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3837718F-1A01-4493-8E10-73C69CE7E61A}" xr6:coauthVersionLast="47" xr6:coauthVersionMax="47" xr10:uidLastSave="{00000000-0000-0000-0000-000000000000}"/>
  <bookViews>
    <workbookView xWindow="28680" yWindow="-120" windowWidth="29040" windowHeight="15720" xr2:uid="{BF1F1B9C-E5BB-42CE-B8CD-586E030C70AE}"/>
  </bookViews>
  <sheets>
    <sheet name="SubSector Analysis" sheetId="3" r:id="rId1"/>
    <sheet name="Nifty 750 Analysis" sheetId="2" r:id="rId2"/>
    <sheet name="Price_Filter_13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F4" i="3" s="1"/>
  <c r="B41" i="3"/>
  <c r="F41" i="3" s="1"/>
  <c r="B27" i="3"/>
  <c r="D27" i="3" s="1"/>
  <c r="B10" i="3"/>
  <c r="B43" i="3"/>
  <c r="D43" i="3" s="1"/>
  <c r="B11" i="3"/>
  <c r="B73" i="3"/>
  <c r="B37" i="3"/>
  <c r="B39" i="3"/>
  <c r="B8" i="3"/>
  <c r="D8" i="3" s="1"/>
  <c r="B57" i="3"/>
  <c r="F57" i="3" s="1"/>
  <c r="B30" i="3"/>
  <c r="B56" i="3"/>
  <c r="D56" i="3" s="1"/>
  <c r="B12" i="3"/>
  <c r="D12" i="3" s="1"/>
  <c r="B29" i="3"/>
  <c r="F29" i="3" s="1"/>
  <c r="B46" i="3"/>
  <c r="E46" i="3" s="1"/>
  <c r="B28" i="3"/>
  <c r="D28" i="3" s="1"/>
  <c r="B47" i="3"/>
  <c r="E47" i="3" s="1"/>
  <c r="B48" i="3"/>
  <c r="E48" i="3" s="1"/>
  <c r="B26" i="3"/>
  <c r="E26" i="3" s="1"/>
  <c r="B36" i="3"/>
  <c r="E36" i="3" s="1"/>
  <c r="B22" i="3"/>
  <c r="B51" i="3"/>
  <c r="I51" i="3" s="1"/>
  <c r="B17" i="3"/>
  <c r="F17" i="3" s="1"/>
  <c r="B60" i="3"/>
  <c r="D60" i="3" s="1"/>
  <c r="B42" i="3"/>
  <c r="B54" i="3"/>
  <c r="D54" i="3" s="1"/>
  <c r="B2" i="3"/>
  <c r="B25" i="3"/>
  <c r="G25" i="3" s="1"/>
  <c r="B70" i="3"/>
  <c r="B34" i="3"/>
  <c r="B3" i="3"/>
  <c r="B50" i="3"/>
  <c r="E50" i="3" s="1"/>
  <c r="B68" i="3"/>
  <c r="E68" i="3" s="1"/>
  <c r="B35" i="3"/>
  <c r="F35" i="3" s="1"/>
  <c r="B18" i="3"/>
  <c r="F18" i="3" s="1"/>
  <c r="B74" i="3"/>
  <c r="F74" i="3" s="1"/>
  <c r="B5" i="3"/>
  <c r="F5" i="3" s="1"/>
  <c r="B55" i="3"/>
  <c r="E55" i="3" s="1"/>
  <c r="B44" i="3"/>
  <c r="E44" i="3" s="1"/>
  <c r="B9" i="3"/>
  <c r="G9" i="3" s="1"/>
  <c r="B87" i="3"/>
  <c r="B81" i="3"/>
  <c r="B110" i="3"/>
  <c r="B38" i="3"/>
  <c r="B71" i="3"/>
  <c r="P71" i="3" s="1"/>
  <c r="B24" i="3"/>
  <c r="D24" i="3" s="1"/>
  <c r="B23" i="3"/>
  <c r="B83" i="3"/>
  <c r="B49" i="3"/>
  <c r="F49" i="3" s="1"/>
  <c r="B21" i="3"/>
  <c r="D21" i="3" s="1"/>
  <c r="B32" i="3"/>
  <c r="D32" i="3" s="1"/>
  <c r="B89" i="3"/>
  <c r="B90" i="3"/>
  <c r="B58" i="3"/>
  <c r="G58" i="3" s="1"/>
  <c r="B6" i="3"/>
  <c r="G6" i="3" s="1"/>
  <c r="B20" i="3"/>
  <c r="B61" i="3"/>
  <c r="D61" i="3" s="1"/>
  <c r="B109" i="3"/>
  <c r="H109" i="3" s="1"/>
  <c r="B86" i="3"/>
  <c r="F86" i="3" s="1"/>
  <c r="B67" i="3"/>
  <c r="G67" i="3" s="1"/>
  <c r="B13" i="3"/>
  <c r="G13" i="3" s="1"/>
  <c r="B105" i="3"/>
  <c r="E105" i="3" s="1"/>
  <c r="B69" i="3"/>
  <c r="G69" i="3" s="1"/>
  <c r="B40" i="3"/>
  <c r="G40" i="3" s="1"/>
  <c r="B76" i="3"/>
  <c r="E76" i="3" s="1"/>
  <c r="B72" i="3"/>
  <c r="B14" i="3"/>
  <c r="D14" i="3" s="1"/>
  <c r="B45" i="3"/>
  <c r="B85" i="3"/>
  <c r="E85" i="3" s="1"/>
  <c r="B59" i="3"/>
  <c r="I59" i="3" s="1"/>
  <c r="B82" i="3"/>
  <c r="F82" i="3" s="1"/>
  <c r="B19" i="3"/>
  <c r="D19" i="3" s="1"/>
  <c r="B15" i="3"/>
  <c r="H15" i="3" s="1"/>
  <c r="B75" i="3"/>
  <c r="H75" i="3" s="1"/>
  <c r="B91" i="3"/>
  <c r="I91" i="3" s="1"/>
  <c r="B92" i="3"/>
  <c r="D92" i="3" s="1"/>
  <c r="B78" i="3"/>
  <c r="G78" i="3" s="1"/>
  <c r="B62" i="3"/>
  <c r="B97" i="3"/>
  <c r="B104" i="3"/>
  <c r="F104" i="3" s="1"/>
  <c r="B31" i="3"/>
  <c r="B7" i="3"/>
  <c r="D7" i="3" s="1"/>
  <c r="B64" i="3"/>
  <c r="F64" i="3" s="1"/>
  <c r="B63" i="3"/>
  <c r="G63" i="3" s="1"/>
  <c r="B66" i="3"/>
  <c r="G66" i="3" s="1"/>
  <c r="B88" i="3"/>
  <c r="E88" i="3" s="1"/>
  <c r="B84" i="3"/>
  <c r="D84" i="3" s="1"/>
  <c r="B33" i="3"/>
  <c r="D33" i="3" s="1"/>
  <c r="B80" i="3"/>
  <c r="B93" i="3"/>
  <c r="I93" i="3" s="1"/>
  <c r="B108" i="3"/>
  <c r="B113" i="3"/>
  <c r="E113" i="3" s="1"/>
  <c r="B65" i="3"/>
  <c r="E65" i="3" s="1"/>
  <c r="B94" i="3"/>
  <c r="H94" i="3" s="1"/>
  <c r="B99" i="3"/>
  <c r="H99" i="3" s="1"/>
  <c r="B95" i="3"/>
  <c r="F95" i="3" s="1"/>
  <c r="B96" i="3"/>
  <c r="F96" i="3" s="1"/>
  <c r="B114" i="3"/>
  <c r="H114" i="3" s="1"/>
  <c r="B77" i="3"/>
  <c r="E77" i="3" s="1"/>
  <c r="B16" i="3"/>
  <c r="G16" i="3" s="1"/>
  <c r="B111" i="3"/>
  <c r="E111" i="3" s="1"/>
  <c r="B79" i="3"/>
  <c r="G79" i="3" s="1"/>
  <c r="B115" i="3"/>
  <c r="F115" i="3" s="1"/>
  <c r="B100" i="3"/>
  <c r="F100" i="3" s="1"/>
  <c r="B106" i="3"/>
  <c r="D106" i="3" s="1"/>
  <c r="B116" i="3"/>
  <c r="I116" i="3" s="1"/>
  <c r="B117" i="3"/>
  <c r="H117" i="3" s="1"/>
  <c r="B118" i="3"/>
  <c r="B119" i="3"/>
  <c r="B52" i="3"/>
  <c r="H52" i="3" s="1"/>
  <c r="B101" i="3"/>
  <c r="E101" i="3" s="1"/>
  <c r="B98" i="3"/>
  <c r="B53" i="3"/>
  <c r="B120" i="3"/>
  <c r="B107" i="3"/>
  <c r="B121" i="3"/>
  <c r="B122" i="3"/>
  <c r="D122" i="3" s="1"/>
  <c r="B112" i="3"/>
  <c r="F112" i="3" s="1"/>
  <c r="B123" i="3"/>
  <c r="B124" i="3"/>
  <c r="G124" i="3" s="1"/>
  <c r="B125" i="3"/>
  <c r="G125" i="3" s="1"/>
  <c r="B102" i="3"/>
  <c r="E102" i="3" s="1"/>
  <c r="B103" i="3"/>
  <c r="G103" i="3" s="1"/>
  <c r="B126" i="3"/>
  <c r="G126" i="3" s="1"/>
  <c r="D91" i="3" l="1"/>
  <c r="D41" i="3"/>
  <c r="D4" i="3"/>
  <c r="E69" i="3"/>
  <c r="I41" i="3"/>
  <c r="D103" i="3"/>
  <c r="D15" i="3"/>
  <c r="E21" i="3"/>
  <c r="H27" i="3"/>
  <c r="D101" i="3"/>
  <c r="D105" i="3"/>
  <c r="E27" i="3"/>
  <c r="G118" i="3"/>
  <c r="I126" i="3"/>
  <c r="D52" i="3"/>
  <c r="D67" i="3"/>
  <c r="F102" i="3"/>
  <c r="G84" i="3"/>
  <c r="I33" i="3"/>
  <c r="D118" i="3"/>
  <c r="D71" i="3"/>
  <c r="F63" i="3"/>
  <c r="D114" i="3"/>
  <c r="D9" i="3"/>
  <c r="E103" i="3"/>
  <c r="D95" i="3"/>
  <c r="D44" i="3"/>
  <c r="D65" i="3"/>
  <c r="D55" i="3"/>
  <c r="F105" i="3"/>
  <c r="G44" i="3"/>
  <c r="D119" i="3"/>
  <c r="D31" i="3"/>
  <c r="D5" i="3"/>
  <c r="E31" i="3"/>
  <c r="F13" i="3"/>
  <c r="G46" i="3"/>
  <c r="F52" i="3"/>
  <c r="G12" i="3"/>
  <c r="D126" i="3"/>
  <c r="D75" i="3"/>
  <c r="D22" i="3"/>
  <c r="H119" i="3"/>
  <c r="V45" i="3"/>
  <c r="U45" i="3"/>
  <c r="P45" i="3"/>
  <c r="Q45" i="3"/>
  <c r="G45" i="3"/>
  <c r="I45" i="3"/>
  <c r="D45" i="3"/>
  <c r="V97" i="3"/>
  <c r="U97" i="3"/>
  <c r="Q97" i="3"/>
  <c r="P97" i="3"/>
  <c r="H97" i="3"/>
  <c r="V120" i="3"/>
  <c r="U120" i="3"/>
  <c r="Q120" i="3"/>
  <c r="P120" i="3"/>
  <c r="H120" i="3"/>
  <c r="I120" i="3"/>
  <c r="D120" i="3"/>
  <c r="F120" i="3"/>
  <c r="V81" i="3"/>
  <c r="U81" i="3"/>
  <c r="Q81" i="3"/>
  <c r="P81" i="3"/>
  <c r="H81" i="3"/>
  <c r="D81" i="3"/>
  <c r="F81" i="3"/>
  <c r="V73" i="3"/>
  <c r="U73" i="3"/>
  <c r="Q73" i="3"/>
  <c r="P73" i="3"/>
  <c r="H73" i="3"/>
  <c r="G73" i="3"/>
  <c r="D73" i="3"/>
  <c r="F73" i="3"/>
  <c r="V90" i="3"/>
  <c r="Q90" i="3"/>
  <c r="P90" i="3"/>
  <c r="U90" i="3"/>
  <c r="G90" i="3"/>
  <c r="D90" i="3"/>
  <c r="H90" i="3"/>
  <c r="F90" i="3"/>
  <c r="I90" i="3"/>
  <c r="V11" i="3"/>
  <c r="U11" i="3"/>
  <c r="Q11" i="3"/>
  <c r="P11" i="3"/>
  <c r="D11" i="3"/>
  <c r="H11" i="3"/>
  <c r="F11" i="3"/>
  <c r="D6" i="3"/>
  <c r="V98" i="3"/>
  <c r="U98" i="3"/>
  <c r="Q98" i="3"/>
  <c r="H98" i="3"/>
  <c r="P98" i="3"/>
  <c r="F98" i="3"/>
  <c r="E98" i="3"/>
  <c r="V89" i="3"/>
  <c r="U89" i="3"/>
  <c r="Q89" i="3"/>
  <c r="H89" i="3"/>
  <c r="P89" i="3"/>
  <c r="F89" i="3"/>
  <c r="I89" i="3"/>
  <c r="E89" i="3"/>
  <c r="V43" i="3"/>
  <c r="U43" i="3"/>
  <c r="Q43" i="3"/>
  <c r="H43" i="3"/>
  <c r="P43" i="3"/>
  <c r="I43" i="3"/>
  <c r="F43" i="3"/>
  <c r="E43" i="3"/>
  <c r="D102" i="3"/>
  <c r="D116" i="3"/>
  <c r="D89" i="3"/>
  <c r="D74" i="3"/>
  <c r="D46" i="3"/>
  <c r="E97" i="3"/>
  <c r="E61" i="3"/>
  <c r="F125" i="3"/>
  <c r="F7" i="3"/>
  <c r="F67" i="3"/>
  <c r="F55" i="3"/>
  <c r="F36" i="3"/>
  <c r="G5" i="3"/>
  <c r="G30" i="3"/>
  <c r="H18" i="3"/>
  <c r="I103" i="3"/>
  <c r="I84" i="3"/>
  <c r="I81" i="3"/>
  <c r="V38" i="3"/>
  <c r="U38" i="3"/>
  <c r="Q38" i="3"/>
  <c r="P38" i="3"/>
  <c r="I38" i="3"/>
  <c r="G38" i="3"/>
  <c r="D38" i="3"/>
  <c r="V115" i="3"/>
  <c r="U115" i="3"/>
  <c r="Q115" i="3"/>
  <c r="P115" i="3"/>
  <c r="H115" i="3"/>
  <c r="V3" i="3"/>
  <c r="U3" i="3"/>
  <c r="Q3" i="3"/>
  <c r="H3" i="3"/>
  <c r="P3" i="3"/>
  <c r="I3" i="3"/>
  <c r="E100" i="3"/>
  <c r="V72" i="3"/>
  <c r="U72" i="3"/>
  <c r="Q72" i="3"/>
  <c r="P72" i="3"/>
  <c r="H72" i="3"/>
  <c r="I72" i="3"/>
  <c r="D72" i="3"/>
  <c r="F72" i="3"/>
  <c r="H38" i="3"/>
  <c r="V111" i="3"/>
  <c r="Q111" i="3"/>
  <c r="U111" i="3"/>
  <c r="P111" i="3"/>
  <c r="D111" i="3"/>
  <c r="H111" i="3"/>
  <c r="F111" i="3"/>
  <c r="I111" i="3"/>
  <c r="V70" i="3"/>
  <c r="Q70" i="3"/>
  <c r="U70" i="3"/>
  <c r="P70" i="3"/>
  <c r="G70" i="3"/>
  <c r="I70" i="3"/>
  <c r="D70" i="3"/>
  <c r="F70" i="3"/>
  <c r="E104" i="3"/>
  <c r="D125" i="3"/>
  <c r="D59" i="3"/>
  <c r="D35" i="3"/>
  <c r="D29" i="3"/>
  <c r="E122" i="3"/>
  <c r="E62" i="3"/>
  <c r="E20" i="3"/>
  <c r="F124" i="3"/>
  <c r="F114" i="3"/>
  <c r="F26" i="3"/>
  <c r="G111" i="3"/>
  <c r="G97" i="3"/>
  <c r="G74" i="3"/>
  <c r="G57" i="3"/>
  <c r="H116" i="3"/>
  <c r="H50" i="3"/>
  <c r="I125" i="3"/>
  <c r="I97" i="3"/>
  <c r="I87" i="3"/>
  <c r="V100" i="3"/>
  <c r="U100" i="3"/>
  <c r="P100" i="3"/>
  <c r="Q100" i="3"/>
  <c r="G100" i="3"/>
  <c r="H100" i="3"/>
  <c r="I100" i="3"/>
  <c r="V36" i="3"/>
  <c r="U36" i="3"/>
  <c r="Q36" i="3"/>
  <c r="P36" i="3"/>
  <c r="G36" i="3"/>
  <c r="D36" i="3"/>
  <c r="I36" i="3"/>
  <c r="V108" i="3"/>
  <c r="U108" i="3"/>
  <c r="Q108" i="3"/>
  <c r="H108" i="3"/>
  <c r="P108" i="3"/>
  <c r="D109" i="3"/>
  <c r="V79" i="3"/>
  <c r="U79" i="3"/>
  <c r="Q79" i="3"/>
  <c r="P79" i="3"/>
  <c r="H79" i="3"/>
  <c r="D79" i="3"/>
  <c r="F79" i="3"/>
  <c r="V48" i="3"/>
  <c r="U48" i="3"/>
  <c r="Q48" i="3"/>
  <c r="P48" i="3"/>
  <c r="H48" i="3"/>
  <c r="D48" i="3"/>
  <c r="F48" i="3"/>
  <c r="F38" i="3"/>
  <c r="V80" i="3"/>
  <c r="Q80" i="3"/>
  <c r="U80" i="3"/>
  <c r="P80" i="3"/>
  <c r="D80" i="3"/>
  <c r="F80" i="3"/>
  <c r="I80" i="3"/>
  <c r="V47" i="3"/>
  <c r="Q47" i="3"/>
  <c r="U47" i="3"/>
  <c r="P47" i="3"/>
  <c r="H47" i="3"/>
  <c r="D47" i="3"/>
  <c r="F47" i="3"/>
  <c r="I47" i="3"/>
  <c r="F51" i="3"/>
  <c r="V92" i="3"/>
  <c r="U92" i="3"/>
  <c r="Q92" i="3"/>
  <c r="P92" i="3"/>
  <c r="H92" i="3"/>
  <c r="F92" i="3"/>
  <c r="E92" i="3"/>
  <c r="U84" i="3"/>
  <c r="V84" i="3"/>
  <c r="Q84" i="3"/>
  <c r="P84" i="3"/>
  <c r="F84" i="3"/>
  <c r="H84" i="3"/>
  <c r="U44" i="3"/>
  <c r="V44" i="3"/>
  <c r="Q44" i="3"/>
  <c r="P44" i="3"/>
  <c r="F44" i="3"/>
  <c r="H44" i="3"/>
  <c r="U10" i="3"/>
  <c r="V10" i="3"/>
  <c r="P10" i="3"/>
  <c r="Q10" i="3"/>
  <c r="G10" i="3"/>
  <c r="H10" i="3"/>
  <c r="F10" i="3"/>
  <c r="I10" i="3"/>
  <c r="U52" i="3"/>
  <c r="V52" i="3"/>
  <c r="P52" i="3"/>
  <c r="Q52" i="3"/>
  <c r="I52" i="3"/>
  <c r="G52" i="3"/>
  <c r="U88" i="3"/>
  <c r="V88" i="3"/>
  <c r="P88" i="3"/>
  <c r="Q88" i="3"/>
  <c r="H88" i="3"/>
  <c r="I88" i="3"/>
  <c r="G88" i="3"/>
  <c r="U105" i="3"/>
  <c r="V105" i="3"/>
  <c r="P105" i="3"/>
  <c r="Q105" i="3"/>
  <c r="I105" i="3"/>
  <c r="G105" i="3"/>
  <c r="U54" i="3"/>
  <c r="V54" i="3"/>
  <c r="P54" i="3"/>
  <c r="Q54" i="3"/>
  <c r="G54" i="3"/>
  <c r="I54" i="3"/>
  <c r="U27" i="3"/>
  <c r="V27" i="3"/>
  <c r="P27" i="3"/>
  <c r="G27" i="3"/>
  <c r="Q27" i="3"/>
  <c r="I27" i="3"/>
  <c r="D124" i="3"/>
  <c r="D100" i="3"/>
  <c r="D88" i="3"/>
  <c r="D85" i="3"/>
  <c r="D68" i="3"/>
  <c r="E121" i="3"/>
  <c r="E114" i="3"/>
  <c r="E78" i="3"/>
  <c r="E6" i="3"/>
  <c r="F123" i="3"/>
  <c r="F97" i="3"/>
  <c r="F109" i="3"/>
  <c r="G62" i="3"/>
  <c r="G3" i="3"/>
  <c r="G11" i="3"/>
  <c r="H45" i="3"/>
  <c r="H70" i="3"/>
  <c r="I112" i="3"/>
  <c r="I92" i="3"/>
  <c r="I44" i="3"/>
  <c r="V104" i="3"/>
  <c r="U104" i="3"/>
  <c r="P104" i="3"/>
  <c r="I104" i="3"/>
  <c r="G104" i="3"/>
  <c r="Q104" i="3"/>
  <c r="D104" i="3"/>
  <c r="V107" i="3"/>
  <c r="U107" i="3"/>
  <c r="Q107" i="3"/>
  <c r="H107" i="3"/>
  <c r="P107" i="3"/>
  <c r="I107" i="3"/>
  <c r="V110" i="3"/>
  <c r="U110" i="3"/>
  <c r="Q110" i="3"/>
  <c r="H110" i="3"/>
  <c r="P110" i="3"/>
  <c r="I110" i="3"/>
  <c r="D51" i="3"/>
  <c r="V93" i="3"/>
  <c r="U93" i="3"/>
  <c r="Q93" i="3"/>
  <c r="P93" i="3"/>
  <c r="H93" i="3"/>
  <c r="D93" i="3"/>
  <c r="F93" i="3"/>
  <c r="V34" i="3"/>
  <c r="U34" i="3"/>
  <c r="Q34" i="3"/>
  <c r="P34" i="3"/>
  <c r="H34" i="3"/>
  <c r="I34" i="3"/>
  <c r="D34" i="3"/>
  <c r="F34" i="3"/>
  <c r="E115" i="3"/>
  <c r="F116" i="3"/>
  <c r="V76" i="3"/>
  <c r="Q76" i="3"/>
  <c r="P76" i="3"/>
  <c r="U76" i="3"/>
  <c r="G76" i="3"/>
  <c r="H76" i="3"/>
  <c r="I76" i="3"/>
  <c r="D76" i="3"/>
  <c r="F76" i="3"/>
  <c r="G115" i="3"/>
  <c r="I24" i="3"/>
  <c r="V16" i="3"/>
  <c r="U16" i="3"/>
  <c r="Q16" i="3"/>
  <c r="H16" i="3"/>
  <c r="P16" i="3"/>
  <c r="F16" i="3"/>
  <c r="I16" i="3"/>
  <c r="E16" i="3"/>
  <c r="V9" i="3"/>
  <c r="U9" i="3"/>
  <c r="Q9" i="3"/>
  <c r="H9" i="3"/>
  <c r="F9" i="3"/>
  <c r="I9" i="3"/>
  <c r="E9" i="3"/>
  <c r="U77" i="3"/>
  <c r="V77" i="3"/>
  <c r="P77" i="3"/>
  <c r="Q77" i="3"/>
  <c r="H77" i="3"/>
  <c r="F77" i="3"/>
  <c r="I77" i="3"/>
  <c r="U32" i="3"/>
  <c r="P32" i="3"/>
  <c r="V32" i="3"/>
  <c r="Q32" i="3"/>
  <c r="H32" i="3"/>
  <c r="F32" i="3"/>
  <c r="I32" i="3"/>
  <c r="U46" i="3"/>
  <c r="V46" i="3"/>
  <c r="Q46" i="3"/>
  <c r="P46" i="3"/>
  <c r="H46" i="3"/>
  <c r="F46" i="3"/>
  <c r="I46" i="3"/>
  <c r="U102" i="3"/>
  <c r="V102" i="3"/>
  <c r="P102" i="3"/>
  <c r="Q102" i="3"/>
  <c r="I102" i="3"/>
  <c r="G102" i="3"/>
  <c r="U114" i="3"/>
  <c r="V114" i="3"/>
  <c r="P114" i="3"/>
  <c r="Q114" i="3"/>
  <c r="I114" i="3"/>
  <c r="G114" i="3"/>
  <c r="U75" i="3"/>
  <c r="V75" i="3"/>
  <c r="P75" i="3"/>
  <c r="Q75" i="3"/>
  <c r="I75" i="3"/>
  <c r="G75" i="3"/>
  <c r="U21" i="3"/>
  <c r="V21" i="3"/>
  <c r="P21" i="3"/>
  <c r="I21" i="3"/>
  <c r="Q21" i="3"/>
  <c r="G21" i="3"/>
  <c r="U55" i="3"/>
  <c r="V55" i="3"/>
  <c r="P55" i="3"/>
  <c r="Q55" i="3"/>
  <c r="I55" i="3"/>
  <c r="H55" i="3"/>
  <c r="G55" i="3"/>
  <c r="U29" i="3"/>
  <c r="V29" i="3"/>
  <c r="P29" i="3"/>
  <c r="G29" i="3"/>
  <c r="I29" i="3"/>
  <c r="Q29" i="3"/>
  <c r="U125" i="3"/>
  <c r="V125" i="3"/>
  <c r="P125" i="3"/>
  <c r="Q125" i="3"/>
  <c r="E125" i="3"/>
  <c r="U119" i="3"/>
  <c r="V119" i="3"/>
  <c r="P119" i="3"/>
  <c r="Q119" i="3"/>
  <c r="E119" i="3"/>
  <c r="U96" i="3"/>
  <c r="V96" i="3"/>
  <c r="P96" i="3"/>
  <c r="Q96" i="3"/>
  <c r="E96" i="3"/>
  <c r="U66" i="3"/>
  <c r="V66" i="3"/>
  <c r="P66" i="3"/>
  <c r="Q66" i="3"/>
  <c r="H66" i="3"/>
  <c r="I66" i="3"/>
  <c r="E66" i="3"/>
  <c r="U15" i="3"/>
  <c r="V15" i="3"/>
  <c r="P15" i="3"/>
  <c r="Q15" i="3"/>
  <c r="E15" i="3"/>
  <c r="U13" i="3"/>
  <c r="V13" i="3"/>
  <c r="P13" i="3"/>
  <c r="Q13" i="3"/>
  <c r="E13" i="3"/>
  <c r="U49" i="3"/>
  <c r="V49" i="3"/>
  <c r="P49" i="3"/>
  <c r="Q49" i="3"/>
  <c r="H49" i="3"/>
  <c r="I49" i="3"/>
  <c r="E49" i="3"/>
  <c r="U5" i="3"/>
  <c r="V5" i="3"/>
  <c r="P5" i="3"/>
  <c r="Q5" i="3"/>
  <c r="H5" i="3"/>
  <c r="E5" i="3"/>
  <c r="U42" i="3"/>
  <c r="V42" i="3"/>
  <c r="P42" i="3"/>
  <c r="Q42" i="3"/>
  <c r="E42" i="3"/>
  <c r="G42" i="3"/>
  <c r="U12" i="3"/>
  <c r="V12" i="3"/>
  <c r="P12" i="3"/>
  <c r="Q12" i="3"/>
  <c r="I12" i="3"/>
  <c r="E12" i="3"/>
  <c r="U41" i="3"/>
  <c r="V41" i="3"/>
  <c r="P41" i="3"/>
  <c r="Q41" i="3"/>
  <c r="H41" i="3"/>
  <c r="E41" i="3"/>
  <c r="D112" i="3"/>
  <c r="D115" i="3"/>
  <c r="D66" i="3"/>
  <c r="D49" i="3"/>
  <c r="D3" i="3"/>
  <c r="E107" i="3"/>
  <c r="E91" i="3"/>
  <c r="E58" i="3"/>
  <c r="E29" i="3"/>
  <c r="F75" i="3"/>
  <c r="F20" i="3"/>
  <c r="F12" i="3"/>
  <c r="G77" i="3"/>
  <c r="G34" i="3"/>
  <c r="G43" i="3"/>
  <c r="H96" i="3"/>
  <c r="H105" i="3"/>
  <c r="H54" i="3"/>
  <c r="I98" i="3"/>
  <c r="I5" i="3"/>
  <c r="V121" i="3"/>
  <c r="U121" i="3"/>
  <c r="Q121" i="3"/>
  <c r="G121" i="3"/>
  <c r="P121" i="3"/>
  <c r="I121" i="3"/>
  <c r="V50" i="3"/>
  <c r="U50" i="3"/>
  <c r="Q50" i="3"/>
  <c r="P50" i="3"/>
  <c r="G50" i="3"/>
  <c r="I50" i="3"/>
  <c r="D50" i="3"/>
  <c r="V6" i="3"/>
  <c r="U6" i="3"/>
  <c r="Q6" i="3"/>
  <c r="P6" i="3"/>
  <c r="H6" i="3"/>
  <c r="V37" i="3"/>
  <c r="U37" i="3"/>
  <c r="Q37" i="3"/>
  <c r="H37" i="3"/>
  <c r="P37" i="3"/>
  <c r="I37" i="3"/>
  <c r="G37" i="3"/>
  <c r="D37" i="3"/>
  <c r="D94" i="3"/>
  <c r="V58" i="3"/>
  <c r="U58" i="3"/>
  <c r="Q58" i="3"/>
  <c r="P58" i="3"/>
  <c r="H58" i="3"/>
  <c r="D58" i="3"/>
  <c r="F58" i="3"/>
  <c r="H104" i="3"/>
  <c r="V78" i="3"/>
  <c r="U78" i="3"/>
  <c r="Q78" i="3"/>
  <c r="P78" i="3"/>
  <c r="I78" i="3"/>
  <c r="D78" i="3"/>
  <c r="F78" i="3"/>
  <c r="D108" i="3"/>
  <c r="E79" i="3"/>
  <c r="H78" i="3"/>
  <c r="V126" i="3"/>
  <c r="U126" i="3"/>
  <c r="Q126" i="3"/>
  <c r="H126" i="3"/>
  <c r="P126" i="3"/>
  <c r="F126" i="3"/>
  <c r="E126" i="3"/>
  <c r="V40" i="3"/>
  <c r="U40" i="3"/>
  <c r="Q40" i="3"/>
  <c r="H40" i="3"/>
  <c r="P40" i="3"/>
  <c r="F40" i="3"/>
  <c r="E40" i="3"/>
  <c r="V28" i="3"/>
  <c r="U28" i="3"/>
  <c r="Q28" i="3"/>
  <c r="H28" i="3"/>
  <c r="G28" i="3"/>
  <c r="F28" i="3"/>
  <c r="I28" i="3"/>
  <c r="P28" i="3"/>
  <c r="E28" i="3"/>
  <c r="U101" i="3"/>
  <c r="V101" i="3"/>
  <c r="P101" i="3"/>
  <c r="H101" i="3"/>
  <c r="I101" i="3"/>
  <c r="F101" i="3"/>
  <c r="Q101" i="3"/>
  <c r="U69" i="3"/>
  <c r="V69" i="3"/>
  <c r="Q69" i="3"/>
  <c r="P69" i="3"/>
  <c r="H69" i="3"/>
  <c r="I69" i="3"/>
  <c r="F69" i="3"/>
  <c r="U2" i="3"/>
  <c r="V2" i="3"/>
  <c r="Q2" i="3"/>
  <c r="P2" i="3"/>
  <c r="I2" i="3"/>
  <c r="F2" i="3"/>
  <c r="H2" i="3"/>
  <c r="U124" i="3"/>
  <c r="V124" i="3"/>
  <c r="P124" i="3"/>
  <c r="Q124" i="3"/>
  <c r="I124" i="3"/>
  <c r="E124" i="3"/>
  <c r="H124" i="3"/>
  <c r="U118" i="3"/>
  <c r="V118" i="3"/>
  <c r="P118" i="3"/>
  <c r="I118" i="3"/>
  <c r="E118" i="3"/>
  <c r="Q118" i="3"/>
  <c r="H118" i="3"/>
  <c r="U95" i="3"/>
  <c r="V95" i="3"/>
  <c r="P95" i="3"/>
  <c r="I95" i="3"/>
  <c r="Q95" i="3"/>
  <c r="H95" i="3"/>
  <c r="E95" i="3"/>
  <c r="U63" i="3"/>
  <c r="V63" i="3"/>
  <c r="P63" i="3"/>
  <c r="I63" i="3"/>
  <c r="H63" i="3"/>
  <c r="Q63" i="3"/>
  <c r="E63" i="3"/>
  <c r="U19" i="3"/>
  <c r="V19" i="3"/>
  <c r="P19" i="3"/>
  <c r="I19" i="3"/>
  <c r="Q19" i="3"/>
  <c r="E19" i="3"/>
  <c r="H19" i="3"/>
  <c r="U67" i="3"/>
  <c r="V67" i="3"/>
  <c r="P67" i="3"/>
  <c r="Q67" i="3"/>
  <c r="I67" i="3"/>
  <c r="E67" i="3"/>
  <c r="H67" i="3"/>
  <c r="U83" i="3"/>
  <c r="V83" i="3"/>
  <c r="P83" i="3"/>
  <c r="I83" i="3"/>
  <c r="Q83" i="3"/>
  <c r="H83" i="3"/>
  <c r="E83" i="3"/>
  <c r="U74" i="3"/>
  <c r="V74" i="3"/>
  <c r="P74" i="3"/>
  <c r="I74" i="3"/>
  <c r="Q74" i="3"/>
  <c r="H74" i="3"/>
  <c r="E74" i="3"/>
  <c r="U60" i="3"/>
  <c r="V60" i="3"/>
  <c r="P60" i="3"/>
  <c r="Q60" i="3"/>
  <c r="I60" i="3"/>
  <c r="E60" i="3"/>
  <c r="H60" i="3"/>
  <c r="U56" i="3"/>
  <c r="V56" i="3"/>
  <c r="P56" i="3"/>
  <c r="I56" i="3"/>
  <c r="Q56" i="3"/>
  <c r="E56" i="3"/>
  <c r="H56" i="3"/>
  <c r="G56" i="3"/>
  <c r="U4" i="3"/>
  <c r="V4" i="3"/>
  <c r="P4" i="3"/>
  <c r="I4" i="3"/>
  <c r="Q4" i="3"/>
  <c r="H4" i="3"/>
  <c r="E4" i="3"/>
  <c r="D16" i="3"/>
  <c r="D63" i="3"/>
  <c r="D40" i="3"/>
  <c r="D83" i="3"/>
  <c r="D25" i="3"/>
  <c r="D57" i="3"/>
  <c r="E120" i="3"/>
  <c r="E75" i="3"/>
  <c r="E90" i="3"/>
  <c r="E3" i="3"/>
  <c r="E8" i="3"/>
  <c r="F121" i="3"/>
  <c r="F99" i="3"/>
  <c r="F15" i="3"/>
  <c r="F6" i="3"/>
  <c r="F56" i="3"/>
  <c r="G107" i="3"/>
  <c r="G96" i="3"/>
  <c r="G92" i="3"/>
  <c r="G89" i="3"/>
  <c r="G41" i="3"/>
  <c r="H13" i="3"/>
  <c r="H42" i="3"/>
  <c r="I119" i="3"/>
  <c r="I15" i="3"/>
  <c r="I42" i="3"/>
  <c r="V113" i="3"/>
  <c r="U113" i="3"/>
  <c r="Q113" i="3"/>
  <c r="I113" i="3"/>
  <c r="P113" i="3"/>
  <c r="G113" i="3"/>
  <c r="D113" i="3"/>
  <c r="V39" i="3"/>
  <c r="U39" i="3"/>
  <c r="Q39" i="3"/>
  <c r="P39" i="3"/>
  <c r="I39" i="3"/>
  <c r="H39" i="3"/>
  <c r="G39" i="3"/>
  <c r="D39" i="3"/>
  <c r="V14" i="3"/>
  <c r="U14" i="3"/>
  <c r="Q14" i="3"/>
  <c r="H14" i="3"/>
  <c r="P14" i="3"/>
  <c r="I14" i="3"/>
  <c r="V26" i="3"/>
  <c r="U26" i="3"/>
  <c r="Q26" i="3"/>
  <c r="P26" i="3"/>
  <c r="H26" i="3"/>
  <c r="G26" i="3"/>
  <c r="D26" i="3"/>
  <c r="V62" i="3"/>
  <c r="U62" i="3"/>
  <c r="Q62" i="3"/>
  <c r="P62" i="3"/>
  <c r="H62" i="3"/>
  <c r="I62" i="3"/>
  <c r="D62" i="3"/>
  <c r="F62" i="3"/>
  <c r="E81" i="3"/>
  <c r="I58" i="3"/>
  <c r="V53" i="3"/>
  <c r="Q53" i="3"/>
  <c r="U53" i="3"/>
  <c r="I53" i="3"/>
  <c r="D53" i="3"/>
  <c r="P53" i="3"/>
  <c r="F53" i="3"/>
  <c r="V87" i="3"/>
  <c r="Q87" i="3"/>
  <c r="U87" i="3"/>
  <c r="P87" i="3"/>
  <c r="G87" i="3"/>
  <c r="D87" i="3"/>
  <c r="F87" i="3"/>
  <c r="E87" i="3"/>
  <c r="F110" i="3"/>
  <c r="H87" i="3"/>
  <c r="V33" i="3"/>
  <c r="U33" i="3"/>
  <c r="Q33" i="3"/>
  <c r="H33" i="3"/>
  <c r="P33" i="3"/>
  <c r="F33" i="3"/>
  <c r="E33" i="3"/>
  <c r="V25" i="3"/>
  <c r="U25" i="3"/>
  <c r="Q25" i="3"/>
  <c r="H25" i="3"/>
  <c r="P25" i="3"/>
  <c r="I25" i="3"/>
  <c r="F25" i="3"/>
  <c r="E25" i="3"/>
  <c r="U103" i="3"/>
  <c r="P103" i="3"/>
  <c r="Q103" i="3"/>
  <c r="V103" i="3"/>
  <c r="F103" i="3"/>
  <c r="H103" i="3"/>
  <c r="U91" i="3"/>
  <c r="V91" i="3"/>
  <c r="Q91" i="3"/>
  <c r="P91" i="3"/>
  <c r="F91" i="3"/>
  <c r="H91" i="3"/>
  <c r="U123" i="3"/>
  <c r="V123" i="3"/>
  <c r="P123" i="3"/>
  <c r="Q123" i="3"/>
  <c r="I123" i="3"/>
  <c r="E123" i="3"/>
  <c r="H123" i="3"/>
  <c r="G123" i="3"/>
  <c r="D123" i="3"/>
  <c r="U117" i="3"/>
  <c r="V117" i="3"/>
  <c r="P117" i="3"/>
  <c r="Q117" i="3"/>
  <c r="I117" i="3"/>
  <c r="E117" i="3"/>
  <c r="G117" i="3"/>
  <c r="D117" i="3"/>
  <c r="U99" i="3"/>
  <c r="V99" i="3"/>
  <c r="P99" i="3"/>
  <c r="Q99" i="3"/>
  <c r="I99" i="3"/>
  <c r="E99" i="3"/>
  <c r="G99" i="3"/>
  <c r="D99" i="3"/>
  <c r="U64" i="3"/>
  <c r="V64" i="3"/>
  <c r="P64" i="3"/>
  <c r="Q64" i="3"/>
  <c r="I64" i="3"/>
  <c r="E64" i="3"/>
  <c r="G64" i="3"/>
  <c r="D64" i="3"/>
  <c r="U82" i="3"/>
  <c r="V82" i="3"/>
  <c r="P82" i="3"/>
  <c r="Q82" i="3"/>
  <c r="I82" i="3"/>
  <c r="E82" i="3"/>
  <c r="H82" i="3"/>
  <c r="G82" i="3"/>
  <c r="D82" i="3"/>
  <c r="U86" i="3"/>
  <c r="V86" i="3"/>
  <c r="P86" i="3"/>
  <c r="Q86" i="3"/>
  <c r="I86" i="3"/>
  <c r="E86" i="3"/>
  <c r="G86" i="3"/>
  <c r="D86" i="3"/>
  <c r="U23" i="3"/>
  <c r="V23" i="3"/>
  <c r="P23" i="3"/>
  <c r="Q23" i="3"/>
  <c r="I23" i="3"/>
  <c r="E23" i="3"/>
  <c r="G23" i="3"/>
  <c r="D23" i="3"/>
  <c r="U18" i="3"/>
  <c r="V18" i="3"/>
  <c r="P18" i="3"/>
  <c r="Q18" i="3"/>
  <c r="I18" i="3"/>
  <c r="E18" i="3"/>
  <c r="G18" i="3"/>
  <c r="D18" i="3"/>
  <c r="U17" i="3"/>
  <c r="V17" i="3"/>
  <c r="P17" i="3"/>
  <c r="Q17" i="3"/>
  <c r="I17" i="3"/>
  <c r="E17" i="3"/>
  <c r="H17" i="3"/>
  <c r="D17" i="3"/>
  <c r="U30" i="3"/>
  <c r="V30" i="3"/>
  <c r="P30" i="3"/>
  <c r="Q30" i="3"/>
  <c r="I30" i="3"/>
  <c r="E30" i="3"/>
  <c r="D30" i="3"/>
  <c r="D121" i="3"/>
  <c r="D77" i="3"/>
  <c r="D69" i="3"/>
  <c r="D2" i="3"/>
  <c r="E53" i="3"/>
  <c r="E108" i="3"/>
  <c r="E32" i="3"/>
  <c r="E34" i="3"/>
  <c r="E39" i="3"/>
  <c r="F107" i="3"/>
  <c r="F94" i="3"/>
  <c r="F19" i="3"/>
  <c r="F21" i="3"/>
  <c r="F50" i="3"/>
  <c r="F30" i="3"/>
  <c r="G120" i="3"/>
  <c r="G95" i="3"/>
  <c r="G91" i="3"/>
  <c r="G32" i="3"/>
  <c r="G2" i="3"/>
  <c r="G4" i="3"/>
  <c r="H86" i="3"/>
  <c r="H36" i="3"/>
  <c r="Q112" i="3"/>
  <c r="U112" i="3"/>
  <c r="P112" i="3"/>
  <c r="V112" i="3"/>
  <c r="E112" i="3"/>
  <c r="H112" i="3"/>
  <c r="G112" i="3"/>
  <c r="U94" i="3"/>
  <c r="V94" i="3"/>
  <c r="Q94" i="3"/>
  <c r="I94" i="3"/>
  <c r="P94" i="3"/>
  <c r="E94" i="3"/>
  <c r="G94" i="3"/>
  <c r="V59" i="3"/>
  <c r="Q59" i="3"/>
  <c r="P59" i="3"/>
  <c r="U59" i="3"/>
  <c r="E59" i="3"/>
  <c r="H59" i="3"/>
  <c r="G59" i="3"/>
  <c r="Q24" i="3"/>
  <c r="U24" i="3"/>
  <c r="P24" i="3"/>
  <c r="V24" i="3"/>
  <c r="E24" i="3"/>
  <c r="G24" i="3"/>
  <c r="V51" i="3"/>
  <c r="U51" i="3"/>
  <c r="Q51" i="3"/>
  <c r="P51" i="3"/>
  <c r="E51" i="3"/>
  <c r="H51" i="3"/>
  <c r="G51" i="3"/>
  <c r="G53" i="3"/>
  <c r="G108" i="3"/>
  <c r="G15" i="3"/>
  <c r="G49" i="3"/>
  <c r="G60" i="3"/>
  <c r="H102" i="3"/>
  <c r="H113" i="3"/>
  <c r="H29" i="3"/>
  <c r="I115" i="3"/>
  <c r="I40" i="3"/>
  <c r="I26" i="3"/>
  <c r="U116" i="3"/>
  <c r="Q116" i="3"/>
  <c r="V116" i="3"/>
  <c r="P116" i="3"/>
  <c r="E116" i="3"/>
  <c r="G116" i="3"/>
  <c r="U7" i="3"/>
  <c r="V7" i="3"/>
  <c r="Q7" i="3"/>
  <c r="P7" i="3"/>
  <c r="E7" i="3"/>
  <c r="I7" i="3"/>
  <c r="G7" i="3"/>
  <c r="V109" i="3"/>
  <c r="Q109" i="3"/>
  <c r="U109" i="3"/>
  <c r="P109" i="3"/>
  <c r="E109" i="3"/>
  <c r="G109" i="3"/>
  <c r="U35" i="3"/>
  <c r="Q35" i="3"/>
  <c r="V35" i="3"/>
  <c r="P35" i="3"/>
  <c r="H35" i="3"/>
  <c r="E35" i="3"/>
  <c r="G35" i="3"/>
  <c r="I35" i="3"/>
  <c r="V57" i="3"/>
  <c r="U57" i="3"/>
  <c r="Q57" i="3"/>
  <c r="I57" i="3"/>
  <c r="E57" i="3"/>
  <c r="P57" i="3"/>
  <c r="D107" i="3"/>
  <c r="E93" i="3"/>
  <c r="E45" i="3"/>
  <c r="E70" i="3"/>
  <c r="E37" i="3"/>
  <c r="F113" i="3"/>
  <c r="F3" i="3"/>
  <c r="V122" i="3"/>
  <c r="U122" i="3"/>
  <c r="P122" i="3"/>
  <c r="I122" i="3"/>
  <c r="Q122" i="3"/>
  <c r="H122" i="3"/>
  <c r="G122" i="3"/>
  <c r="F122" i="3"/>
  <c r="V106" i="3"/>
  <c r="U106" i="3"/>
  <c r="I106" i="3"/>
  <c r="P106" i="3"/>
  <c r="Q106" i="3"/>
  <c r="G106" i="3"/>
  <c r="H106" i="3"/>
  <c r="F106" i="3"/>
  <c r="V65" i="3"/>
  <c r="U65" i="3"/>
  <c r="I65" i="3"/>
  <c r="Q65" i="3"/>
  <c r="P65" i="3"/>
  <c r="G65" i="3"/>
  <c r="H65" i="3"/>
  <c r="F65" i="3"/>
  <c r="V31" i="3"/>
  <c r="U31" i="3"/>
  <c r="I31" i="3"/>
  <c r="P31" i="3"/>
  <c r="Q31" i="3"/>
  <c r="H31" i="3"/>
  <c r="G31" i="3"/>
  <c r="F31" i="3"/>
  <c r="V85" i="3"/>
  <c r="U85" i="3"/>
  <c r="I85" i="3"/>
  <c r="Q85" i="3"/>
  <c r="P85" i="3"/>
  <c r="H85" i="3"/>
  <c r="G85" i="3"/>
  <c r="F85" i="3"/>
  <c r="V61" i="3"/>
  <c r="U61" i="3"/>
  <c r="Q61" i="3"/>
  <c r="I61" i="3"/>
  <c r="P61" i="3"/>
  <c r="G61" i="3"/>
  <c r="H61" i="3"/>
  <c r="F61" i="3"/>
  <c r="V71" i="3"/>
  <c r="U71" i="3"/>
  <c r="I71" i="3"/>
  <c r="Q71" i="3"/>
  <c r="G71" i="3"/>
  <c r="H71" i="3"/>
  <c r="F71" i="3"/>
  <c r="V68" i="3"/>
  <c r="U68" i="3"/>
  <c r="I68" i="3"/>
  <c r="Q68" i="3"/>
  <c r="P68" i="3"/>
  <c r="H68" i="3"/>
  <c r="G68" i="3"/>
  <c r="F68" i="3"/>
  <c r="V22" i="3"/>
  <c r="U22" i="3"/>
  <c r="I22" i="3"/>
  <c r="P22" i="3"/>
  <c r="Q22" i="3"/>
  <c r="H22" i="3"/>
  <c r="G22" i="3"/>
  <c r="F22" i="3"/>
  <c r="V8" i="3"/>
  <c r="U8" i="3"/>
  <c r="I8" i="3"/>
  <c r="Q8" i="3"/>
  <c r="P8" i="3"/>
  <c r="H8" i="3"/>
  <c r="G8" i="3"/>
  <c r="F8" i="3"/>
  <c r="D98" i="3"/>
  <c r="D96" i="3"/>
  <c r="D97" i="3"/>
  <c r="D13" i="3"/>
  <c r="D110" i="3"/>
  <c r="D42" i="3"/>
  <c r="D10" i="3"/>
  <c r="E52" i="3"/>
  <c r="E80" i="3"/>
  <c r="E14" i="3"/>
  <c r="E71" i="3"/>
  <c r="E2" i="3"/>
  <c r="E73" i="3"/>
  <c r="F119" i="3"/>
  <c r="F108" i="3"/>
  <c r="F59" i="3"/>
  <c r="F83" i="3"/>
  <c r="F54" i="3"/>
  <c r="F39" i="3"/>
  <c r="G98" i="3"/>
  <c r="G93" i="3"/>
  <c r="G19" i="3"/>
  <c r="G83" i="3"/>
  <c r="G17" i="3"/>
  <c r="H125" i="3"/>
  <c r="H80" i="3"/>
  <c r="H21" i="3"/>
  <c r="H12" i="3"/>
  <c r="I79" i="3"/>
  <c r="I13" i="3"/>
  <c r="I48" i="3"/>
  <c r="P9" i="3"/>
  <c r="E106" i="3"/>
  <c r="E84" i="3"/>
  <c r="E72" i="3"/>
  <c r="E38" i="3"/>
  <c r="E54" i="3"/>
  <c r="E11" i="3"/>
  <c r="F118" i="3"/>
  <c r="F88" i="3"/>
  <c r="F45" i="3"/>
  <c r="F23" i="3"/>
  <c r="F42" i="3"/>
  <c r="F37" i="3"/>
  <c r="G101" i="3"/>
  <c r="G80" i="3"/>
  <c r="G14" i="3"/>
  <c r="G110" i="3"/>
  <c r="G48" i="3"/>
  <c r="H121" i="3"/>
  <c r="H64" i="3"/>
  <c r="H23" i="3"/>
  <c r="H30" i="3"/>
  <c r="I96" i="3"/>
  <c r="I109" i="3"/>
  <c r="I73" i="3"/>
  <c r="V20" i="3"/>
  <c r="U20" i="3"/>
  <c r="P20" i="3"/>
  <c r="Q20" i="3"/>
  <c r="G20" i="3"/>
  <c r="H20" i="3"/>
  <c r="D20" i="3"/>
  <c r="I20" i="3"/>
  <c r="E110" i="3"/>
  <c r="E22" i="3"/>
  <c r="E10" i="3"/>
  <c r="F117" i="3"/>
  <c r="F66" i="3"/>
  <c r="F14" i="3"/>
  <c r="F24" i="3"/>
  <c r="F60" i="3"/>
  <c r="F27" i="3"/>
  <c r="G119" i="3"/>
  <c r="G33" i="3"/>
  <c r="G72" i="3"/>
  <c r="G81" i="3"/>
  <c r="G47" i="3"/>
  <c r="H53" i="3"/>
  <c r="H7" i="3"/>
  <c r="H24" i="3"/>
  <c r="H57" i="3"/>
  <c r="I108" i="3"/>
  <c r="I6" i="3"/>
  <c r="I11" i="3"/>
  <c r="Y117" i="3" l="1"/>
  <c r="Y52" i="3"/>
  <c r="Y115" i="3"/>
  <c r="Y105" i="3"/>
  <c r="Y126" i="3"/>
  <c r="Y73" i="3"/>
  <c r="Y18" i="3"/>
  <c r="Y37" i="3"/>
  <c r="Y71" i="3"/>
  <c r="Y33" i="3"/>
  <c r="Y53" i="3"/>
  <c r="Y99" i="3"/>
  <c r="Y2" i="3"/>
  <c r="Y64" i="3"/>
  <c r="Y77" i="3"/>
  <c r="Y92" i="3"/>
  <c r="Y124" i="3"/>
  <c r="Y17" i="3"/>
  <c r="Y29" i="3"/>
  <c r="Y42" i="3"/>
  <c r="Y31" i="3"/>
  <c r="Y122" i="3"/>
  <c r="Y121" i="3"/>
  <c r="Y28" i="3"/>
  <c r="Y13" i="3"/>
  <c r="Y10" i="3"/>
  <c r="Y51" i="3"/>
  <c r="Y11" i="3"/>
  <c r="Y16" i="3"/>
  <c r="Y30" i="3"/>
  <c r="Y109" i="3"/>
  <c r="Y72" i="3"/>
  <c r="Y89" i="3"/>
  <c r="Y100" i="3"/>
  <c r="Y112" i="3"/>
  <c r="Y15" i="3"/>
  <c r="Y116" i="3"/>
  <c r="Y45" i="3"/>
  <c r="Y22" i="3"/>
  <c r="Y50" i="3"/>
  <c r="Y91" i="3"/>
  <c r="Y69" i="3"/>
  <c r="Y97" i="3"/>
  <c r="Y70" i="3"/>
  <c r="Y36" i="3"/>
  <c r="Y74" i="3"/>
  <c r="Y38" i="3"/>
  <c r="Y23" i="3"/>
  <c r="Y88" i="3"/>
  <c r="Y61" i="3"/>
  <c r="Y65" i="3"/>
  <c r="Y21" i="3"/>
  <c r="Y110" i="3"/>
  <c r="Y46" i="3"/>
  <c r="Y76" i="3"/>
  <c r="Y34" i="3"/>
  <c r="Y123" i="3"/>
  <c r="Y47" i="3"/>
  <c r="Y48" i="3"/>
  <c r="Y55" i="3"/>
  <c r="Y95" i="3"/>
  <c r="Y6" i="3"/>
  <c r="Y58" i="3"/>
  <c r="Y39" i="3"/>
  <c r="Y19" i="3"/>
  <c r="Y40" i="3"/>
  <c r="Y78" i="3"/>
  <c r="Y12" i="3"/>
  <c r="Y9" i="3"/>
  <c r="Y67" i="3"/>
  <c r="Y98" i="3"/>
  <c r="Y81" i="3"/>
  <c r="Y3" i="3"/>
  <c r="Y94" i="3"/>
  <c r="Y103" i="3"/>
  <c r="Y20" i="3"/>
  <c r="Y44" i="3"/>
  <c r="Y7" i="3"/>
  <c r="Y104" i="3"/>
  <c r="Y119" i="3"/>
  <c r="Y26" i="3"/>
  <c r="Y54" i="3"/>
  <c r="Y24" i="3"/>
  <c r="Y83" i="3"/>
  <c r="Y68" i="3"/>
  <c r="Y49" i="3"/>
  <c r="Y107" i="3"/>
  <c r="Y87" i="3"/>
  <c r="Y75" i="3"/>
  <c r="Y32" i="3"/>
  <c r="Y79" i="3"/>
  <c r="Y125" i="3"/>
  <c r="Y90" i="3"/>
  <c r="Y86" i="3"/>
  <c r="Y96" i="3"/>
  <c r="Y114" i="3"/>
  <c r="Y27" i="3"/>
  <c r="Y14" i="3"/>
  <c r="Y59" i="3"/>
  <c r="Y85" i="3"/>
  <c r="Y82" i="3"/>
  <c r="Y101" i="3"/>
  <c r="Y63" i="3"/>
  <c r="Y84" i="3"/>
  <c r="Y4" i="3"/>
  <c r="Y41" i="3"/>
  <c r="Y120" i="3"/>
  <c r="Y57" i="3"/>
  <c r="Y8" i="3"/>
  <c r="Y118" i="3"/>
  <c r="Y60" i="3"/>
  <c r="Y66" i="3"/>
  <c r="Y108" i="3"/>
  <c r="Y106" i="3"/>
  <c r="Y113" i="3"/>
  <c r="Y25" i="3"/>
  <c r="Y62" i="3"/>
  <c r="Y56" i="3"/>
  <c r="Y93" i="3"/>
  <c r="Y80" i="3"/>
  <c r="Y111" i="3"/>
  <c r="Y43" i="3"/>
  <c r="Y102" i="3"/>
  <c r="Y5" i="3"/>
  <c r="Y35" i="3"/>
  <c r="Z4" i="3" l="1"/>
  <c r="Z68" i="3"/>
  <c r="Z123" i="3"/>
  <c r="Z70" i="3"/>
  <c r="Z89" i="3"/>
  <c r="Z31" i="3"/>
  <c r="Z77" i="3"/>
  <c r="Z73" i="3"/>
  <c r="Z50" i="3"/>
  <c r="Z35" i="3"/>
  <c r="Z84" i="3"/>
  <c r="Z114" i="3"/>
  <c r="Z44" i="3"/>
  <c r="Z12" i="3"/>
  <c r="Z58" i="3"/>
  <c r="Z34" i="3"/>
  <c r="Z88" i="3"/>
  <c r="Z22" i="3"/>
  <c r="Z72" i="3"/>
  <c r="Z11" i="3"/>
  <c r="Z49" i="3"/>
  <c r="Z61" i="3"/>
  <c r="Z18" i="3"/>
  <c r="Z32" i="3"/>
  <c r="Z60" i="3"/>
  <c r="Z83" i="3"/>
  <c r="Z3" i="3"/>
  <c r="Z78" i="3"/>
  <c r="Z76" i="3"/>
  <c r="Z23" i="3"/>
  <c r="Z30" i="3"/>
  <c r="Z51" i="3"/>
  <c r="Z42" i="3"/>
  <c r="Z64" i="3"/>
  <c r="Z126" i="3"/>
  <c r="Z59" i="3"/>
  <c r="Z65" i="3"/>
  <c r="Z27" i="3"/>
  <c r="Z7" i="3"/>
  <c r="Z5" i="3"/>
  <c r="Z56" i="3"/>
  <c r="Z118" i="3"/>
  <c r="Z63" i="3"/>
  <c r="Z96" i="3"/>
  <c r="Z75" i="3"/>
  <c r="Z24" i="3"/>
  <c r="Z40" i="3"/>
  <c r="Z6" i="3"/>
  <c r="Z46" i="3"/>
  <c r="Z97" i="3"/>
  <c r="Z45" i="3"/>
  <c r="Z10" i="3"/>
  <c r="Z29" i="3"/>
  <c r="Z2" i="3"/>
  <c r="Z79" i="3"/>
  <c r="Z14" i="3"/>
  <c r="Z39" i="3"/>
  <c r="Z92" i="3"/>
  <c r="Z54" i="3"/>
  <c r="Z17" i="3"/>
  <c r="Z99" i="3"/>
  <c r="Z47" i="3"/>
  <c r="Z37" i="3"/>
  <c r="Z36" i="3"/>
  <c r="Z66" i="3"/>
  <c r="Z43" i="3"/>
  <c r="Z8" i="3"/>
  <c r="Z20" i="3"/>
  <c r="Z95" i="3"/>
  <c r="Z116" i="3"/>
  <c r="Z109" i="3"/>
  <c r="Z16" i="3"/>
  <c r="Z53" i="3"/>
  <c r="Z108" i="3"/>
  <c r="Z62" i="3"/>
  <c r="Z111" i="3"/>
  <c r="Z25" i="3"/>
  <c r="Z57" i="3"/>
  <c r="Z90" i="3"/>
  <c r="Z87" i="3"/>
  <c r="Z26" i="3"/>
  <c r="Z81" i="3"/>
  <c r="Z110" i="3"/>
  <c r="Z38" i="3"/>
  <c r="Z15" i="3"/>
  <c r="Z13" i="3"/>
  <c r="Z33" i="3"/>
  <c r="Z52" i="3"/>
  <c r="Z91" i="3"/>
  <c r="Z93" i="3"/>
  <c r="Z82" i="3"/>
  <c r="Z119" i="3"/>
  <c r="Z98" i="3"/>
  <c r="Z19" i="3"/>
  <c r="Z21" i="3"/>
  <c r="Z28" i="3"/>
  <c r="Z105" i="3"/>
  <c r="Z100" i="3"/>
  <c r="Z94" i="3"/>
  <c r="Z101" i="3"/>
  <c r="Z80" i="3"/>
  <c r="Z113" i="3"/>
  <c r="Z120" i="3"/>
  <c r="Z85" i="3"/>
  <c r="Z125" i="3"/>
  <c r="Z107" i="3"/>
  <c r="Z104" i="3"/>
  <c r="Z55" i="3"/>
  <c r="Z74" i="3"/>
  <c r="Z69" i="3"/>
  <c r="Z117" i="3"/>
  <c r="Z124" i="3"/>
  <c r="Z71" i="3"/>
  <c r="Z115" i="3"/>
  <c r="Z9" i="3"/>
  <c r="Z122" i="3"/>
  <c r="Z102" i="3"/>
  <c r="Z86" i="3"/>
  <c r="Z106" i="3"/>
  <c r="Z41" i="3"/>
  <c r="Z103" i="3"/>
  <c r="Z67" i="3"/>
  <c r="Z48" i="3"/>
  <c r="Z112" i="3"/>
  <c r="Z121" i="3"/>
  <c r="AQ647" i="2"/>
  <c r="AQ485" i="2"/>
  <c r="AQ512" i="2"/>
  <c r="AQ83" i="2"/>
  <c r="AQ251" i="2"/>
  <c r="AQ345" i="2"/>
  <c r="AQ336" i="2"/>
  <c r="AQ327" i="2"/>
  <c r="AQ605" i="2"/>
  <c r="AQ461" i="2"/>
  <c r="AQ157" i="2"/>
  <c r="AQ322" i="2"/>
  <c r="AQ123" i="2"/>
  <c r="AQ663" i="2"/>
  <c r="AQ134" i="2"/>
  <c r="AQ439" i="2"/>
  <c r="AQ591" i="2"/>
  <c r="AQ639" i="2"/>
  <c r="AQ52" i="2"/>
  <c r="AQ392" i="2"/>
  <c r="AQ425" i="2"/>
  <c r="AQ358" i="2"/>
  <c r="AQ356" i="2"/>
  <c r="AQ228" i="2"/>
  <c r="AQ541" i="2"/>
  <c r="AQ565" i="2"/>
  <c r="AQ289" i="2"/>
  <c r="AQ89" i="2"/>
  <c r="AQ588" i="2"/>
  <c r="AQ140" i="2"/>
  <c r="AQ380" i="2"/>
  <c r="AQ710" i="2"/>
  <c r="AQ136" i="2"/>
  <c r="AQ721" i="2"/>
  <c r="AQ436" i="2"/>
  <c r="AQ15" i="2"/>
  <c r="AQ378" i="2"/>
  <c r="AQ110" i="2"/>
  <c r="AQ673" i="2"/>
  <c r="AQ271" i="2"/>
  <c r="AQ44" i="2"/>
  <c r="AQ418" i="2"/>
  <c r="AQ458" i="2"/>
  <c r="AQ542" i="2"/>
  <c r="AQ412" i="2"/>
  <c r="AQ230" i="2"/>
  <c r="AQ176" i="2"/>
  <c r="AQ462" i="2"/>
  <c r="AQ593" i="2"/>
  <c r="AQ274" i="2"/>
  <c r="AQ374" i="2"/>
  <c r="AQ294" i="2"/>
  <c r="AQ448" i="2"/>
  <c r="AQ192" i="2"/>
  <c r="AQ127" i="2"/>
  <c r="AQ508" i="2"/>
  <c r="AQ337" i="2"/>
  <c r="AQ492" i="2"/>
  <c r="AQ282" i="2"/>
  <c r="AQ415" i="2"/>
  <c r="AQ470" i="2"/>
  <c r="AQ185" i="2"/>
  <c r="AQ311" i="2"/>
  <c r="AQ318" i="2"/>
  <c r="AQ92" i="2"/>
  <c r="AQ343" i="2"/>
  <c r="AQ372" i="2"/>
  <c r="AQ286" i="2"/>
  <c r="AQ367" i="2"/>
  <c r="AQ526" i="2"/>
  <c r="AQ558" i="2"/>
  <c r="AQ304" i="2"/>
  <c r="AQ160" i="2"/>
  <c r="AQ423" i="2"/>
  <c r="AQ116" i="2"/>
  <c r="AQ209" i="2"/>
  <c r="AQ197" i="2"/>
  <c r="AQ620" i="2"/>
  <c r="AQ143" i="2"/>
  <c r="AQ64" i="2"/>
  <c r="AQ266" i="2"/>
  <c r="AQ466" i="2"/>
  <c r="AQ40" i="2"/>
  <c r="AQ54" i="2"/>
  <c r="AQ348" i="2"/>
  <c r="AQ482" i="2"/>
  <c r="AQ532" i="2"/>
  <c r="AQ384" i="2"/>
  <c r="AQ370" i="2"/>
  <c r="AQ234" i="2"/>
  <c r="AQ181" i="2"/>
  <c r="AQ84" i="2"/>
  <c r="AQ291" i="2"/>
  <c r="AQ323" i="2"/>
  <c r="AQ645" i="2"/>
  <c r="AQ486" i="2"/>
  <c r="AQ105" i="2"/>
  <c r="AQ376" i="2"/>
  <c r="AQ163" i="2"/>
  <c r="AQ236" i="2"/>
  <c r="AQ683" i="2"/>
  <c r="AQ368" i="2"/>
  <c r="AQ403" i="2"/>
  <c r="AQ513" i="2"/>
  <c r="AQ29" i="2"/>
  <c r="AQ148" i="2"/>
  <c r="AQ10" i="2"/>
  <c r="AQ342" i="2"/>
  <c r="AQ678" i="2"/>
  <c r="AQ43" i="2"/>
  <c r="AQ357" i="2"/>
  <c r="AQ446" i="2"/>
  <c r="AQ720" i="2"/>
  <c r="AQ360" i="2"/>
  <c r="AQ60" i="2"/>
  <c r="AQ210" i="2"/>
  <c r="AQ16" i="2"/>
  <c r="AQ355" i="2"/>
  <c r="AQ68" i="2"/>
  <c r="AQ299" i="2"/>
  <c r="AQ559" i="2"/>
  <c r="AQ353" i="2"/>
  <c r="AQ630" i="2"/>
  <c r="AQ152" i="2"/>
  <c r="AQ70" i="2"/>
  <c r="AQ264" i="2"/>
  <c r="AQ314" i="2"/>
  <c r="AQ464" i="2"/>
  <c r="AQ451" i="2"/>
  <c r="AQ114" i="2"/>
  <c r="AQ18" i="2"/>
  <c r="AQ315" i="2"/>
  <c r="AQ217" i="2"/>
  <c r="AQ516" i="2"/>
  <c r="AQ347" i="2"/>
  <c r="AQ158" i="2"/>
  <c r="AQ395" i="2"/>
  <c r="AQ636" i="2"/>
  <c r="AQ691" i="2"/>
  <c r="AQ657" i="2"/>
  <c r="AQ354" i="2"/>
  <c r="AQ405" i="2"/>
  <c r="AQ205" i="2"/>
  <c r="AQ22" i="2"/>
  <c r="AQ329" i="2"/>
  <c r="AQ594" i="2"/>
  <c r="AQ445" i="2"/>
  <c r="AQ518" i="2"/>
  <c r="AQ669" i="2"/>
  <c r="AQ479" i="2"/>
  <c r="AQ199" i="2"/>
  <c r="AQ161" i="2"/>
  <c r="AQ126" i="2"/>
  <c r="AQ165" i="2"/>
  <c r="AQ467" i="2"/>
  <c r="AQ387" i="2"/>
  <c r="AQ25" i="2"/>
  <c r="AQ145" i="2"/>
  <c r="AQ414" i="2"/>
  <c r="AQ207" i="2"/>
  <c r="AQ281" i="2"/>
  <c r="AQ37" i="2"/>
  <c r="AQ725" i="2"/>
  <c r="AQ552" i="2"/>
  <c r="AQ364" i="2"/>
  <c r="AQ509" i="2"/>
  <c r="AQ654" i="2"/>
  <c r="AQ235" i="2"/>
  <c r="AQ525" i="2"/>
  <c r="AQ529" i="2"/>
  <c r="AQ81" i="2"/>
  <c r="AQ213" i="2"/>
  <c r="AQ577" i="2"/>
  <c r="AQ566" i="2"/>
  <c r="AQ196" i="2"/>
  <c r="AQ549" i="2"/>
  <c r="AQ634" i="2"/>
  <c r="AQ478" i="2"/>
  <c r="AQ569" i="2"/>
  <c r="AQ300" i="2"/>
  <c r="AQ74" i="2"/>
  <c r="AQ671" i="2"/>
  <c r="AQ700" i="2"/>
  <c r="AQ619" i="2"/>
  <c r="AQ401" i="2"/>
  <c r="AQ4" i="2"/>
  <c r="AQ472" i="2"/>
  <c r="AQ195" i="2"/>
  <c r="AQ28" i="2"/>
  <c r="AQ194" i="2"/>
  <c r="AQ571" i="2"/>
  <c r="AQ703" i="2"/>
  <c r="AQ557" i="2"/>
  <c r="AQ202" i="2"/>
  <c r="AQ473" i="2"/>
  <c r="AQ325" i="2"/>
  <c r="AQ599" i="2"/>
  <c r="AQ406" i="2"/>
  <c r="AQ338" i="2"/>
  <c r="AQ130" i="2"/>
  <c r="AQ73" i="2"/>
  <c r="AQ687" i="2"/>
  <c r="AQ408" i="2"/>
  <c r="AQ56" i="2"/>
  <c r="AQ650" i="2"/>
  <c r="AQ672" i="2"/>
  <c r="AQ459" i="2"/>
  <c r="AQ287" i="2"/>
  <c r="AQ432" i="2"/>
  <c r="AQ292" i="2"/>
  <c r="AQ433" i="2"/>
  <c r="AQ603" i="2"/>
  <c r="AQ440" i="2"/>
  <c r="AQ61" i="2"/>
  <c r="AQ112" i="2"/>
  <c r="AQ275" i="2"/>
  <c r="AQ189" i="2"/>
  <c r="AQ191" i="2"/>
  <c r="AQ78" i="2"/>
  <c r="AQ135" i="2"/>
  <c r="AQ65" i="2"/>
  <c r="AQ306" i="2"/>
  <c r="AQ76" i="2"/>
  <c r="AQ507" i="2"/>
  <c r="AQ574" i="2"/>
  <c r="AQ623" i="2"/>
  <c r="AQ280" i="2"/>
  <c r="AQ144" i="2"/>
  <c r="AQ393" i="2"/>
  <c r="AQ521" i="2"/>
  <c r="AQ167" i="2"/>
  <c r="AQ7" i="2"/>
  <c r="AQ656" i="2"/>
  <c r="AQ371" i="2"/>
  <c r="AQ36" i="2"/>
  <c r="AQ544" i="2"/>
  <c r="AQ297" i="2"/>
  <c r="AQ173" i="2"/>
  <c r="AQ396" i="2"/>
  <c r="AQ537" i="2"/>
  <c r="AQ435" i="2"/>
  <c r="AQ34" i="2"/>
  <c r="AQ102" i="2"/>
  <c r="AQ365" i="2"/>
  <c r="AQ118" i="2"/>
  <c r="AQ625" i="2"/>
  <c r="AQ426" i="2"/>
  <c r="AQ138" i="2"/>
  <c r="AQ421" i="2"/>
  <c r="AQ567" i="2"/>
  <c r="AQ460" i="2"/>
  <c r="AQ328" i="2"/>
  <c r="AQ53" i="2"/>
  <c r="AQ377" i="2"/>
  <c r="AQ648" i="2"/>
  <c r="AQ438" i="2"/>
  <c r="AQ447" i="2"/>
  <c r="AQ712" i="2"/>
  <c r="AQ58" i="2"/>
  <c r="AQ434" i="2"/>
  <c r="AQ428" i="2"/>
  <c r="AQ47" i="2"/>
  <c r="AQ424" i="2"/>
  <c r="AQ51" i="2"/>
  <c r="AQ614" i="2"/>
  <c r="AQ417" i="2"/>
  <c r="AQ597" i="2"/>
  <c r="AQ419" i="2"/>
  <c r="AQ718" i="2"/>
  <c r="AQ546" i="2"/>
  <c r="AQ225" i="2"/>
  <c r="AQ111" i="2"/>
  <c r="AQ457" i="2"/>
  <c r="AQ369" i="2"/>
  <c r="AQ250" i="2"/>
  <c r="AQ373" i="2"/>
  <c r="AQ484" i="2"/>
  <c r="AQ480" i="2"/>
  <c r="AQ19" i="2"/>
  <c r="AQ397" i="2"/>
  <c r="AQ491" i="2"/>
  <c r="AQ333" i="2"/>
  <c r="AQ729" i="2"/>
  <c r="AQ128" i="2"/>
  <c r="AQ20" i="2"/>
  <c r="AQ164" i="2"/>
  <c r="AQ562" i="2"/>
  <c r="AQ55" i="2"/>
  <c r="AQ231" i="2"/>
  <c r="AQ198" i="2"/>
  <c r="AQ400" i="2"/>
  <c r="AQ385" i="2"/>
  <c r="AQ109" i="2"/>
  <c r="AQ616" i="2"/>
  <c r="AQ3" i="2"/>
  <c r="AQ149" i="2"/>
  <c r="AQ218" i="2"/>
  <c r="AQ519" i="2"/>
  <c r="AQ495" i="2"/>
  <c r="AQ166" i="2"/>
  <c r="AQ108" i="2"/>
  <c r="AQ361" i="2"/>
  <c r="AQ156" i="2"/>
  <c r="AQ75" i="2"/>
  <c r="AQ249" i="2"/>
  <c r="AQ179" i="2"/>
  <c r="AQ215" i="2"/>
  <c r="AQ523" i="2"/>
  <c r="AQ686" i="2"/>
  <c r="AQ581" i="2"/>
  <c r="AQ49" i="2"/>
  <c r="AQ79" i="2"/>
  <c r="AQ119" i="2"/>
  <c r="AQ550" i="2"/>
  <c r="AQ334" i="2"/>
  <c r="AQ351" i="2"/>
  <c r="AQ450" i="2"/>
  <c r="AQ310" i="2"/>
  <c r="AQ32" i="2"/>
  <c r="AQ522" i="2"/>
  <c r="AQ150" i="2"/>
  <c r="AQ366" i="2"/>
  <c r="AQ5" i="2"/>
  <c r="AQ664" i="2"/>
  <c r="AQ256" i="2"/>
  <c r="AQ268" i="2"/>
  <c r="AQ319" i="2"/>
  <c r="AQ241" i="2"/>
  <c r="AQ637" i="2"/>
  <c r="AQ59" i="2"/>
  <c r="AQ168" i="2"/>
  <c r="AQ146" i="2"/>
  <c r="AQ389" i="2"/>
  <c r="AQ453" i="2"/>
  <c r="AQ598" i="2"/>
  <c r="AQ63" i="2"/>
  <c r="AQ240" i="2"/>
  <c r="AQ530" i="2"/>
  <c r="AQ555" i="2"/>
  <c r="AQ265" i="2"/>
  <c r="AQ106" i="2"/>
  <c r="AQ352" i="2"/>
  <c r="AQ540" i="2"/>
  <c r="AQ91" i="2"/>
  <c r="AQ147" i="2"/>
  <c r="AQ93" i="2"/>
  <c r="AQ141" i="2"/>
  <c r="AQ261" i="2"/>
  <c r="AQ307" i="2"/>
  <c r="AQ402" i="2"/>
  <c r="AQ628" i="2"/>
  <c r="AQ169" i="2"/>
  <c r="AQ170" i="2"/>
  <c r="AQ676" i="2"/>
  <c r="AQ50" i="2"/>
  <c r="AQ90" i="2"/>
  <c r="AQ469" i="2"/>
  <c r="AQ221" i="2"/>
  <c r="AQ2" i="2"/>
  <c r="AQ30" i="2"/>
  <c r="AQ475" i="2"/>
  <c r="AQ430" i="2"/>
  <c r="AQ99" i="2"/>
  <c r="AQ633" i="2"/>
  <c r="AQ186" i="2"/>
  <c r="AQ422" i="2"/>
  <c r="AQ416" i="2"/>
  <c r="AQ707" i="2"/>
  <c r="AQ427" i="2"/>
  <c r="AQ124" i="2"/>
  <c r="AQ350" i="2"/>
  <c r="AQ182" i="2"/>
  <c r="AQ120" i="2"/>
  <c r="AQ41" i="2"/>
  <c r="AQ592" i="2"/>
  <c r="AQ279" i="2"/>
  <c r="AQ98" i="2"/>
  <c r="AQ178" i="2"/>
  <c r="AQ607" i="2"/>
  <c r="AQ33" i="2"/>
  <c r="AQ125" i="2"/>
  <c r="AQ734" i="2"/>
  <c r="AQ69" i="2"/>
  <c r="AQ183" i="2"/>
  <c r="AQ35" i="2"/>
  <c r="AQ11" i="2"/>
  <c r="AQ600" i="2"/>
  <c r="AQ386" i="2"/>
  <c r="AQ177" i="2"/>
  <c r="AQ26" i="2"/>
  <c r="AQ82" i="2"/>
  <c r="AQ17" i="2"/>
  <c r="AQ208" i="2"/>
  <c r="AQ253" i="2"/>
  <c r="AQ543" i="2"/>
  <c r="AQ46" i="2"/>
  <c r="AQ510" i="2"/>
  <c r="AQ454" i="2"/>
  <c r="AQ312" i="2"/>
  <c r="AQ137" i="2"/>
  <c r="AQ684" i="2"/>
  <c r="AQ584" i="2"/>
  <c r="AQ547" i="2"/>
  <c r="AQ339" i="2"/>
  <c r="AQ640" i="2"/>
  <c r="AQ9" i="2"/>
  <c r="AQ713" i="2"/>
  <c r="AQ212" i="2"/>
  <c r="AQ48" i="2"/>
  <c r="AQ301" i="2"/>
  <c r="AQ431" i="2"/>
  <c r="AQ618" i="2"/>
  <c r="AQ394" i="2"/>
  <c r="AQ587" i="2"/>
  <c r="AQ341" i="2"/>
  <c r="AQ646" i="2"/>
  <c r="AQ159" i="2"/>
  <c r="AQ503" i="2"/>
  <c r="AQ232" i="2"/>
  <c r="AQ14" i="2"/>
  <c r="AQ187" i="2"/>
  <c r="AQ665" i="2"/>
  <c r="AQ31" i="2"/>
  <c r="AQ23" i="2"/>
  <c r="AQ452" i="2"/>
  <c r="AQ237" i="2"/>
  <c r="AQ224" i="2"/>
  <c r="AQ132" i="2"/>
  <c r="AQ233" i="2"/>
  <c r="AQ481" i="2"/>
  <c r="AQ222" i="2"/>
  <c r="AQ229" i="2"/>
  <c r="AQ539" i="2"/>
  <c r="AQ13" i="2"/>
  <c r="AQ488" i="2"/>
  <c r="AQ579" i="2"/>
  <c r="AQ617" i="2"/>
  <c r="AQ498" i="2"/>
  <c r="AQ382" i="2"/>
  <c r="AQ270" i="2"/>
  <c r="AQ463" i="2"/>
  <c r="AQ641" i="2"/>
  <c r="AQ239" i="2"/>
  <c r="AQ701" i="2"/>
  <c r="AQ6" i="2"/>
  <c r="AQ193" i="2"/>
  <c r="AQ263" i="2"/>
  <c r="AQ399" i="2"/>
  <c r="AQ214" i="2"/>
  <c r="AQ728" i="2"/>
  <c r="AQ95" i="2"/>
  <c r="AQ635" i="2"/>
  <c r="AQ252" i="2"/>
  <c r="AQ613" i="2"/>
  <c r="AQ456" i="2"/>
  <c r="AQ129" i="2"/>
  <c r="AQ511" i="2"/>
  <c r="AQ585" i="2"/>
  <c r="AQ248" i="2"/>
  <c r="AQ493" i="2"/>
  <c r="AQ517" i="2"/>
  <c r="AQ154" i="2"/>
  <c r="AQ8" i="2"/>
  <c r="AQ12" i="2"/>
  <c r="AQ505" i="2"/>
  <c r="AQ455" i="2"/>
  <c r="AQ662" i="2"/>
  <c r="AQ131" i="2"/>
  <c r="AQ142" i="2"/>
  <c r="AQ441" i="2"/>
  <c r="AQ638" i="2"/>
  <c r="AQ409" i="2"/>
  <c r="AQ661" i="2"/>
  <c r="AQ115" i="2"/>
  <c r="AQ257" i="2"/>
  <c r="AQ155" i="2"/>
  <c r="AQ171" i="2"/>
  <c r="AQ172" i="2"/>
  <c r="AQ699" i="2"/>
  <c r="AQ719" i="2"/>
  <c r="AQ27" i="2"/>
  <c r="AQ331" i="2"/>
  <c r="AQ626" i="2"/>
  <c r="AQ580" i="2"/>
  <c r="AQ308" i="2"/>
  <c r="AQ655" i="2"/>
  <c r="AQ560" i="2"/>
  <c r="AQ104" i="2"/>
  <c r="AQ538" i="2"/>
  <c r="AQ330" i="2"/>
  <c r="AQ288" i="2"/>
  <c r="AQ711" i="2"/>
  <c r="AQ727" i="2"/>
  <c r="AQ219" i="2"/>
  <c r="AQ139" i="2"/>
  <c r="AQ346" i="2"/>
  <c r="AQ340" i="2"/>
  <c r="AQ309" i="2"/>
  <c r="AQ716" i="2"/>
  <c r="AQ302" i="2"/>
  <c r="AQ644" i="2"/>
  <c r="AQ117" i="2"/>
  <c r="AQ24" i="2"/>
  <c r="AQ362" i="2"/>
  <c r="AQ506" i="2"/>
  <c r="AQ324" i="2"/>
  <c r="AQ276" i="2"/>
  <c r="AQ586" i="2"/>
  <c r="AQ335" i="2"/>
  <c r="AQ624" i="2"/>
  <c r="AQ62" i="2"/>
  <c r="AQ45" i="2"/>
  <c r="AQ21" i="2"/>
  <c r="AQ563" i="2"/>
  <c r="AQ404" i="2"/>
  <c r="AQ162" i="2"/>
  <c r="AQ572" i="2"/>
  <c r="AQ153" i="2"/>
  <c r="AQ548" i="2"/>
  <c r="AQ471" i="2"/>
  <c r="AQ576" i="2"/>
  <c r="AQ442" i="2"/>
  <c r="AQ317" i="2"/>
  <c r="AQ717" i="2"/>
  <c r="AQ610" i="2"/>
  <c r="AQ444" i="2"/>
  <c r="AQ258" i="2"/>
  <c r="AQ39" i="2"/>
  <c r="AQ391" i="2"/>
  <c r="AQ57" i="2"/>
  <c r="AQ273" i="2"/>
  <c r="AQ568" i="2"/>
  <c r="AQ674" i="2"/>
  <c r="AQ190" i="2"/>
  <c r="AQ107" i="2"/>
  <c r="AQ72" i="2"/>
  <c r="AQ303" i="2"/>
  <c r="AQ94" i="2"/>
  <c r="AQ298" i="2"/>
  <c r="AQ211" i="2"/>
  <c r="AQ606" i="2"/>
  <c r="AQ652" i="2"/>
  <c r="AQ690" i="2"/>
  <c r="AQ694" i="2"/>
  <c r="AQ443" i="2"/>
  <c r="AQ533" i="2"/>
  <c r="AQ573" i="2"/>
  <c r="AQ121" i="2"/>
  <c r="AQ313" i="2"/>
  <c r="AQ583" i="2"/>
  <c r="AQ483" i="2"/>
  <c r="AQ381" i="2"/>
  <c r="AQ242" i="2"/>
  <c r="AQ496" i="2"/>
  <c r="AQ582" i="2"/>
  <c r="AQ497" i="2"/>
  <c r="AQ477" i="2"/>
  <c r="AQ589" i="2"/>
  <c r="AQ38" i="2"/>
  <c r="AQ226" i="2"/>
  <c r="AQ86" i="2"/>
  <c r="AQ489" i="2"/>
  <c r="AQ413" i="2"/>
  <c r="AQ608" i="2"/>
  <c r="AQ722" i="2"/>
  <c r="AQ596" i="2"/>
  <c r="AQ254" i="2"/>
  <c r="AQ85" i="2"/>
  <c r="AQ245" i="2"/>
  <c r="AQ203" i="2"/>
  <c r="AQ175" i="2"/>
  <c r="AQ429" i="2"/>
  <c r="AQ499" i="2"/>
  <c r="AQ449" i="2"/>
  <c r="AQ621" i="2"/>
  <c r="AQ553" i="2"/>
  <c r="AQ349" i="2"/>
  <c r="AQ736" i="2"/>
  <c r="AQ103" i="2"/>
  <c r="AQ316" i="2"/>
  <c r="AQ133" i="2"/>
  <c r="AQ305" i="2"/>
  <c r="AQ420" i="2"/>
  <c r="AQ501" i="2"/>
  <c r="AQ658" i="2"/>
  <c r="AQ704" i="2"/>
  <c r="AQ87" i="2"/>
  <c r="AQ681" i="2"/>
  <c r="AQ677" i="2"/>
  <c r="AQ246" i="2"/>
  <c r="AQ520" i="2"/>
  <c r="AQ77" i="2"/>
  <c r="AQ590" i="2"/>
  <c r="AQ272" i="2"/>
  <c r="AQ96" i="2"/>
  <c r="AQ67" i="2"/>
  <c r="AQ151" i="2"/>
  <c r="AQ398" i="2"/>
  <c r="AQ551" i="2"/>
  <c r="AQ88" i="2"/>
  <c r="AQ643" i="2"/>
  <c r="AQ570" i="2"/>
  <c r="AQ375" i="2"/>
  <c r="AQ515" i="2"/>
  <c r="AQ320" i="2"/>
  <c r="AQ259" i="2"/>
  <c r="AQ642" i="2"/>
  <c r="AQ267" i="2"/>
  <c r="AQ42" i="2"/>
  <c r="AQ296" i="2"/>
  <c r="AQ390" i="2"/>
  <c r="AQ536" i="2"/>
  <c r="AQ255" i="2"/>
  <c r="AQ244" i="2"/>
  <c r="AQ653" i="2"/>
  <c r="AQ632" i="2"/>
  <c r="AQ649" i="2"/>
  <c r="AQ71" i="2"/>
  <c r="AQ695" i="2"/>
  <c r="AQ524" i="2"/>
  <c r="AQ411" i="2"/>
  <c r="AQ660" i="2"/>
  <c r="AQ269" i="2"/>
  <c r="AQ702" i="2"/>
  <c r="AQ206" i="2"/>
  <c r="AQ180" i="2"/>
  <c r="AQ388" i="2"/>
  <c r="AQ174" i="2"/>
  <c r="AQ514" i="2"/>
  <c r="AQ715" i="2"/>
  <c r="AQ204" i="2"/>
  <c r="AQ627" i="2"/>
  <c r="AQ113" i="2"/>
  <c r="AQ66" i="2"/>
  <c r="AQ260" i="2"/>
  <c r="AQ693" i="2"/>
  <c r="AQ227" i="2"/>
  <c r="AQ410" i="2"/>
  <c r="AQ723" i="2"/>
  <c r="AQ277" i="2"/>
  <c r="AQ578" i="2"/>
  <c r="AQ262" i="2"/>
  <c r="AQ220" i="2"/>
  <c r="AQ200" i="2"/>
  <c r="AQ100" i="2"/>
  <c r="AQ531" i="2"/>
  <c r="AQ667" i="2"/>
  <c r="AQ738" i="2"/>
  <c r="AQ122" i="2"/>
  <c r="AQ622" i="2"/>
  <c r="AQ601" i="2"/>
  <c r="AQ709" i="2"/>
  <c r="AQ321" i="2"/>
  <c r="AQ476" i="2"/>
  <c r="AQ247" i="2"/>
  <c r="AQ564" i="2"/>
  <c r="AQ680" i="2"/>
  <c r="AQ735" i="2"/>
  <c r="AQ97" i="2"/>
  <c r="AQ283" i="2"/>
  <c r="AQ465" i="2"/>
  <c r="AQ527" i="2"/>
  <c r="AQ575" i="2"/>
  <c r="AQ201" i="2"/>
  <c r="AQ615" i="2"/>
  <c r="AQ379" i="2"/>
  <c r="AQ556" i="2"/>
  <c r="AQ698" i="2"/>
  <c r="AQ545" i="2"/>
  <c r="AQ733" i="2"/>
  <c r="AQ528" i="2"/>
  <c r="AQ696" i="2"/>
  <c r="AQ437" i="2"/>
  <c r="AQ80" i="2"/>
  <c r="AQ490" i="2"/>
  <c r="AQ383" i="2"/>
  <c r="AQ284" i="2"/>
  <c r="AQ494" i="2"/>
  <c r="AQ223" i="2"/>
  <c r="AQ561" i="2"/>
  <c r="AQ184" i="2"/>
  <c r="AQ285" i="2"/>
  <c r="AQ332" i="2"/>
  <c r="AQ500" i="2"/>
  <c r="AQ714" i="2"/>
  <c r="AQ101" i="2"/>
  <c r="AQ295" i="2"/>
  <c r="AQ293" i="2"/>
  <c r="AQ278" i="2"/>
  <c r="AQ407" i="2"/>
  <c r="AQ668" i="2"/>
  <c r="AQ243" i="2"/>
  <c r="AQ474" i="2"/>
  <c r="AQ359" i="2"/>
  <c r="AQ216" i="2"/>
  <c r="AQ629" i="2"/>
  <c r="AQ363" i="2"/>
  <c r="AQ611" i="2"/>
  <c r="AQ487" i="2"/>
  <c r="AQ595" i="2"/>
  <c r="AQ188" i="2"/>
  <c r="AQ602" i="2"/>
  <c r="AQ344" i="2"/>
  <c r="AQ666" i="2"/>
  <c r="AQ732" i="2"/>
  <c r="AQ326" i="2"/>
  <c r="AQ534" i="2"/>
  <c r="AQ679" i="2"/>
  <c r="AQ685" i="2"/>
  <c r="AQ238" i="2"/>
  <c r="AQ502" i="2"/>
  <c r="AQ604" i="2"/>
  <c r="AQ651" i="2"/>
  <c r="AQ670" i="2"/>
  <c r="AQ290" i="2"/>
  <c r="AQ468" i="2"/>
  <c r="AQ659" i="2"/>
  <c r="AQ612" i="2"/>
  <c r="AQ692" i="2"/>
  <c r="AQ697" i="2"/>
  <c r="AQ535" i="2"/>
  <c r="AQ554" i="2"/>
  <c r="AQ730" i="2"/>
  <c r="AQ689" i="2"/>
  <c r="AQ688" i="2"/>
  <c r="AQ504" i="2"/>
  <c r="AQ675" i="2"/>
  <c r="AQ682" i="2"/>
  <c r="AQ708" i="2"/>
  <c r="AQ705" i="2"/>
  <c r="AQ731" i="2"/>
  <c r="AQ724" i="2"/>
  <c r="AQ706" i="2"/>
  <c r="AQ609" i="2"/>
  <c r="AQ726" i="2"/>
  <c r="AQ631" i="2"/>
  <c r="AQ737" i="2"/>
  <c r="AK647" i="2"/>
  <c r="AR647" i="2" s="1"/>
  <c r="AK485" i="2"/>
  <c r="AR485" i="2" s="1"/>
  <c r="AK512" i="2"/>
  <c r="AK83" i="2"/>
  <c r="AK251" i="2"/>
  <c r="AK345" i="2"/>
  <c r="AR345" i="2" s="1"/>
  <c r="AK336" i="2"/>
  <c r="AK327" i="2"/>
  <c r="AR327" i="2" s="1"/>
  <c r="AK605" i="2"/>
  <c r="AR605" i="2" s="1"/>
  <c r="AK461" i="2"/>
  <c r="AR461" i="2" s="1"/>
  <c r="AK157" i="2"/>
  <c r="AK322" i="2"/>
  <c r="AR322" i="2" s="1"/>
  <c r="AK123" i="2"/>
  <c r="AR123" i="2" s="1"/>
  <c r="AK663" i="2"/>
  <c r="AR663" i="2" s="1"/>
  <c r="AK134" i="2"/>
  <c r="AR134" i="2" s="1"/>
  <c r="AK439" i="2"/>
  <c r="AR439" i="2" s="1"/>
  <c r="AK591" i="2"/>
  <c r="AR591" i="2" s="1"/>
  <c r="AK639" i="2"/>
  <c r="AR639" i="2" s="1"/>
  <c r="AK52" i="2"/>
  <c r="AK392" i="2"/>
  <c r="AR392" i="2" s="1"/>
  <c r="AK425" i="2"/>
  <c r="AR425" i="2" s="1"/>
  <c r="AK358" i="2"/>
  <c r="AR358" i="2" s="1"/>
  <c r="AK356" i="2"/>
  <c r="AK228" i="2"/>
  <c r="AR228" i="2" s="1"/>
  <c r="AK541" i="2"/>
  <c r="AR541" i="2" s="1"/>
  <c r="AK565" i="2"/>
  <c r="AR565" i="2" s="1"/>
  <c r="AK289" i="2"/>
  <c r="AK89" i="2"/>
  <c r="AK588" i="2"/>
  <c r="AR588" i="2" s="1"/>
  <c r="AK140" i="2"/>
  <c r="AR140" i="2" s="1"/>
  <c r="AK380" i="2"/>
  <c r="AK710" i="2"/>
  <c r="AR710" i="2" s="1"/>
  <c r="AK136" i="2"/>
  <c r="AK721" i="2"/>
  <c r="AR721" i="2" s="1"/>
  <c r="AK436" i="2"/>
  <c r="AR436" i="2" s="1"/>
  <c r="AK15" i="2"/>
  <c r="AK378" i="2"/>
  <c r="AK110" i="2"/>
  <c r="AK673" i="2"/>
  <c r="AR673" i="2" s="1"/>
  <c r="AK271" i="2"/>
  <c r="AR271" i="2" s="1"/>
  <c r="AK44" i="2"/>
  <c r="AK418" i="2"/>
  <c r="AR418" i="2" s="1"/>
  <c r="AK458" i="2"/>
  <c r="AR458" i="2" s="1"/>
  <c r="AK542" i="2"/>
  <c r="AR542" i="2" s="1"/>
  <c r="AK412" i="2"/>
  <c r="AR412" i="2" s="1"/>
  <c r="AK230" i="2"/>
  <c r="AK176" i="2"/>
  <c r="AR176" i="2" s="1"/>
  <c r="AK462" i="2"/>
  <c r="AR462" i="2" s="1"/>
  <c r="AK593" i="2"/>
  <c r="AR593" i="2" s="1"/>
  <c r="AK274" i="2"/>
  <c r="AR274" i="2" s="1"/>
  <c r="AK374" i="2"/>
  <c r="AR374" i="2" s="1"/>
  <c r="AK294" i="2"/>
  <c r="AK448" i="2"/>
  <c r="AR448" i="2" s="1"/>
  <c r="AK192" i="2"/>
  <c r="AK127" i="2"/>
  <c r="AR127" i="2" s="1"/>
  <c r="AK508" i="2"/>
  <c r="AR508" i="2" s="1"/>
  <c r="AK337" i="2"/>
  <c r="AK492" i="2"/>
  <c r="AK282" i="2"/>
  <c r="AR282" i="2" s="1"/>
  <c r="AK415" i="2"/>
  <c r="AR415" i="2" s="1"/>
  <c r="AK470" i="2"/>
  <c r="AR470" i="2" s="1"/>
  <c r="AK185" i="2"/>
  <c r="AR185" i="2" s="1"/>
  <c r="AK311" i="2"/>
  <c r="AR311" i="2" s="1"/>
  <c r="AK318" i="2"/>
  <c r="AR318" i="2" s="1"/>
  <c r="AK92" i="2"/>
  <c r="AK343" i="2"/>
  <c r="AK372" i="2"/>
  <c r="AR372" i="2" s="1"/>
  <c r="AK286" i="2"/>
  <c r="AK367" i="2"/>
  <c r="AR367" i="2" s="1"/>
  <c r="AK526" i="2"/>
  <c r="AR526" i="2" s="1"/>
  <c r="AK558" i="2"/>
  <c r="AR558" i="2" s="1"/>
  <c r="AK304" i="2"/>
  <c r="AR304" i="2" s="1"/>
  <c r="AK160" i="2"/>
  <c r="AK423" i="2"/>
  <c r="AR423" i="2" s="1"/>
  <c r="AK116" i="2"/>
  <c r="AK209" i="2"/>
  <c r="AR209" i="2" s="1"/>
  <c r="AK197" i="2"/>
  <c r="AK620" i="2"/>
  <c r="AR620" i="2" s="1"/>
  <c r="AK143" i="2"/>
  <c r="AR143" i="2" s="1"/>
  <c r="AK64" i="2"/>
  <c r="AR64" i="2" s="1"/>
  <c r="AK266" i="2"/>
  <c r="AR266" i="2" s="1"/>
  <c r="AK466" i="2"/>
  <c r="AR466" i="2" s="1"/>
  <c r="AK40" i="2"/>
  <c r="AK54" i="2"/>
  <c r="AK348" i="2"/>
  <c r="AK482" i="2"/>
  <c r="AR482" i="2" s="1"/>
  <c r="AK532" i="2"/>
  <c r="AR532" i="2" s="1"/>
  <c r="AK384" i="2"/>
  <c r="AR384" i="2" s="1"/>
  <c r="AK370" i="2"/>
  <c r="AK234" i="2"/>
  <c r="AK181" i="2"/>
  <c r="AR181" i="2" s="1"/>
  <c r="AK84" i="2"/>
  <c r="AK291" i="2"/>
  <c r="AR291" i="2" s="1"/>
  <c r="AK323" i="2"/>
  <c r="AR323" i="2" s="1"/>
  <c r="AK645" i="2"/>
  <c r="AR645" i="2" s="1"/>
  <c r="AK486" i="2"/>
  <c r="AR486" i="2" s="1"/>
  <c r="AK105" i="2"/>
  <c r="AK376" i="2"/>
  <c r="AR376" i="2" s="1"/>
  <c r="AK163" i="2"/>
  <c r="AR163" i="2" s="1"/>
  <c r="AK236" i="2"/>
  <c r="AK683" i="2"/>
  <c r="AR683" i="2" s="1"/>
  <c r="AK368" i="2"/>
  <c r="AR368" i="2" s="1"/>
  <c r="AK403" i="2"/>
  <c r="AR403" i="2" s="1"/>
  <c r="AK513" i="2"/>
  <c r="AR513" i="2" s="1"/>
  <c r="AK29" i="2"/>
  <c r="AK148" i="2"/>
  <c r="AR148" i="2" s="1"/>
  <c r="AK10" i="2"/>
  <c r="AK342" i="2"/>
  <c r="AR342" i="2" s="1"/>
  <c r="AK678" i="2"/>
  <c r="AR678" i="2" s="1"/>
  <c r="AK43" i="2"/>
  <c r="AK357" i="2"/>
  <c r="AK446" i="2"/>
  <c r="AK720" i="2"/>
  <c r="AR720" i="2" s="1"/>
  <c r="AK360" i="2"/>
  <c r="AR360" i="2" s="1"/>
  <c r="AK60" i="2"/>
  <c r="AK210" i="2"/>
  <c r="AK16" i="2"/>
  <c r="AK355" i="2"/>
  <c r="AR355" i="2" s="1"/>
  <c r="AK68" i="2"/>
  <c r="AK299" i="2"/>
  <c r="AR299" i="2" s="1"/>
  <c r="AK559" i="2"/>
  <c r="AR559" i="2" s="1"/>
  <c r="AK353" i="2"/>
  <c r="AR353" i="2" s="1"/>
  <c r="AK630" i="2"/>
  <c r="AR630" i="2" s="1"/>
  <c r="AK152" i="2"/>
  <c r="AK70" i="2"/>
  <c r="AK264" i="2"/>
  <c r="AK314" i="2"/>
  <c r="AR314" i="2" s="1"/>
  <c r="AK464" i="2"/>
  <c r="AR464" i="2" s="1"/>
  <c r="AK451" i="2"/>
  <c r="AR451" i="2" s="1"/>
  <c r="AK114" i="2"/>
  <c r="AK18" i="2"/>
  <c r="AK315" i="2"/>
  <c r="AK217" i="2"/>
  <c r="AK516" i="2"/>
  <c r="AK347" i="2"/>
  <c r="AR347" i="2" s="1"/>
  <c r="AK158" i="2"/>
  <c r="AR158" i="2" s="1"/>
  <c r="AK395" i="2"/>
  <c r="AK636" i="2"/>
  <c r="AR636" i="2" s="1"/>
  <c r="AK691" i="2"/>
  <c r="AK657" i="2"/>
  <c r="AR657" i="2" s="1"/>
  <c r="AK354" i="2"/>
  <c r="AK405" i="2"/>
  <c r="AR405" i="2" s="1"/>
  <c r="AK205" i="2"/>
  <c r="AK22" i="2"/>
  <c r="AK329" i="2"/>
  <c r="AR329" i="2" s="1"/>
  <c r="AK594" i="2"/>
  <c r="AR594" i="2" s="1"/>
  <c r="AK445" i="2"/>
  <c r="AR445" i="2" s="1"/>
  <c r="AK518" i="2"/>
  <c r="AR518" i="2" s="1"/>
  <c r="AK669" i="2"/>
  <c r="AR669" i="2" s="1"/>
  <c r="AK479" i="2"/>
  <c r="AR479" i="2" s="1"/>
  <c r="AK199" i="2"/>
  <c r="AR199" i="2" s="1"/>
  <c r="AK161" i="2"/>
  <c r="AR161" i="2" s="1"/>
  <c r="AK126" i="2"/>
  <c r="AR126" i="2" s="1"/>
  <c r="AK165" i="2"/>
  <c r="AK467" i="2"/>
  <c r="AR467" i="2" s="1"/>
  <c r="AK387" i="2"/>
  <c r="AR387" i="2" s="1"/>
  <c r="AK25" i="2"/>
  <c r="AK145" i="2"/>
  <c r="AK414" i="2"/>
  <c r="AR414" i="2" s="1"/>
  <c r="AK207" i="2"/>
  <c r="AR207" i="2" s="1"/>
  <c r="AK281" i="2"/>
  <c r="AR281" i="2" s="1"/>
  <c r="AK37" i="2"/>
  <c r="AK725" i="2"/>
  <c r="AR725" i="2" s="1"/>
  <c r="AK552" i="2"/>
  <c r="AR552" i="2" s="1"/>
  <c r="AK364" i="2"/>
  <c r="AK509" i="2"/>
  <c r="AR509" i="2" s="1"/>
  <c r="AK654" i="2"/>
  <c r="AR654" i="2" s="1"/>
  <c r="AK235" i="2"/>
  <c r="AR235" i="2" s="1"/>
  <c r="AK525" i="2"/>
  <c r="AR525" i="2" s="1"/>
  <c r="AK529" i="2"/>
  <c r="AR529" i="2" s="1"/>
  <c r="AK81" i="2"/>
  <c r="AK213" i="2"/>
  <c r="AK577" i="2"/>
  <c r="AK566" i="2"/>
  <c r="AR566" i="2" s="1"/>
  <c r="AK196" i="2"/>
  <c r="AK549" i="2"/>
  <c r="AR549" i="2" s="1"/>
  <c r="AK634" i="2"/>
  <c r="AR634" i="2" s="1"/>
  <c r="AK478" i="2"/>
  <c r="AK569" i="2"/>
  <c r="AR569" i="2" s="1"/>
  <c r="AK300" i="2"/>
  <c r="AR300" i="2" s="1"/>
  <c r="AK74" i="2"/>
  <c r="AK671" i="2"/>
  <c r="AR671" i="2" s="1"/>
  <c r="AK700" i="2"/>
  <c r="AR700" i="2" s="1"/>
  <c r="AK619" i="2"/>
  <c r="AR619" i="2" s="1"/>
  <c r="AK401" i="2"/>
  <c r="AR401" i="2" s="1"/>
  <c r="AK4" i="2"/>
  <c r="AK472" i="2"/>
  <c r="AR472" i="2" s="1"/>
  <c r="AK195" i="2"/>
  <c r="AK28" i="2"/>
  <c r="AK194" i="2"/>
  <c r="AK571" i="2"/>
  <c r="AR571" i="2" s="1"/>
  <c r="AK703" i="2"/>
  <c r="AR703" i="2" s="1"/>
  <c r="AK557" i="2"/>
  <c r="AK202" i="2"/>
  <c r="AR202" i="2" s="1"/>
  <c r="AK473" i="2"/>
  <c r="AR473" i="2" s="1"/>
  <c r="AK325" i="2"/>
  <c r="AK599" i="2"/>
  <c r="AR599" i="2" s="1"/>
  <c r="AK406" i="2"/>
  <c r="AK338" i="2"/>
  <c r="AK130" i="2"/>
  <c r="AR130" i="2" s="1"/>
  <c r="AK73" i="2"/>
  <c r="AK687" i="2"/>
  <c r="AR687" i="2" s="1"/>
  <c r="AK408" i="2"/>
  <c r="AK56" i="2"/>
  <c r="AK650" i="2"/>
  <c r="AR650" i="2" s="1"/>
  <c r="AK672" i="2"/>
  <c r="AR672" i="2" s="1"/>
  <c r="AK459" i="2"/>
  <c r="AR459" i="2" s="1"/>
  <c r="AK287" i="2"/>
  <c r="AK432" i="2"/>
  <c r="AK292" i="2"/>
  <c r="AK433" i="2"/>
  <c r="AK603" i="2"/>
  <c r="AR603" i="2" s="1"/>
  <c r="AK440" i="2"/>
  <c r="AR440" i="2" s="1"/>
  <c r="AK61" i="2"/>
  <c r="AR61" i="2" s="1"/>
  <c r="AK112" i="2"/>
  <c r="AR112" i="2" s="1"/>
  <c r="AK275" i="2"/>
  <c r="AR275" i="2" s="1"/>
  <c r="AK189" i="2"/>
  <c r="AR189" i="2" s="1"/>
  <c r="AK191" i="2"/>
  <c r="AK78" i="2"/>
  <c r="AK135" i="2"/>
  <c r="AK65" i="2"/>
  <c r="AR65" i="2" s="1"/>
  <c r="AK306" i="2"/>
  <c r="AK76" i="2"/>
  <c r="AK507" i="2"/>
  <c r="AR507" i="2" s="1"/>
  <c r="AK574" i="2"/>
  <c r="AR574" i="2" s="1"/>
  <c r="AK623" i="2"/>
  <c r="AR623" i="2" s="1"/>
  <c r="AK280" i="2"/>
  <c r="AR280" i="2" s="1"/>
  <c r="AK144" i="2"/>
  <c r="AK393" i="2"/>
  <c r="AR393" i="2" s="1"/>
  <c r="AK521" i="2"/>
  <c r="AR521" i="2" s="1"/>
  <c r="AK167" i="2"/>
  <c r="AK7" i="2"/>
  <c r="AK656" i="2"/>
  <c r="AR656" i="2" s="1"/>
  <c r="AK371" i="2"/>
  <c r="AK36" i="2"/>
  <c r="AK544" i="2"/>
  <c r="AR544" i="2" s="1"/>
  <c r="AK297" i="2"/>
  <c r="AR297" i="2" s="1"/>
  <c r="AK173" i="2"/>
  <c r="AK396" i="2"/>
  <c r="AR396" i="2" s="1"/>
  <c r="AK537" i="2"/>
  <c r="AR537" i="2" s="1"/>
  <c r="AK435" i="2"/>
  <c r="AK34" i="2"/>
  <c r="AK102" i="2"/>
  <c r="AK365" i="2"/>
  <c r="AK118" i="2"/>
  <c r="AK625" i="2"/>
  <c r="AR625" i="2" s="1"/>
  <c r="AK426" i="2"/>
  <c r="AR426" i="2" s="1"/>
  <c r="AK138" i="2"/>
  <c r="AR138" i="2" s="1"/>
  <c r="AK421" i="2"/>
  <c r="AR421" i="2" s="1"/>
  <c r="AK567" i="2"/>
  <c r="AR567" i="2" s="1"/>
  <c r="AK460" i="2"/>
  <c r="AK328" i="2"/>
  <c r="AR328" i="2" s="1"/>
  <c r="AK53" i="2"/>
  <c r="AK377" i="2"/>
  <c r="AR377" i="2" s="1"/>
  <c r="AK648" i="2"/>
  <c r="AR648" i="2" s="1"/>
  <c r="AK438" i="2"/>
  <c r="AR438" i="2" s="1"/>
  <c r="AK447" i="2"/>
  <c r="AR447" i="2" s="1"/>
  <c r="AK712" i="2"/>
  <c r="AR712" i="2" s="1"/>
  <c r="AK58" i="2"/>
  <c r="AK434" i="2"/>
  <c r="AK428" i="2"/>
  <c r="AK47" i="2"/>
  <c r="AK424" i="2"/>
  <c r="AR424" i="2" s="1"/>
  <c r="AK51" i="2"/>
  <c r="C2" i="3" s="1"/>
  <c r="AK614" i="2"/>
  <c r="AR614" i="2" s="1"/>
  <c r="AK417" i="2"/>
  <c r="AR417" i="2" s="1"/>
  <c r="AK597" i="2"/>
  <c r="AR597" i="2" s="1"/>
  <c r="AK419" i="2"/>
  <c r="AR419" i="2" s="1"/>
  <c r="AK718" i="2"/>
  <c r="AR718" i="2" s="1"/>
  <c r="AK546" i="2"/>
  <c r="AK225" i="2"/>
  <c r="AR225" i="2" s="1"/>
  <c r="AK111" i="2"/>
  <c r="AK457" i="2"/>
  <c r="AK369" i="2"/>
  <c r="AK250" i="2"/>
  <c r="AK373" i="2"/>
  <c r="AK484" i="2"/>
  <c r="AR484" i="2" s="1"/>
  <c r="AK480" i="2"/>
  <c r="AR480" i="2" s="1"/>
  <c r="AK19" i="2"/>
  <c r="AK397" i="2"/>
  <c r="AR397" i="2" s="1"/>
  <c r="AK491" i="2"/>
  <c r="AR491" i="2" s="1"/>
  <c r="AK333" i="2"/>
  <c r="AR333" i="2" s="1"/>
  <c r="AK729" i="2"/>
  <c r="AR729" i="2" s="1"/>
  <c r="AK128" i="2"/>
  <c r="AR128" i="2" s="1"/>
  <c r="AK20" i="2"/>
  <c r="AR20" i="2" s="1"/>
  <c r="AK164" i="2"/>
  <c r="AR164" i="2" s="1"/>
  <c r="AK562" i="2"/>
  <c r="AR562" i="2" s="1"/>
  <c r="AK55" i="2"/>
  <c r="AK231" i="2"/>
  <c r="AK198" i="2"/>
  <c r="AK400" i="2"/>
  <c r="AR400" i="2" s="1"/>
  <c r="AK385" i="2"/>
  <c r="AK109" i="2"/>
  <c r="AR109" i="2" s="1"/>
  <c r="AK616" i="2"/>
  <c r="AR616" i="2" s="1"/>
  <c r="AK3" i="2"/>
  <c r="AK149" i="2"/>
  <c r="AR149" i="2" s="1"/>
  <c r="AK218" i="2"/>
  <c r="AK519" i="2"/>
  <c r="AK495" i="2"/>
  <c r="AR495" i="2" s="1"/>
  <c r="AK166" i="2"/>
  <c r="AK108" i="2"/>
  <c r="AK361" i="2"/>
  <c r="AR361" i="2" s="1"/>
  <c r="AK156" i="2"/>
  <c r="AK75" i="2"/>
  <c r="AR75" i="2" s="1"/>
  <c r="AK249" i="2"/>
  <c r="AK179" i="2"/>
  <c r="AK215" i="2"/>
  <c r="C15" i="3" s="1"/>
  <c r="AK523" i="2"/>
  <c r="AK686" i="2"/>
  <c r="AR686" i="2" s="1"/>
  <c r="AK581" i="2"/>
  <c r="AK49" i="2"/>
  <c r="AK79" i="2"/>
  <c r="AK119" i="2"/>
  <c r="AR119" i="2" s="1"/>
  <c r="AK550" i="2"/>
  <c r="AR550" i="2" s="1"/>
  <c r="AK334" i="2"/>
  <c r="AR334" i="2" s="1"/>
  <c r="AK351" i="2"/>
  <c r="AR351" i="2" s="1"/>
  <c r="AK450" i="2"/>
  <c r="AR450" i="2" s="1"/>
  <c r="AK310" i="2"/>
  <c r="AR310" i="2" s="1"/>
  <c r="AK32" i="2"/>
  <c r="AK522" i="2"/>
  <c r="AR522" i="2" s="1"/>
  <c r="AK150" i="2"/>
  <c r="AR150" i="2" s="1"/>
  <c r="AK366" i="2"/>
  <c r="AR366" i="2" s="1"/>
  <c r="AK5" i="2"/>
  <c r="AK664" i="2"/>
  <c r="AR664" i="2" s="1"/>
  <c r="AK256" i="2"/>
  <c r="AR256" i="2" s="1"/>
  <c r="AK268" i="2"/>
  <c r="AR268" i="2" s="1"/>
  <c r="AK319" i="2"/>
  <c r="AR319" i="2" s="1"/>
  <c r="AK241" i="2"/>
  <c r="AK637" i="2"/>
  <c r="AR637" i="2" s="1"/>
  <c r="AK59" i="2"/>
  <c r="AK168" i="2"/>
  <c r="AK146" i="2"/>
  <c r="AK389" i="2"/>
  <c r="AR389" i="2" s="1"/>
  <c r="AK453" i="2"/>
  <c r="AR453" i="2" s="1"/>
  <c r="AK598" i="2"/>
  <c r="AR598" i="2" s="1"/>
  <c r="AK63" i="2"/>
  <c r="AK240" i="2"/>
  <c r="AK530" i="2"/>
  <c r="AR530" i="2" s="1"/>
  <c r="AK555" i="2"/>
  <c r="AR555" i="2" s="1"/>
  <c r="AK265" i="2"/>
  <c r="AR265" i="2" s="1"/>
  <c r="AK106" i="2"/>
  <c r="AK352" i="2"/>
  <c r="AR352" i="2" s="1"/>
  <c r="AK540" i="2"/>
  <c r="AR540" i="2" s="1"/>
  <c r="AK91" i="2"/>
  <c r="AR91" i="2" s="1"/>
  <c r="AK147" i="2"/>
  <c r="AR147" i="2" s="1"/>
  <c r="AK93" i="2"/>
  <c r="AK141" i="2"/>
  <c r="AK261" i="2"/>
  <c r="AR261" i="2" s="1"/>
  <c r="AK307" i="2"/>
  <c r="AR307" i="2" s="1"/>
  <c r="AK402" i="2"/>
  <c r="AR402" i="2" s="1"/>
  <c r="AK628" i="2"/>
  <c r="AR628" i="2" s="1"/>
  <c r="AK169" i="2"/>
  <c r="AR169" i="2" s="1"/>
  <c r="AK170" i="2"/>
  <c r="AK676" i="2"/>
  <c r="AR676" i="2" s="1"/>
  <c r="AK50" i="2"/>
  <c r="AK90" i="2"/>
  <c r="AK469" i="2"/>
  <c r="AK221" i="2"/>
  <c r="AK2" i="2"/>
  <c r="AK30" i="2"/>
  <c r="AR30" i="2" s="1"/>
  <c r="AK475" i="2"/>
  <c r="AR475" i="2" s="1"/>
  <c r="AK430" i="2"/>
  <c r="AR430" i="2" s="1"/>
  <c r="AK99" i="2"/>
  <c r="AK633" i="2"/>
  <c r="AR633" i="2" s="1"/>
  <c r="AK186" i="2"/>
  <c r="AK422" i="2"/>
  <c r="AK416" i="2"/>
  <c r="AR416" i="2" s="1"/>
  <c r="AK707" i="2"/>
  <c r="AR707" i="2" s="1"/>
  <c r="AK427" i="2"/>
  <c r="AR427" i="2" s="1"/>
  <c r="AK124" i="2"/>
  <c r="AR124" i="2" s="1"/>
  <c r="AK350" i="2"/>
  <c r="AR350" i="2" s="1"/>
  <c r="AK182" i="2"/>
  <c r="AK120" i="2"/>
  <c r="AK41" i="2"/>
  <c r="AR41" i="2" s="1"/>
  <c r="AK592" i="2"/>
  <c r="AR592" i="2" s="1"/>
  <c r="AK279" i="2"/>
  <c r="AR279" i="2" s="1"/>
  <c r="AK98" i="2"/>
  <c r="AK178" i="2"/>
  <c r="C13" i="3" s="1"/>
  <c r="AK607" i="2"/>
  <c r="AR607" i="2" s="1"/>
  <c r="AK33" i="2"/>
  <c r="AK125" i="2"/>
  <c r="AK734" i="2"/>
  <c r="AR734" i="2" s="1"/>
  <c r="AK69" i="2"/>
  <c r="AR69" i="2" s="1"/>
  <c r="AK183" i="2"/>
  <c r="AR183" i="2" s="1"/>
  <c r="AK35" i="2"/>
  <c r="AK11" i="2"/>
  <c r="AK600" i="2"/>
  <c r="AR600" i="2" s="1"/>
  <c r="AK386" i="2"/>
  <c r="AR386" i="2" s="1"/>
  <c r="AK177" i="2"/>
  <c r="AK26" i="2"/>
  <c r="AK82" i="2"/>
  <c r="AK17" i="2"/>
  <c r="C12" i="3" s="1"/>
  <c r="AK208" i="2"/>
  <c r="AR208" i="2" s="1"/>
  <c r="AK253" i="2"/>
  <c r="AR253" i="2" s="1"/>
  <c r="AK543" i="2"/>
  <c r="AR543" i="2" s="1"/>
  <c r="AK46" i="2"/>
  <c r="AR46" i="2" s="1"/>
  <c r="AK510" i="2"/>
  <c r="AK454" i="2"/>
  <c r="AR454" i="2" s="1"/>
  <c r="AK312" i="2"/>
  <c r="AR312" i="2" s="1"/>
  <c r="AK137" i="2"/>
  <c r="AK684" i="2"/>
  <c r="AR684" i="2" s="1"/>
  <c r="AK584" i="2"/>
  <c r="AK547" i="2"/>
  <c r="AR547" i="2" s="1"/>
  <c r="AK339" i="2"/>
  <c r="AR339" i="2" s="1"/>
  <c r="AK640" i="2"/>
  <c r="AR640" i="2" s="1"/>
  <c r="AK9" i="2"/>
  <c r="AK713" i="2"/>
  <c r="AR713" i="2" s="1"/>
  <c r="AK212" i="2"/>
  <c r="AK48" i="2"/>
  <c r="AK301" i="2"/>
  <c r="AK431" i="2"/>
  <c r="AR431" i="2" s="1"/>
  <c r="AK618" i="2"/>
  <c r="AR618" i="2" s="1"/>
  <c r="AK394" i="2"/>
  <c r="AR394" i="2" s="1"/>
  <c r="AK587" i="2"/>
  <c r="AR587" i="2" s="1"/>
  <c r="AK341" i="2"/>
  <c r="AR341" i="2" s="1"/>
  <c r="AK646" i="2"/>
  <c r="AR646" i="2" s="1"/>
  <c r="AK159" i="2"/>
  <c r="AK503" i="2"/>
  <c r="AR503" i="2" s="1"/>
  <c r="AK232" i="2"/>
  <c r="AR232" i="2" s="1"/>
  <c r="AK14" i="2"/>
  <c r="AK187" i="2"/>
  <c r="AR187" i="2" s="1"/>
  <c r="AK665" i="2"/>
  <c r="AR665" i="2" s="1"/>
  <c r="AK31" i="2"/>
  <c r="AK23" i="2"/>
  <c r="AK452" i="2"/>
  <c r="AK237" i="2"/>
  <c r="AR237" i="2" s="1"/>
  <c r="AK224" i="2"/>
  <c r="AR224" i="2" s="1"/>
  <c r="AK132" i="2"/>
  <c r="AK233" i="2"/>
  <c r="AR233" i="2" s="1"/>
  <c r="AK481" i="2"/>
  <c r="AR481" i="2" s="1"/>
  <c r="AK222" i="2"/>
  <c r="AK229" i="2"/>
  <c r="AK539" i="2"/>
  <c r="AR539" i="2" s="1"/>
  <c r="AK13" i="2"/>
  <c r="AK488" i="2"/>
  <c r="AR488" i="2" s="1"/>
  <c r="AK579" i="2"/>
  <c r="AR579" i="2" s="1"/>
  <c r="AK617" i="2"/>
  <c r="AR617" i="2" s="1"/>
  <c r="AK498" i="2"/>
  <c r="AR498" i="2" s="1"/>
  <c r="AK382" i="2"/>
  <c r="AR382" i="2" s="1"/>
  <c r="AK270" i="2"/>
  <c r="AK463" i="2"/>
  <c r="AR463" i="2" s="1"/>
  <c r="AK641" i="2"/>
  <c r="AR641" i="2" s="1"/>
  <c r="AK239" i="2"/>
  <c r="AR239" i="2" s="1"/>
  <c r="AK701" i="2"/>
  <c r="AR701" i="2" s="1"/>
  <c r="AK6" i="2"/>
  <c r="AK193" i="2"/>
  <c r="AR193" i="2" s="1"/>
  <c r="AK263" i="2"/>
  <c r="AK399" i="2"/>
  <c r="AR399" i="2" s="1"/>
  <c r="AK214" i="2"/>
  <c r="AK728" i="2"/>
  <c r="AR728" i="2" s="1"/>
  <c r="AK95" i="2"/>
  <c r="AK635" i="2"/>
  <c r="AR635" i="2" s="1"/>
  <c r="AK252" i="2"/>
  <c r="AR252" i="2" s="1"/>
  <c r="AK613" i="2"/>
  <c r="AR613" i="2" s="1"/>
  <c r="AK456" i="2"/>
  <c r="AR456" i="2" s="1"/>
  <c r="AK129" i="2"/>
  <c r="AK511" i="2"/>
  <c r="AK585" i="2"/>
  <c r="AR585" i="2" s="1"/>
  <c r="AK248" i="2"/>
  <c r="AK493" i="2"/>
  <c r="AR493" i="2" s="1"/>
  <c r="AK517" i="2"/>
  <c r="AR517" i="2" s="1"/>
  <c r="AK154" i="2"/>
  <c r="AK8" i="2"/>
  <c r="C11" i="3" s="1"/>
  <c r="AK12" i="2"/>
  <c r="AK505" i="2"/>
  <c r="AK455" i="2"/>
  <c r="AR455" i="2" s="1"/>
  <c r="AK662" i="2"/>
  <c r="AR662" i="2" s="1"/>
  <c r="AK131" i="2"/>
  <c r="AK142" i="2"/>
  <c r="AK441" i="2"/>
  <c r="AR441" i="2" s="1"/>
  <c r="AK638" i="2"/>
  <c r="AR638" i="2" s="1"/>
  <c r="AK409" i="2"/>
  <c r="AR409" i="2" s="1"/>
  <c r="AK661" i="2"/>
  <c r="AR661" i="2" s="1"/>
  <c r="AK115" i="2"/>
  <c r="AK257" i="2"/>
  <c r="AK155" i="2"/>
  <c r="AK171" i="2"/>
  <c r="AR171" i="2" s="1"/>
  <c r="AK172" i="2"/>
  <c r="AR172" i="2" s="1"/>
  <c r="AK699" i="2"/>
  <c r="AR699" i="2" s="1"/>
  <c r="AK719" i="2"/>
  <c r="AR719" i="2" s="1"/>
  <c r="AK27" i="2"/>
  <c r="AK331" i="2"/>
  <c r="AK626" i="2"/>
  <c r="AR626" i="2" s="1"/>
  <c r="AK580" i="2"/>
  <c r="AR580" i="2" s="1"/>
  <c r="AK308" i="2"/>
  <c r="AR308" i="2" s="1"/>
  <c r="AK655" i="2"/>
  <c r="AR655" i="2" s="1"/>
  <c r="AK560" i="2"/>
  <c r="AK104" i="2"/>
  <c r="AR104" i="2" s="1"/>
  <c r="AK538" i="2"/>
  <c r="AR538" i="2" s="1"/>
  <c r="AK330" i="2"/>
  <c r="AK288" i="2"/>
  <c r="AK711" i="2"/>
  <c r="AR711" i="2" s="1"/>
  <c r="AK727" i="2"/>
  <c r="AR727" i="2" s="1"/>
  <c r="AK219" i="2"/>
  <c r="AK139" i="2"/>
  <c r="AK346" i="2"/>
  <c r="AR346" i="2" s="1"/>
  <c r="AK340" i="2"/>
  <c r="AR340" i="2" s="1"/>
  <c r="AK309" i="2"/>
  <c r="AR309" i="2" s="1"/>
  <c r="AK716" i="2"/>
  <c r="AK302" i="2"/>
  <c r="AK644" i="2"/>
  <c r="AR644" i="2" s="1"/>
  <c r="AK117" i="2"/>
  <c r="AK24" i="2"/>
  <c r="AK362" i="2"/>
  <c r="AK506" i="2"/>
  <c r="AR506" i="2" s="1"/>
  <c r="AK324" i="2"/>
  <c r="AR324" i="2" s="1"/>
  <c r="AK276" i="2"/>
  <c r="AR276" i="2" s="1"/>
  <c r="AK586" i="2"/>
  <c r="AR586" i="2" s="1"/>
  <c r="AK335" i="2"/>
  <c r="AR335" i="2" s="1"/>
  <c r="AK624" i="2"/>
  <c r="AK62" i="2"/>
  <c r="AK45" i="2"/>
  <c r="AK21" i="2"/>
  <c r="AK563" i="2"/>
  <c r="AK404" i="2"/>
  <c r="AR404" i="2" s="1"/>
  <c r="AK162" i="2"/>
  <c r="AR162" i="2" s="1"/>
  <c r="AK572" i="2"/>
  <c r="AR572" i="2" s="1"/>
  <c r="AK153" i="2"/>
  <c r="AR153" i="2" s="1"/>
  <c r="AK548" i="2"/>
  <c r="AR548" i="2" s="1"/>
  <c r="AK471" i="2"/>
  <c r="AR471" i="2" s="1"/>
  <c r="AK576" i="2"/>
  <c r="AR576" i="2" s="1"/>
  <c r="AK442" i="2"/>
  <c r="AK317" i="2"/>
  <c r="AR317" i="2" s="1"/>
  <c r="AK717" i="2"/>
  <c r="AR717" i="2" s="1"/>
  <c r="AK610" i="2"/>
  <c r="AR610" i="2" s="1"/>
  <c r="AK444" i="2"/>
  <c r="AR444" i="2" s="1"/>
  <c r="AK258" i="2"/>
  <c r="AK39" i="2"/>
  <c r="AK391" i="2"/>
  <c r="AR391" i="2" s="1"/>
  <c r="AK57" i="2"/>
  <c r="AK273" i="2"/>
  <c r="AR273" i="2" s="1"/>
  <c r="AK568" i="2"/>
  <c r="AR568" i="2" s="1"/>
  <c r="AK674" i="2"/>
  <c r="AR674" i="2" s="1"/>
  <c r="AK190" i="2"/>
  <c r="AR190" i="2" s="1"/>
  <c r="AK107" i="2"/>
  <c r="AR107" i="2" s="1"/>
  <c r="AK72" i="2"/>
  <c r="AK303" i="2"/>
  <c r="AR303" i="2" s="1"/>
  <c r="AK94" i="2"/>
  <c r="AK298" i="2"/>
  <c r="AK211" i="2"/>
  <c r="AR211" i="2" s="1"/>
  <c r="AK606" i="2"/>
  <c r="AR606" i="2" s="1"/>
  <c r="AK652" i="2"/>
  <c r="AR652" i="2" s="1"/>
  <c r="AK690" i="2"/>
  <c r="AR690" i="2" s="1"/>
  <c r="AK694" i="2"/>
  <c r="AR694" i="2" s="1"/>
  <c r="AK443" i="2"/>
  <c r="AR443" i="2" s="1"/>
  <c r="AK533" i="2"/>
  <c r="AR533" i="2" s="1"/>
  <c r="AK573" i="2"/>
  <c r="AR573" i="2" s="1"/>
  <c r="AK121" i="2"/>
  <c r="AR121" i="2" s="1"/>
  <c r="AK313" i="2"/>
  <c r="AR313" i="2" s="1"/>
  <c r="AK583" i="2"/>
  <c r="AR583" i="2" s="1"/>
  <c r="AK483" i="2"/>
  <c r="AR483" i="2" s="1"/>
  <c r="AK381" i="2"/>
  <c r="AR381" i="2" s="1"/>
  <c r="AK242" i="2"/>
  <c r="C97" i="3" s="1"/>
  <c r="AK496" i="2"/>
  <c r="AR496" i="2" s="1"/>
  <c r="AK582" i="2"/>
  <c r="AR582" i="2" s="1"/>
  <c r="AK497" i="2"/>
  <c r="AR497" i="2" s="1"/>
  <c r="AK477" i="2"/>
  <c r="AR477" i="2" s="1"/>
  <c r="AK589" i="2"/>
  <c r="AR589" i="2" s="1"/>
  <c r="AK38" i="2"/>
  <c r="AK226" i="2"/>
  <c r="AK86" i="2"/>
  <c r="AK489" i="2"/>
  <c r="AR489" i="2" s="1"/>
  <c r="AK413" i="2"/>
  <c r="AR413" i="2" s="1"/>
  <c r="AK608" i="2"/>
  <c r="AR608" i="2" s="1"/>
  <c r="AK722" i="2"/>
  <c r="AR722" i="2" s="1"/>
  <c r="AK596" i="2"/>
  <c r="AK254" i="2"/>
  <c r="AK85" i="2"/>
  <c r="AR85" i="2" s="1"/>
  <c r="AK245" i="2"/>
  <c r="AR245" i="2" s="1"/>
  <c r="AK203" i="2"/>
  <c r="AK175" i="2"/>
  <c r="AR175" i="2" s="1"/>
  <c r="AK429" i="2"/>
  <c r="AK499" i="2"/>
  <c r="AR499" i="2" s="1"/>
  <c r="AK449" i="2"/>
  <c r="AR449" i="2" s="1"/>
  <c r="AK621" i="2"/>
  <c r="AR621" i="2" s="1"/>
  <c r="AK553" i="2"/>
  <c r="AK349" i="2"/>
  <c r="AK736" i="2"/>
  <c r="AR736" i="2" s="1"/>
  <c r="AK103" i="2"/>
  <c r="AK316" i="2"/>
  <c r="AK133" i="2"/>
  <c r="AR133" i="2" s="1"/>
  <c r="AK305" i="2"/>
  <c r="AR305" i="2" s="1"/>
  <c r="AK420" i="2"/>
  <c r="AR420" i="2" s="1"/>
  <c r="AK501" i="2"/>
  <c r="AR501" i="2" s="1"/>
  <c r="AK658" i="2"/>
  <c r="AR658" i="2" s="1"/>
  <c r="AK704" i="2"/>
  <c r="AR704" i="2" s="1"/>
  <c r="AK87" i="2"/>
  <c r="AR87" i="2" s="1"/>
  <c r="AK681" i="2"/>
  <c r="AR681" i="2" s="1"/>
  <c r="AK677" i="2"/>
  <c r="AR677" i="2" s="1"/>
  <c r="AK246" i="2"/>
  <c r="AK520" i="2"/>
  <c r="AR520" i="2" s="1"/>
  <c r="AK77" i="2"/>
  <c r="AK590" i="2"/>
  <c r="AR590" i="2" s="1"/>
  <c r="AK272" i="2"/>
  <c r="AR272" i="2" s="1"/>
  <c r="AK96" i="2"/>
  <c r="AK67" i="2"/>
  <c r="AK151" i="2"/>
  <c r="AR151" i="2" s="1"/>
  <c r="AK398" i="2"/>
  <c r="AR398" i="2" s="1"/>
  <c r="AK551" i="2"/>
  <c r="AR551" i="2" s="1"/>
  <c r="AK88" i="2"/>
  <c r="AR88" i="2" s="1"/>
  <c r="AK643" i="2"/>
  <c r="AR643" i="2" s="1"/>
  <c r="AK570" i="2"/>
  <c r="AR570" i="2" s="1"/>
  <c r="AK375" i="2"/>
  <c r="AR375" i="2" s="1"/>
  <c r="AK515" i="2"/>
  <c r="AK320" i="2"/>
  <c r="AR320" i="2" s="1"/>
  <c r="AK259" i="2"/>
  <c r="AK642" i="2"/>
  <c r="AR642" i="2" s="1"/>
  <c r="AK267" i="2"/>
  <c r="AR267" i="2" s="1"/>
  <c r="AK42" i="2"/>
  <c r="AR42" i="2" s="1"/>
  <c r="AK296" i="2"/>
  <c r="AR296" i="2" s="1"/>
  <c r="AK390" i="2"/>
  <c r="AR390" i="2" s="1"/>
  <c r="AK536" i="2"/>
  <c r="AR536" i="2" s="1"/>
  <c r="AK255" i="2"/>
  <c r="AK244" i="2"/>
  <c r="AR244" i="2" s="1"/>
  <c r="AK653" i="2"/>
  <c r="AR653" i="2" s="1"/>
  <c r="AK632" i="2"/>
  <c r="AR632" i="2" s="1"/>
  <c r="AK649" i="2"/>
  <c r="AR649" i="2" s="1"/>
  <c r="AK71" i="2"/>
  <c r="AK695" i="2"/>
  <c r="AR695" i="2" s="1"/>
  <c r="AK524" i="2"/>
  <c r="AK411" i="2"/>
  <c r="AR411" i="2" s="1"/>
  <c r="AK660" i="2"/>
  <c r="AR660" i="2" s="1"/>
  <c r="AK269" i="2"/>
  <c r="AK702" i="2"/>
  <c r="AR702" i="2" s="1"/>
  <c r="AK206" i="2"/>
  <c r="AR206" i="2" s="1"/>
  <c r="AK180" i="2"/>
  <c r="AR180" i="2" s="1"/>
  <c r="AK388" i="2"/>
  <c r="AR388" i="2" s="1"/>
  <c r="AK174" i="2"/>
  <c r="AR174" i="2" s="1"/>
  <c r="AK514" i="2"/>
  <c r="AR514" i="2" s="1"/>
  <c r="AK715" i="2"/>
  <c r="AR715" i="2" s="1"/>
  <c r="AK204" i="2"/>
  <c r="AR204" i="2" s="1"/>
  <c r="AK627" i="2"/>
  <c r="AR627" i="2" s="1"/>
  <c r="AK113" i="2"/>
  <c r="AR113" i="2" s="1"/>
  <c r="AK66" i="2"/>
  <c r="AK260" i="2"/>
  <c r="AK693" i="2"/>
  <c r="AR693" i="2" s="1"/>
  <c r="AK227" i="2"/>
  <c r="AR227" i="2" s="1"/>
  <c r="AK410" i="2"/>
  <c r="AR410" i="2" s="1"/>
  <c r="AK723" i="2"/>
  <c r="AR723" i="2" s="1"/>
  <c r="AK277" i="2"/>
  <c r="AK578" i="2"/>
  <c r="AR578" i="2" s="1"/>
  <c r="AK262" i="2"/>
  <c r="AK220" i="2"/>
  <c r="AK200" i="2"/>
  <c r="AK100" i="2"/>
  <c r="AK531" i="2"/>
  <c r="AR531" i="2" s="1"/>
  <c r="AK667" i="2"/>
  <c r="AR667" i="2" s="1"/>
  <c r="AK738" i="2"/>
  <c r="AR738" i="2" s="1"/>
  <c r="AK122" i="2"/>
  <c r="AK622" i="2"/>
  <c r="AR622" i="2" s="1"/>
  <c r="AK601" i="2"/>
  <c r="AR601" i="2" s="1"/>
  <c r="AK709" i="2"/>
  <c r="AR709" i="2" s="1"/>
  <c r="AK321" i="2"/>
  <c r="AK476" i="2"/>
  <c r="AR476" i="2" s="1"/>
  <c r="AK247" i="2"/>
  <c r="AR247" i="2" s="1"/>
  <c r="AK564" i="2"/>
  <c r="AR564" i="2" s="1"/>
  <c r="AK680" i="2"/>
  <c r="AR680" i="2" s="1"/>
  <c r="AK735" i="2"/>
  <c r="AR735" i="2" s="1"/>
  <c r="AK97" i="2"/>
  <c r="AR97" i="2" s="1"/>
  <c r="AK283" i="2"/>
  <c r="AK465" i="2"/>
  <c r="AR465" i="2" s="1"/>
  <c r="AK527" i="2"/>
  <c r="AK575" i="2"/>
  <c r="AR575" i="2" s="1"/>
  <c r="AK201" i="2"/>
  <c r="AK615" i="2"/>
  <c r="AR615" i="2" s="1"/>
  <c r="AK379" i="2"/>
  <c r="AK556" i="2"/>
  <c r="AR556" i="2" s="1"/>
  <c r="AK698" i="2"/>
  <c r="AR698" i="2" s="1"/>
  <c r="AK545" i="2"/>
  <c r="AR545" i="2" s="1"/>
  <c r="AK733" i="2"/>
  <c r="AR733" i="2" s="1"/>
  <c r="AK528" i="2"/>
  <c r="AR528" i="2" s="1"/>
  <c r="AK696" i="2"/>
  <c r="AR696" i="2" s="1"/>
  <c r="AK437" i="2"/>
  <c r="AR437" i="2" s="1"/>
  <c r="AK80" i="2"/>
  <c r="AR80" i="2" s="1"/>
  <c r="AK490" i="2"/>
  <c r="AR490" i="2" s="1"/>
  <c r="AK383" i="2"/>
  <c r="AR383" i="2" s="1"/>
  <c r="AK284" i="2"/>
  <c r="AR284" i="2" s="1"/>
  <c r="AK494" i="2"/>
  <c r="AR494" i="2" s="1"/>
  <c r="AK223" i="2"/>
  <c r="AK561" i="2"/>
  <c r="AR561" i="2" s="1"/>
  <c r="AK184" i="2"/>
  <c r="AK285" i="2"/>
  <c r="AK332" i="2"/>
  <c r="AR332" i="2" s="1"/>
  <c r="AK500" i="2"/>
  <c r="AR500" i="2" s="1"/>
  <c r="AK714" i="2"/>
  <c r="AR714" i="2" s="1"/>
  <c r="AK101" i="2"/>
  <c r="AK295" i="2"/>
  <c r="AK293" i="2"/>
  <c r="AR293" i="2" s="1"/>
  <c r="AK278" i="2"/>
  <c r="AR278" i="2" s="1"/>
  <c r="AK407" i="2"/>
  <c r="AK668" i="2"/>
  <c r="AR668" i="2" s="1"/>
  <c r="AK243" i="2"/>
  <c r="AK474" i="2"/>
  <c r="AR474" i="2" s="1"/>
  <c r="AK359" i="2"/>
  <c r="AK216" i="2"/>
  <c r="AK629" i="2"/>
  <c r="AR629" i="2" s="1"/>
  <c r="AK363" i="2"/>
  <c r="AR363" i="2" s="1"/>
  <c r="AK611" i="2"/>
  <c r="AR611" i="2" s="1"/>
  <c r="AK487" i="2"/>
  <c r="AR487" i="2" s="1"/>
  <c r="AK595" i="2"/>
  <c r="AR595" i="2" s="1"/>
  <c r="AK188" i="2"/>
  <c r="AR188" i="2" s="1"/>
  <c r="AK602" i="2"/>
  <c r="AR602" i="2" s="1"/>
  <c r="AK344" i="2"/>
  <c r="AK666" i="2"/>
  <c r="AR666" i="2" s="1"/>
  <c r="AK732" i="2"/>
  <c r="AR732" i="2" s="1"/>
  <c r="AK326" i="2"/>
  <c r="AR326" i="2" s="1"/>
  <c r="AK534" i="2"/>
  <c r="AR534" i="2" s="1"/>
  <c r="AK679" i="2"/>
  <c r="AR679" i="2" s="1"/>
  <c r="AK685" i="2"/>
  <c r="AK238" i="2"/>
  <c r="AR238" i="2" s="1"/>
  <c r="AK502" i="2"/>
  <c r="AR502" i="2" s="1"/>
  <c r="AK604" i="2"/>
  <c r="AR604" i="2" s="1"/>
  <c r="AK651" i="2"/>
  <c r="AR651" i="2" s="1"/>
  <c r="AK670" i="2"/>
  <c r="AR670" i="2" s="1"/>
  <c r="AK290" i="2"/>
  <c r="AR290" i="2" s="1"/>
  <c r="AK468" i="2"/>
  <c r="AR468" i="2" s="1"/>
  <c r="AK659" i="2"/>
  <c r="AR659" i="2" s="1"/>
  <c r="AK612" i="2"/>
  <c r="AK692" i="2"/>
  <c r="AR692" i="2" s="1"/>
  <c r="AK697" i="2"/>
  <c r="AR697" i="2" s="1"/>
  <c r="AK535" i="2"/>
  <c r="AR535" i="2" s="1"/>
  <c r="AK554" i="2"/>
  <c r="AR554" i="2" s="1"/>
  <c r="AK730" i="2"/>
  <c r="AR730" i="2" s="1"/>
  <c r="AK689" i="2"/>
  <c r="AK688" i="2"/>
  <c r="AR688" i="2" s="1"/>
  <c r="AK504" i="2"/>
  <c r="AR504" i="2" s="1"/>
  <c r="AK675" i="2"/>
  <c r="AR675" i="2" s="1"/>
  <c r="AK682" i="2"/>
  <c r="AR682" i="2" s="1"/>
  <c r="AK708" i="2"/>
  <c r="AR708" i="2" s="1"/>
  <c r="AK705" i="2"/>
  <c r="AR705" i="2" s="1"/>
  <c r="AK731" i="2"/>
  <c r="AR731" i="2" s="1"/>
  <c r="AK724" i="2"/>
  <c r="AR724" i="2" s="1"/>
  <c r="AK706" i="2"/>
  <c r="AR706" i="2" s="1"/>
  <c r="AK609" i="2"/>
  <c r="AR609" i="2" s="1"/>
  <c r="AK726" i="2"/>
  <c r="AR726" i="2" s="1"/>
  <c r="AK631" i="2"/>
  <c r="AK737" i="2"/>
  <c r="AR737" i="2" s="1"/>
  <c r="AH647" i="2"/>
  <c r="AH485" i="2"/>
  <c r="AH512" i="2"/>
  <c r="AH83" i="2"/>
  <c r="AH251" i="2"/>
  <c r="AH345" i="2"/>
  <c r="AH336" i="2"/>
  <c r="AH327" i="2"/>
  <c r="AH605" i="2"/>
  <c r="AH461" i="2"/>
  <c r="AH157" i="2"/>
  <c r="AH322" i="2"/>
  <c r="AH123" i="2"/>
  <c r="AH663" i="2"/>
  <c r="AH134" i="2"/>
  <c r="AH439" i="2"/>
  <c r="AH591" i="2"/>
  <c r="AH639" i="2"/>
  <c r="AH52" i="2"/>
  <c r="AH392" i="2"/>
  <c r="AH425" i="2"/>
  <c r="AH358" i="2"/>
  <c r="AH356" i="2"/>
  <c r="AH228" i="2"/>
  <c r="AH541" i="2"/>
  <c r="AH565" i="2"/>
  <c r="AH289" i="2"/>
  <c r="AH89" i="2"/>
  <c r="AH588" i="2"/>
  <c r="AH140" i="2"/>
  <c r="AH380" i="2"/>
  <c r="O114" i="3" s="1"/>
  <c r="AH710" i="2"/>
  <c r="AH136" i="2"/>
  <c r="AH721" i="2"/>
  <c r="AH436" i="2"/>
  <c r="AH15" i="2"/>
  <c r="AH378" i="2"/>
  <c r="AH110" i="2"/>
  <c r="AH673" i="2"/>
  <c r="AH271" i="2"/>
  <c r="AH44" i="2"/>
  <c r="AH418" i="2"/>
  <c r="AH458" i="2"/>
  <c r="AH542" i="2"/>
  <c r="AH412" i="2"/>
  <c r="AH230" i="2"/>
  <c r="O92" i="3" s="1"/>
  <c r="AH176" i="2"/>
  <c r="AH462" i="2"/>
  <c r="AH593" i="2"/>
  <c r="AH274" i="2"/>
  <c r="AH374" i="2"/>
  <c r="AH294" i="2"/>
  <c r="AH448" i="2"/>
  <c r="AH192" i="2"/>
  <c r="AH127" i="2"/>
  <c r="AH508" i="2"/>
  <c r="AH337" i="2"/>
  <c r="O93" i="3" s="1"/>
  <c r="AH492" i="2"/>
  <c r="AH282" i="2"/>
  <c r="AH415" i="2"/>
  <c r="AH470" i="2"/>
  <c r="AH185" i="2"/>
  <c r="AH311" i="2"/>
  <c r="AH318" i="2"/>
  <c r="AH92" i="2"/>
  <c r="AH343" i="2"/>
  <c r="AH372" i="2"/>
  <c r="AH286" i="2"/>
  <c r="AH367" i="2"/>
  <c r="AH526" i="2"/>
  <c r="AH558" i="2"/>
  <c r="AH304" i="2"/>
  <c r="AH160" i="2"/>
  <c r="AH423" i="2"/>
  <c r="AH116" i="2"/>
  <c r="AH209" i="2"/>
  <c r="AH197" i="2"/>
  <c r="AH620" i="2"/>
  <c r="AH143" i="2"/>
  <c r="AH64" i="2"/>
  <c r="AH266" i="2"/>
  <c r="AH466" i="2"/>
  <c r="AH40" i="2"/>
  <c r="AH54" i="2"/>
  <c r="AH348" i="2"/>
  <c r="AH482" i="2"/>
  <c r="AH532" i="2"/>
  <c r="AH384" i="2"/>
  <c r="AH370" i="2"/>
  <c r="AH234" i="2"/>
  <c r="AH181" i="2"/>
  <c r="AH84" i="2"/>
  <c r="AH291" i="2"/>
  <c r="AH323" i="2"/>
  <c r="AH645" i="2"/>
  <c r="AH486" i="2"/>
  <c r="AH105" i="2"/>
  <c r="AH376" i="2"/>
  <c r="AH163" i="2"/>
  <c r="AH236" i="2"/>
  <c r="AH683" i="2"/>
  <c r="AH368" i="2"/>
  <c r="AH403" i="2"/>
  <c r="AH513" i="2"/>
  <c r="AH29" i="2"/>
  <c r="AH148" i="2"/>
  <c r="AH10" i="2"/>
  <c r="AH342" i="2"/>
  <c r="AH678" i="2"/>
  <c r="AH43" i="2"/>
  <c r="AH357" i="2"/>
  <c r="O94" i="3" s="1"/>
  <c r="AH446" i="2"/>
  <c r="O116" i="3" s="1"/>
  <c r="AH720" i="2"/>
  <c r="AH360" i="2"/>
  <c r="AH60" i="2"/>
  <c r="AH210" i="2"/>
  <c r="AH16" i="2"/>
  <c r="AH355" i="2"/>
  <c r="AH68" i="2"/>
  <c r="AH299" i="2"/>
  <c r="AH559" i="2"/>
  <c r="AH353" i="2"/>
  <c r="AH630" i="2"/>
  <c r="AH152" i="2"/>
  <c r="AH70" i="2"/>
  <c r="AH264" i="2"/>
  <c r="AH314" i="2"/>
  <c r="AH464" i="2"/>
  <c r="AH451" i="2"/>
  <c r="AH114" i="2"/>
  <c r="AH18" i="2"/>
  <c r="AH315" i="2"/>
  <c r="AH217" i="2"/>
  <c r="AH516" i="2"/>
  <c r="O98" i="3" s="1"/>
  <c r="AH347" i="2"/>
  <c r="AH158" i="2"/>
  <c r="AH395" i="2"/>
  <c r="AH636" i="2"/>
  <c r="AH691" i="2"/>
  <c r="O103" i="3" s="1"/>
  <c r="AH657" i="2"/>
  <c r="AH354" i="2"/>
  <c r="AH405" i="2"/>
  <c r="AH205" i="2"/>
  <c r="AH22" i="2"/>
  <c r="AH329" i="2"/>
  <c r="AH594" i="2"/>
  <c r="AH445" i="2"/>
  <c r="AH518" i="2"/>
  <c r="AH669" i="2"/>
  <c r="AH479" i="2"/>
  <c r="AH199" i="2"/>
  <c r="AH161" i="2"/>
  <c r="AH126" i="2"/>
  <c r="AH165" i="2"/>
  <c r="AH467" i="2"/>
  <c r="AH387" i="2"/>
  <c r="AH25" i="2"/>
  <c r="AH145" i="2"/>
  <c r="AH414" i="2"/>
  <c r="AH207" i="2"/>
  <c r="AH281" i="2"/>
  <c r="AH37" i="2"/>
  <c r="AH725" i="2"/>
  <c r="AH552" i="2"/>
  <c r="AH364" i="2"/>
  <c r="AH509" i="2"/>
  <c r="AH654" i="2"/>
  <c r="AH235" i="2"/>
  <c r="AH525" i="2"/>
  <c r="AH529" i="2"/>
  <c r="AH81" i="2"/>
  <c r="AH213" i="2"/>
  <c r="AH577" i="2"/>
  <c r="O121" i="3" s="1"/>
  <c r="AH566" i="2"/>
  <c r="AH196" i="2"/>
  <c r="AH549" i="2"/>
  <c r="AH634" i="2"/>
  <c r="AH478" i="2"/>
  <c r="AH569" i="2"/>
  <c r="AH300" i="2"/>
  <c r="AH74" i="2"/>
  <c r="AH671" i="2"/>
  <c r="AH700" i="2"/>
  <c r="AH619" i="2"/>
  <c r="AH401" i="2"/>
  <c r="AH4" i="2"/>
  <c r="AH472" i="2"/>
  <c r="AH195" i="2"/>
  <c r="AH28" i="2"/>
  <c r="AH194" i="2"/>
  <c r="AH571" i="2"/>
  <c r="AH703" i="2"/>
  <c r="AH557" i="2"/>
  <c r="AH202" i="2"/>
  <c r="AH473" i="2"/>
  <c r="AH325" i="2"/>
  <c r="AH599" i="2"/>
  <c r="AH406" i="2"/>
  <c r="AH338" i="2"/>
  <c r="AH130" i="2"/>
  <c r="AH73" i="2"/>
  <c r="AH687" i="2"/>
  <c r="AH408" i="2"/>
  <c r="O16" i="3" s="1"/>
  <c r="AH56" i="2"/>
  <c r="AH650" i="2"/>
  <c r="AH672" i="2"/>
  <c r="AH459" i="2"/>
  <c r="AH287" i="2"/>
  <c r="AH432" i="2"/>
  <c r="O115" i="3" s="1"/>
  <c r="AH292" i="2"/>
  <c r="AH433" i="2"/>
  <c r="O100" i="3" s="1"/>
  <c r="AH603" i="2"/>
  <c r="AH440" i="2"/>
  <c r="AH61" i="2"/>
  <c r="AH112" i="2"/>
  <c r="AH275" i="2"/>
  <c r="AH189" i="2"/>
  <c r="AH191" i="2"/>
  <c r="AH78" i="2"/>
  <c r="AH135" i="2"/>
  <c r="AH65" i="2"/>
  <c r="AH306" i="2"/>
  <c r="AH76" i="2"/>
  <c r="AH507" i="2"/>
  <c r="AH574" i="2"/>
  <c r="AH623" i="2"/>
  <c r="AH280" i="2"/>
  <c r="AH144" i="2"/>
  <c r="AH393" i="2"/>
  <c r="AH521" i="2"/>
  <c r="AH167" i="2"/>
  <c r="AH7" i="2"/>
  <c r="AH656" i="2"/>
  <c r="AH371" i="2"/>
  <c r="AH36" i="2"/>
  <c r="AH544" i="2"/>
  <c r="AH297" i="2"/>
  <c r="AH173" i="2"/>
  <c r="AH396" i="2"/>
  <c r="AH537" i="2"/>
  <c r="AH435" i="2"/>
  <c r="AH34" i="2"/>
  <c r="AH102" i="2"/>
  <c r="AH365" i="2"/>
  <c r="AH118" i="2"/>
  <c r="AH625" i="2"/>
  <c r="AH426" i="2"/>
  <c r="AH138" i="2"/>
  <c r="AH421" i="2"/>
  <c r="AH567" i="2"/>
  <c r="AH460" i="2"/>
  <c r="AH328" i="2"/>
  <c r="AH53" i="2"/>
  <c r="AH377" i="2"/>
  <c r="AH648" i="2"/>
  <c r="AH438" i="2"/>
  <c r="AH447" i="2"/>
  <c r="AH712" i="2"/>
  <c r="AH58" i="2"/>
  <c r="AH434" i="2"/>
  <c r="AH428" i="2"/>
  <c r="AH47" i="2"/>
  <c r="AH424" i="2"/>
  <c r="AH51" i="2"/>
  <c r="O2" i="3" s="1"/>
  <c r="AH614" i="2"/>
  <c r="AH417" i="2"/>
  <c r="AH597" i="2"/>
  <c r="AH419" i="2"/>
  <c r="AH718" i="2"/>
  <c r="AH546" i="2"/>
  <c r="AH225" i="2"/>
  <c r="AH111" i="2"/>
  <c r="AH457" i="2"/>
  <c r="AH369" i="2"/>
  <c r="AH250" i="2"/>
  <c r="AH373" i="2"/>
  <c r="O95" i="3" s="1"/>
  <c r="AH484" i="2"/>
  <c r="AH480" i="2"/>
  <c r="AH19" i="2"/>
  <c r="AH397" i="2"/>
  <c r="AH491" i="2"/>
  <c r="AH333" i="2"/>
  <c r="AH729" i="2"/>
  <c r="AH128" i="2"/>
  <c r="AH20" i="2"/>
  <c r="AH164" i="2"/>
  <c r="AH562" i="2"/>
  <c r="AH55" i="2"/>
  <c r="AH231" i="2"/>
  <c r="AH198" i="2"/>
  <c r="O14" i="3" s="1"/>
  <c r="AH400" i="2"/>
  <c r="AH385" i="2"/>
  <c r="AH109" i="2"/>
  <c r="AH616" i="2"/>
  <c r="AH3" i="2"/>
  <c r="AH149" i="2"/>
  <c r="AH218" i="2"/>
  <c r="AH519" i="2"/>
  <c r="AH495" i="2"/>
  <c r="AH166" i="2"/>
  <c r="AH108" i="2"/>
  <c r="AH361" i="2"/>
  <c r="AH156" i="2"/>
  <c r="AH75" i="2"/>
  <c r="AH249" i="2"/>
  <c r="AH179" i="2"/>
  <c r="AH215" i="2"/>
  <c r="O15" i="3" s="1"/>
  <c r="AH523" i="2"/>
  <c r="AH686" i="2"/>
  <c r="AH581" i="2"/>
  <c r="AH49" i="2"/>
  <c r="AH79" i="2"/>
  <c r="AH119" i="2"/>
  <c r="AH550" i="2"/>
  <c r="AH334" i="2"/>
  <c r="AH351" i="2"/>
  <c r="AH450" i="2"/>
  <c r="AH310" i="2"/>
  <c r="AH32" i="2"/>
  <c r="AH522" i="2"/>
  <c r="AH150" i="2"/>
  <c r="AH366" i="2"/>
  <c r="AH5" i="2"/>
  <c r="AH664" i="2"/>
  <c r="AH256" i="2"/>
  <c r="AH268" i="2"/>
  <c r="AH319" i="2"/>
  <c r="AH241" i="2"/>
  <c r="AH637" i="2"/>
  <c r="AH59" i="2"/>
  <c r="AH168" i="2"/>
  <c r="AH146" i="2"/>
  <c r="AH389" i="2"/>
  <c r="AH453" i="2"/>
  <c r="AH598" i="2"/>
  <c r="AH63" i="2"/>
  <c r="AH240" i="2"/>
  <c r="AH530" i="2"/>
  <c r="AH555" i="2"/>
  <c r="AH265" i="2"/>
  <c r="AH106" i="2"/>
  <c r="AH352" i="2"/>
  <c r="AH540" i="2"/>
  <c r="AH91" i="2"/>
  <c r="AH147" i="2"/>
  <c r="AH93" i="2"/>
  <c r="AH141" i="2"/>
  <c r="AH261" i="2"/>
  <c r="AH307" i="2"/>
  <c r="AH402" i="2"/>
  <c r="AH628" i="2"/>
  <c r="AH169" i="2"/>
  <c r="AH170" i="2"/>
  <c r="AH676" i="2"/>
  <c r="AH50" i="2"/>
  <c r="AH90" i="2"/>
  <c r="AH469" i="2"/>
  <c r="AH221" i="2"/>
  <c r="AH2" i="2"/>
  <c r="AH30" i="2"/>
  <c r="AH475" i="2"/>
  <c r="AH430" i="2"/>
  <c r="AH99" i="2"/>
  <c r="AH633" i="2"/>
  <c r="AH186" i="2"/>
  <c r="AH422" i="2"/>
  <c r="AH416" i="2"/>
  <c r="AH707" i="2"/>
  <c r="AH427" i="2"/>
  <c r="AH124" i="2"/>
  <c r="AH350" i="2"/>
  <c r="AH182" i="2"/>
  <c r="AH120" i="2"/>
  <c r="AH41" i="2"/>
  <c r="AH592" i="2"/>
  <c r="AH279" i="2"/>
  <c r="AH98" i="2"/>
  <c r="AH178" i="2"/>
  <c r="O13" i="3" s="1"/>
  <c r="AH607" i="2"/>
  <c r="AH33" i="2"/>
  <c r="AH125" i="2"/>
  <c r="AH734" i="2"/>
  <c r="AH69" i="2"/>
  <c r="AH183" i="2"/>
  <c r="AH35" i="2"/>
  <c r="AH11" i="2"/>
  <c r="AH600" i="2"/>
  <c r="AH386" i="2"/>
  <c r="AH177" i="2"/>
  <c r="AH26" i="2"/>
  <c r="AH82" i="2"/>
  <c r="AH17" i="2"/>
  <c r="O12" i="3" s="1"/>
  <c r="AH208" i="2"/>
  <c r="AH253" i="2"/>
  <c r="AH543" i="2"/>
  <c r="AH46" i="2"/>
  <c r="AH510" i="2"/>
  <c r="AH454" i="2"/>
  <c r="AH312" i="2"/>
  <c r="AH137" i="2"/>
  <c r="AH684" i="2"/>
  <c r="AH584" i="2"/>
  <c r="O122" i="3" s="1"/>
  <c r="AH547" i="2"/>
  <c r="AH339" i="2"/>
  <c r="AH640" i="2"/>
  <c r="AH9" i="2"/>
  <c r="AH713" i="2"/>
  <c r="AH212" i="2"/>
  <c r="AH48" i="2"/>
  <c r="AH301" i="2"/>
  <c r="AH431" i="2"/>
  <c r="AH618" i="2"/>
  <c r="AH394" i="2"/>
  <c r="AH587" i="2"/>
  <c r="AH341" i="2"/>
  <c r="AH646" i="2"/>
  <c r="AH159" i="2"/>
  <c r="AH503" i="2"/>
  <c r="AH232" i="2"/>
  <c r="AH14" i="2"/>
  <c r="AH187" i="2"/>
  <c r="AH665" i="2"/>
  <c r="AH31" i="2"/>
  <c r="AH23" i="2"/>
  <c r="AH452" i="2"/>
  <c r="AH237" i="2"/>
  <c r="AH224" i="2"/>
  <c r="AH132" i="2"/>
  <c r="AH233" i="2"/>
  <c r="AH481" i="2"/>
  <c r="AH222" i="2"/>
  <c r="AH229" i="2"/>
  <c r="AH539" i="2"/>
  <c r="AH13" i="2"/>
  <c r="AH488" i="2"/>
  <c r="AH579" i="2"/>
  <c r="AH617" i="2"/>
  <c r="AH498" i="2"/>
  <c r="AH382" i="2"/>
  <c r="AH270" i="2"/>
  <c r="AH463" i="2"/>
  <c r="AH641" i="2"/>
  <c r="AH239" i="2"/>
  <c r="AH701" i="2"/>
  <c r="AH6" i="2"/>
  <c r="AH193" i="2"/>
  <c r="AH263" i="2"/>
  <c r="AH399" i="2"/>
  <c r="AH214" i="2"/>
  <c r="AH728" i="2"/>
  <c r="AH95" i="2"/>
  <c r="AH635" i="2"/>
  <c r="AH252" i="2"/>
  <c r="AH613" i="2"/>
  <c r="AH456" i="2"/>
  <c r="AH129" i="2"/>
  <c r="AH511" i="2"/>
  <c r="O52" i="3" s="1"/>
  <c r="AH585" i="2"/>
  <c r="AH248" i="2"/>
  <c r="AH493" i="2"/>
  <c r="AH517" i="2"/>
  <c r="AH154" i="2"/>
  <c r="AH8" i="2"/>
  <c r="O11" i="3" s="1"/>
  <c r="AH12" i="2"/>
  <c r="AH505" i="2"/>
  <c r="O118" i="3" s="1"/>
  <c r="AH455" i="2"/>
  <c r="AH662" i="2"/>
  <c r="AH131" i="2"/>
  <c r="AH142" i="2"/>
  <c r="AH441" i="2"/>
  <c r="AH638" i="2"/>
  <c r="AH409" i="2"/>
  <c r="AH661" i="2"/>
  <c r="AH115" i="2"/>
  <c r="AH257" i="2"/>
  <c r="AH155" i="2"/>
  <c r="AH171" i="2"/>
  <c r="AH172" i="2"/>
  <c r="AH699" i="2"/>
  <c r="AH719" i="2"/>
  <c r="AH27" i="2"/>
  <c r="AH331" i="2"/>
  <c r="AH626" i="2"/>
  <c r="AH580" i="2"/>
  <c r="AH308" i="2"/>
  <c r="AH655" i="2"/>
  <c r="AH560" i="2"/>
  <c r="AH104" i="2"/>
  <c r="AH538" i="2"/>
  <c r="AH330" i="2"/>
  <c r="AH288" i="2"/>
  <c r="AH711" i="2"/>
  <c r="AH727" i="2"/>
  <c r="AH219" i="2"/>
  <c r="AH139" i="2"/>
  <c r="AH346" i="2"/>
  <c r="AH340" i="2"/>
  <c r="AH309" i="2"/>
  <c r="AH716" i="2"/>
  <c r="AH302" i="2"/>
  <c r="AH644" i="2"/>
  <c r="AH117" i="2"/>
  <c r="AH24" i="2"/>
  <c r="AH362" i="2"/>
  <c r="AH506" i="2"/>
  <c r="AH324" i="2"/>
  <c r="AH276" i="2"/>
  <c r="AH586" i="2"/>
  <c r="AH335" i="2"/>
  <c r="AH624" i="2"/>
  <c r="AH62" i="2"/>
  <c r="AH45" i="2"/>
  <c r="AH21" i="2"/>
  <c r="AH563" i="2"/>
  <c r="AH404" i="2"/>
  <c r="AH162" i="2"/>
  <c r="AH572" i="2"/>
  <c r="AH153" i="2"/>
  <c r="AH548" i="2"/>
  <c r="AH471" i="2"/>
  <c r="AH576" i="2"/>
  <c r="AH442" i="2"/>
  <c r="AH317" i="2"/>
  <c r="AH717" i="2"/>
  <c r="AH610" i="2"/>
  <c r="AH444" i="2"/>
  <c r="AH258" i="2"/>
  <c r="AH39" i="2"/>
  <c r="AH391" i="2"/>
  <c r="AH57" i="2"/>
  <c r="AH273" i="2"/>
  <c r="AH568" i="2"/>
  <c r="AH674" i="2"/>
  <c r="AH190" i="2"/>
  <c r="AH107" i="2"/>
  <c r="AH72" i="2"/>
  <c r="AH303" i="2"/>
  <c r="AH94" i="2"/>
  <c r="AH298" i="2"/>
  <c r="AH211" i="2"/>
  <c r="AH606" i="2"/>
  <c r="AH652" i="2"/>
  <c r="AH690" i="2"/>
  <c r="AH694" i="2"/>
  <c r="AH443" i="2"/>
  <c r="AH533" i="2"/>
  <c r="AH573" i="2"/>
  <c r="AH121" i="2"/>
  <c r="AH313" i="2"/>
  <c r="AH583" i="2"/>
  <c r="AH483" i="2"/>
  <c r="AH381" i="2"/>
  <c r="AH242" i="2"/>
  <c r="O97" i="3" s="1"/>
  <c r="AH496" i="2"/>
  <c r="AH582" i="2"/>
  <c r="AH497" i="2"/>
  <c r="AH477" i="2"/>
  <c r="AH589" i="2"/>
  <c r="AH38" i="2"/>
  <c r="AH226" i="2"/>
  <c r="AH86" i="2"/>
  <c r="AH489" i="2"/>
  <c r="AH413" i="2"/>
  <c r="AH608" i="2"/>
  <c r="AH722" i="2"/>
  <c r="AH596" i="2"/>
  <c r="AH254" i="2"/>
  <c r="AH85" i="2"/>
  <c r="AH245" i="2"/>
  <c r="AH203" i="2"/>
  <c r="AH175" i="2"/>
  <c r="AH429" i="2"/>
  <c r="AH499" i="2"/>
  <c r="AH449" i="2"/>
  <c r="AH621" i="2"/>
  <c r="AH553" i="2"/>
  <c r="O120" i="3" s="1"/>
  <c r="AH349" i="2"/>
  <c r="AH736" i="2"/>
  <c r="AH103" i="2"/>
  <c r="AH316" i="2"/>
  <c r="AH133" i="2"/>
  <c r="AH305" i="2"/>
  <c r="AH420" i="2"/>
  <c r="AH501" i="2"/>
  <c r="AH658" i="2"/>
  <c r="AH704" i="2"/>
  <c r="AH87" i="2"/>
  <c r="AH681" i="2"/>
  <c r="AH677" i="2"/>
  <c r="AH246" i="2"/>
  <c r="AH520" i="2"/>
  <c r="AH77" i="2"/>
  <c r="AH590" i="2"/>
  <c r="AH272" i="2"/>
  <c r="AH96" i="2"/>
  <c r="AH67" i="2"/>
  <c r="AH151" i="2"/>
  <c r="AH398" i="2"/>
  <c r="AH551" i="2"/>
  <c r="AH88" i="2"/>
  <c r="AH643" i="2"/>
  <c r="AH570" i="2"/>
  <c r="AH375" i="2"/>
  <c r="AH515" i="2"/>
  <c r="O101" i="3" s="1"/>
  <c r="AH320" i="2"/>
  <c r="AH259" i="2"/>
  <c r="AH642" i="2"/>
  <c r="AH267" i="2"/>
  <c r="AH42" i="2"/>
  <c r="AH296" i="2"/>
  <c r="AH390" i="2"/>
  <c r="AH536" i="2"/>
  <c r="AH255" i="2"/>
  <c r="AH244" i="2"/>
  <c r="AH653" i="2"/>
  <c r="AH632" i="2"/>
  <c r="AH649" i="2"/>
  <c r="AH71" i="2"/>
  <c r="AH695" i="2"/>
  <c r="AH524" i="2"/>
  <c r="AH411" i="2"/>
  <c r="AH660" i="2"/>
  <c r="AH269" i="2"/>
  <c r="AH702" i="2"/>
  <c r="AH206" i="2"/>
  <c r="AH180" i="2"/>
  <c r="AH388" i="2"/>
  <c r="AH174" i="2"/>
  <c r="AH514" i="2"/>
  <c r="AH715" i="2"/>
  <c r="AH204" i="2"/>
  <c r="AH627" i="2"/>
  <c r="AH113" i="2"/>
  <c r="AH66" i="2"/>
  <c r="AH260" i="2"/>
  <c r="AH693" i="2"/>
  <c r="AH227" i="2"/>
  <c r="AH410" i="2"/>
  <c r="AH723" i="2"/>
  <c r="AH277" i="2"/>
  <c r="AH578" i="2"/>
  <c r="AH262" i="2"/>
  <c r="AH220" i="2"/>
  <c r="AH200" i="2"/>
  <c r="AH100" i="2"/>
  <c r="AH531" i="2"/>
  <c r="AH667" i="2"/>
  <c r="AH738" i="2"/>
  <c r="AH122" i="2"/>
  <c r="AH622" i="2"/>
  <c r="AH601" i="2"/>
  <c r="AH709" i="2"/>
  <c r="AH321" i="2"/>
  <c r="AH476" i="2"/>
  <c r="AH247" i="2"/>
  <c r="AH564" i="2"/>
  <c r="AH680" i="2"/>
  <c r="AH735" i="2"/>
  <c r="AH97" i="2"/>
  <c r="AH283" i="2"/>
  <c r="AH465" i="2"/>
  <c r="AH527" i="2"/>
  <c r="O53" i="3" s="1"/>
  <c r="AH575" i="2"/>
  <c r="AH201" i="2"/>
  <c r="AH615" i="2"/>
  <c r="AH379" i="2"/>
  <c r="O96" i="3" s="1"/>
  <c r="AH556" i="2"/>
  <c r="AH698" i="2"/>
  <c r="AH545" i="2"/>
  <c r="AH733" i="2"/>
  <c r="AH528" i="2"/>
  <c r="AH696" i="2"/>
  <c r="AH437" i="2"/>
  <c r="AH80" i="2"/>
  <c r="AH490" i="2"/>
  <c r="AH383" i="2"/>
  <c r="AH284" i="2"/>
  <c r="AH494" i="2"/>
  <c r="AH223" i="2"/>
  <c r="AH561" i="2"/>
  <c r="AH184" i="2"/>
  <c r="AH285" i="2"/>
  <c r="AH332" i="2"/>
  <c r="AH500" i="2"/>
  <c r="AH714" i="2"/>
  <c r="AH101" i="2"/>
  <c r="AH295" i="2"/>
  <c r="AH293" i="2"/>
  <c r="AH278" i="2"/>
  <c r="AH407" i="2"/>
  <c r="AH668" i="2"/>
  <c r="AH243" i="2"/>
  <c r="AH474" i="2"/>
  <c r="AH359" i="2"/>
  <c r="AH216" i="2"/>
  <c r="AH629" i="2"/>
  <c r="AH363" i="2"/>
  <c r="AH611" i="2"/>
  <c r="AH487" i="2"/>
  <c r="AH595" i="2"/>
  <c r="AH188" i="2"/>
  <c r="AH602" i="2"/>
  <c r="AH344" i="2"/>
  <c r="AH666" i="2"/>
  <c r="AH732" i="2"/>
  <c r="AH326" i="2"/>
  <c r="AH534" i="2"/>
  <c r="AH679" i="2"/>
  <c r="AH685" i="2"/>
  <c r="O125" i="3" s="1"/>
  <c r="AH238" i="2"/>
  <c r="AH502" i="2"/>
  <c r="AH604" i="2"/>
  <c r="AH651" i="2"/>
  <c r="AH670" i="2"/>
  <c r="AH290" i="2"/>
  <c r="AH468" i="2"/>
  <c r="AH659" i="2"/>
  <c r="AH612" i="2"/>
  <c r="AH692" i="2"/>
  <c r="AH697" i="2"/>
  <c r="AH535" i="2"/>
  <c r="AH554" i="2"/>
  <c r="AH730" i="2"/>
  <c r="AH689" i="2"/>
  <c r="O102" i="3" s="1"/>
  <c r="AH688" i="2"/>
  <c r="AH504" i="2"/>
  <c r="AH675" i="2"/>
  <c r="AH682" i="2"/>
  <c r="AH708" i="2"/>
  <c r="AH705" i="2"/>
  <c r="AH731" i="2"/>
  <c r="AH724" i="2"/>
  <c r="AH706" i="2"/>
  <c r="AH609" i="2"/>
  <c r="AH726" i="2"/>
  <c r="AH631" i="2"/>
  <c r="AH737" i="2"/>
  <c r="AG647" i="2"/>
  <c r="AG485" i="2"/>
  <c r="AG512" i="2"/>
  <c r="AG83" i="2"/>
  <c r="AG251" i="2"/>
  <c r="AG345" i="2"/>
  <c r="AG336" i="2"/>
  <c r="AG327" i="2"/>
  <c r="AG605" i="2"/>
  <c r="AG461" i="2"/>
  <c r="AG157" i="2"/>
  <c r="AG322" i="2"/>
  <c r="AG123" i="2"/>
  <c r="AG663" i="2"/>
  <c r="AG134" i="2"/>
  <c r="AG439" i="2"/>
  <c r="AG591" i="2"/>
  <c r="AG639" i="2"/>
  <c r="AG52" i="2"/>
  <c r="AG392" i="2"/>
  <c r="AG425" i="2"/>
  <c r="AG358" i="2"/>
  <c r="AG356" i="2"/>
  <c r="AG228" i="2"/>
  <c r="AG541" i="2"/>
  <c r="AG565" i="2"/>
  <c r="AG289" i="2"/>
  <c r="AG89" i="2"/>
  <c r="AG588" i="2"/>
  <c r="AG140" i="2"/>
  <c r="AG380" i="2"/>
  <c r="N114" i="3" s="1"/>
  <c r="AG710" i="2"/>
  <c r="AG136" i="2"/>
  <c r="AG721" i="2"/>
  <c r="AG436" i="2"/>
  <c r="AG15" i="2"/>
  <c r="AG378" i="2"/>
  <c r="AG110" i="2"/>
  <c r="AG673" i="2"/>
  <c r="AG271" i="2"/>
  <c r="AG44" i="2"/>
  <c r="AG418" i="2"/>
  <c r="AG458" i="2"/>
  <c r="AG542" i="2"/>
  <c r="AG412" i="2"/>
  <c r="AG230" i="2"/>
  <c r="N92" i="3" s="1"/>
  <c r="AG176" i="2"/>
  <c r="AG462" i="2"/>
  <c r="AG593" i="2"/>
  <c r="AG274" i="2"/>
  <c r="AG374" i="2"/>
  <c r="AG294" i="2"/>
  <c r="AG448" i="2"/>
  <c r="AG192" i="2"/>
  <c r="AG127" i="2"/>
  <c r="AG508" i="2"/>
  <c r="AG337" i="2"/>
  <c r="N93" i="3" s="1"/>
  <c r="AG492" i="2"/>
  <c r="AG282" i="2"/>
  <c r="AG415" i="2"/>
  <c r="AG470" i="2"/>
  <c r="AG185" i="2"/>
  <c r="AG311" i="2"/>
  <c r="AG318" i="2"/>
  <c r="AG92" i="2"/>
  <c r="AG343" i="2"/>
  <c r="AG372" i="2"/>
  <c r="AG286" i="2"/>
  <c r="AG367" i="2"/>
  <c r="AG526" i="2"/>
  <c r="AG558" i="2"/>
  <c r="AG304" i="2"/>
  <c r="AG160" i="2"/>
  <c r="AG423" i="2"/>
  <c r="AG116" i="2"/>
  <c r="AG209" i="2"/>
  <c r="AG197" i="2"/>
  <c r="AG620" i="2"/>
  <c r="AG143" i="2"/>
  <c r="AG64" i="2"/>
  <c r="AG266" i="2"/>
  <c r="AG466" i="2"/>
  <c r="AG40" i="2"/>
  <c r="AG54" i="2"/>
  <c r="AG348" i="2"/>
  <c r="AG482" i="2"/>
  <c r="AG532" i="2"/>
  <c r="AG384" i="2"/>
  <c r="AG370" i="2"/>
  <c r="AG234" i="2"/>
  <c r="AG181" i="2"/>
  <c r="AG84" i="2"/>
  <c r="AG291" i="2"/>
  <c r="AG323" i="2"/>
  <c r="AG645" i="2"/>
  <c r="AG486" i="2"/>
  <c r="AG105" i="2"/>
  <c r="AG376" i="2"/>
  <c r="AG163" i="2"/>
  <c r="AG236" i="2"/>
  <c r="AG683" i="2"/>
  <c r="AG368" i="2"/>
  <c r="AG403" i="2"/>
  <c r="AG513" i="2"/>
  <c r="AG29" i="2"/>
  <c r="AG148" i="2"/>
  <c r="AG10" i="2"/>
  <c r="AG342" i="2"/>
  <c r="AG678" i="2"/>
  <c r="AG43" i="2"/>
  <c r="AG357" i="2"/>
  <c r="N94" i="3" s="1"/>
  <c r="AG446" i="2"/>
  <c r="N116" i="3" s="1"/>
  <c r="AG720" i="2"/>
  <c r="AG360" i="2"/>
  <c r="AG60" i="2"/>
  <c r="AG210" i="2"/>
  <c r="AG16" i="2"/>
  <c r="AG355" i="2"/>
  <c r="AG68" i="2"/>
  <c r="AG299" i="2"/>
  <c r="AG559" i="2"/>
  <c r="AG353" i="2"/>
  <c r="AG630" i="2"/>
  <c r="AG152" i="2"/>
  <c r="AG70" i="2"/>
  <c r="AG264" i="2"/>
  <c r="AG314" i="2"/>
  <c r="AG464" i="2"/>
  <c r="AG451" i="2"/>
  <c r="AG114" i="2"/>
  <c r="AG18" i="2"/>
  <c r="AG315" i="2"/>
  <c r="AG217" i="2"/>
  <c r="AG516" i="2"/>
  <c r="N98" i="3" s="1"/>
  <c r="AG347" i="2"/>
  <c r="AG158" i="2"/>
  <c r="AG395" i="2"/>
  <c r="AG636" i="2"/>
  <c r="AG691" i="2"/>
  <c r="N103" i="3" s="1"/>
  <c r="AG657" i="2"/>
  <c r="AG354" i="2"/>
  <c r="AG405" i="2"/>
  <c r="AG205" i="2"/>
  <c r="AG22" i="2"/>
  <c r="AG329" i="2"/>
  <c r="AG594" i="2"/>
  <c r="AG445" i="2"/>
  <c r="AG518" i="2"/>
  <c r="AG669" i="2"/>
  <c r="AG479" i="2"/>
  <c r="AG199" i="2"/>
  <c r="AG161" i="2"/>
  <c r="AG126" i="2"/>
  <c r="AG165" i="2"/>
  <c r="AG467" i="2"/>
  <c r="AG387" i="2"/>
  <c r="AG25" i="2"/>
  <c r="AG145" i="2"/>
  <c r="AG414" i="2"/>
  <c r="AG207" i="2"/>
  <c r="AG281" i="2"/>
  <c r="AG37" i="2"/>
  <c r="AG725" i="2"/>
  <c r="AG552" i="2"/>
  <c r="AG364" i="2"/>
  <c r="AG509" i="2"/>
  <c r="AG654" i="2"/>
  <c r="AG235" i="2"/>
  <c r="AG525" i="2"/>
  <c r="AG529" i="2"/>
  <c r="AG81" i="2"/>
  <c r="AG213" i="2"/>
  <c r="AG577" i="2"/>
  <c r="N121" i="3" s="1"/>
  <c r="AG566" i="2"/>
  <c r="AG196" i="2"/>
  <c r="AG549" i="2"/>
  <c r="AG634" i="2"/>
  <c r="AG478" i="2"/>
  <c r="AG569" i="2"/>
  <c r="AG300" i="2"/>
  <c r="AG74" i="2"/>
  <c r="AG671" i="2"/>
  <c r="AG700" i="2"/>
  <c r="AG619" i="2"/>
  <c r="AG401" i="2"/>
  <c r="AG4" i="2"/>
  <c r="AG472" i="2"/>
  <c r="AG195" i="2"/>
  <c r="AG28" i="2"/>
  <c r="AG194" i="2"/>
  <c r="AG571" i="2"/>
  <c r="AG703" i="2"/>
  <c r="AG557" i="2"/>
  <c r="AG202" i="2"/>
  <c r="AG473" i="2"/>
  <c r="AG325" i="2"/>
  <c r="AG599" i="2"/>
  <c r="AG406" i="2"/>
  <c r="AG338" i="2"/>
  <c r="AG130" i="2"/>
  <c r="AG73" i="2"/>
  <c r="AG687" i="2"/>
  <c r="AG408" i="2"/>
  <c r="N16" i="3" s="1"/>
  <c r="AG56" i="2"/>
  <c r="AG650" i="2"/>
  <c r="AG672" i="2"/>
  <c r="AG459" i="2"/>
  <c r="AG287" i="2"/>
  <c r="AG432" i="2"/>
  <c r="N115" i="3" s="1"/>
  <c r="AG292" i="2"/>
  <c r="AG433" i="2"/>
  <c r="N100" i="3" s="1"/>
  <c r="AG603" i="2"/>
  <c r="AG440" i="2"/>
  <c r="AG61" i="2"/>
  <c r="AG112" i="2"/>
  <c r="AG275" i="2"/>
  <c r="AG189" i="2"/>
  <c r="AG191" i="2"/>
  <c r="AG78" i="2"/>
  <c r="AG135" i="2"/>
  <c r="AG65" i="2"/>
  <c r="AG306" i="2"/>
  <c r="AG76" i="2"/>
  <c r="AG507" i="2"/>
  <c r="AG574" i="2"/>
  <c r="AG623" i="2"/>
  <c r="AG280" i="2"/>
  <c r="AG144" i="2"/>
  <c r="AG393" i="2"/>
  <c r="AG521" i="2"/>
  <c r="AG167" i="2"/>
  <c r="AG7" i="2"/>
  <c r="AG656" i="2"/>
  <c r="AG371" i="2"/>
  <c r="AG36" i="2"/>
  <c r="AG544" i="2"/>
  <c r="AG297" i="2"/>
  <c r="AG173" i="2"/>
  <c r="AG396" i="2"/>
  <c r="AG537" i="2"/>
  <c r="AG435" i="2"/>
  <c r="AG34" i="2"/>
  <c r="AG102" i="2"/>
  <c r="AG365" i="2"/>
  <c r="AG118" i="2"/>
  <c r="AG625" i="2"/>
  <c r="AG426" i="2"/>
  <c r="AG138" i="2"/>
  <c r="AG421" i="2"/>
  <c r="AG567" i="2"/>
  <c r="AG460" i="2"/>
  <c r="AG328" i="2"/>
  <c r="AG53" i="2"/>
  <c r="AG377" i="2"/>
  <c r="AG648" i="2"/>
  <c r="AG438" i="2"/>
  <c r="AG447" i="2"/>
  <c r="AG712" i="2"/>
  <c r="AG58" i="2"/>
  <c r="AG434" i="2"/>
  <c r="AG428" i="2"/>
  <c r="AG47" i="2"/>
  <c r="AG424" i="2"/>
  <c r="AG51" i="2"/>
  <c r="N2" i="3" s="1"/>
  <c r="AG614" i="2"/>
  <c r="AG417" i="2"/>
  <c r="AG597" i="2"/>
  <c r="AG419" i="2"/>
  <c r="AG718" i="2"/>
  <c r="AG546" i="2"/>
  <c r="AG225" i="2"/>
  <c r="AG111" i="2"/>
  <c r="AG457" i="2"/>
  <c r="AG369" i="2"/>
  <c r="AG250" i="2"/>
  <c r="AG373" i="2"/>
  <c r="N95" i="3" s="1"/>
  <c r="AG484" i="2"/>
  <c r="AG480" i="2"/>
  <c r="AG19" i="2"/>
  <c r="AG397" i="2"/>
  <c r="AG491" i="2"/>
  <c r="AG333" i="2"/>
  <c r="AG729" i="2"/>
  <c r="AG128" i="2"/>
  <c r="AG20" i="2"/>
  <c r="AG164" i="2"/>
  <c r="AG562" i="2"/>
  <c r="AG55" i="2"/>
  <c r="AG231" i="2"/>
  <c r="AG198" i="2"/>
  <c r="N14" i="3" s="1"/>
  <c r="AG400" i="2"/>
  <c r="AG385" i="2"/>
  <c r="AG109" i="2"/>
  <c r="AG616" i="2"/>
  <c r="AG3" i="2"/>
  <c r="AG149" i="2"/>
  <c r="AG218" i="2"/>
  <c r="AG519" i="2"/>
  <c r="AG495" i="2"/>
  <c r="AG166" i="2"/>
  <c r="AG108" i="2"/>
  <c r="AG361" i="2"/>
  <c r="AG156" i="2"/>
  <c r="AG75" i="2"/>
  <c r="AG249" i="2"/>
  <c r="AG179" i="2"/>
  <c r="AG215" i="2"/>
  <c r="N15" i="3" s="1"/>
  <c r="AG523" i="2"/>
  <c r="AG686" i="2"/>
  <c r="AG581" i="2"/>
  <c r="AG49" i="2"/>
  <c r="AG79" i="2"/>
  <c r="AG119" i="2"/>
  <c r="AG550" i="2"/>
  <c r="AG334" i="2"/>
  <c r="AG351" i="2"/>
  <c r="AG450" i="2"/>
  <c r="AG310" i="2"/>
  <c r="AG32" i="2"/>
  <c r="AG522" i="2"/>
  <c r="AG150" i="2"/>
  <c r="AG366" i="2"/>
  <c r="AG5" i="2"/>
  <c r="AG664" i="2"/>
  <c r="AG256" i="2"/>
  <c r="AG268" i="2"/>
  <c r="AG319" i="2"/>
  <c r="AG241" i="2"/>
  <c r="AG637" i="2"/>
  <c r="AG59" i="2"/>
  <c r="AG168" i="2"/>
  <c r="AG146" i="2"/>
  <c r="AG389" i="2"/>
  <c r="AG453" i="2"/>
  <c r="AG598" i="2"/>
  <c r="AG63" i="2"/>
  <c r="AG240" i="2"/>
  <c r="AG530" i="2"/>
  <c r="AG555" i="2"/>
  <c r="AG265" i="2"/>
  <c r="AG106" i="2"/>
  <c r="AG352" i="2"/>
  <c r="AG540" i="2"/>
  <c r="AG91" i="2"/>
  <c r="AG147" i="2"/>
  <c r="AG93" i="2"/>
  <c r="AG141" i="2"/>
  <c r="AG261" i="2"/>
  <c r="AG307" i="2"/>
  <c r="AG402" i="2"/>
  <c r="AG628" i="2"/>
  <c r="AG169" i="2"/>
  <c r="AG170" i="2"/>
  <c r="AG676" i="2"/>
  <c r="AG50" i="2"/>
  <c r="AG90" i="2"/>
  <c r="AG469" i="2"/>
  <c r="AG221" i="2"/>
  <c r="AG2" i="2"/>
  <c r="AG30" i="2"/>
  <c r="AG475" i="2"/>
  <c r="AG430" i="2"/>
  <c r="AG99" i="2"/>
  <c r="AG633" i="2"/>
  <c r="AG186" i="2"/>
  <c r="AG422" i="2"/>
  <c r="AG416" i="2"/>
  <c r="AG707" i="2"/>
  <c r="AG427" i="2"/>
  <c r="AG124" i="2"/>
  <c r="AG350" i="2"/>
  <c r="AG182" i="2"/>
  <c r="AG120" i="2"/>
  <c r="AG41" i="2"/>
  <c r="AG592" i="2"/>
  <c r="AG279" i="2"/>
  <c r="AG98" i="2"/>
  <c r="AG178" i="2"/>
  <c r="N13" i="3" s="1"/>
  <c r="AG607" i="2"/>
  <c r="AG33" i="2"/>
  <c r="AG125" i="2"/>
  <c r="AG734" i="2"/>
  <c r="AG69" i="2"/>
  <c r="AG183" i="2"/>
  <c r="AG35" i="2"/>
  <c r="AG11" i="2"/>
  <c r="AG600" i="2"/>
  <c r="AG386" i="2"/>
  <c r="AG177" i="2"/>
  <c r="AG26" i="2"/>
  <c r="AG82" i="2"/>
  <c r="AG17" i="2"/>
  <c r="N12" i="3" s="1"/>
  <c r="AG208" i="2"/>
  <c r="AG253" i="2"/>
  <c r="AG543" i="2"/>
  <c r="AG46" i="2"/>
  <c r="AG510" i="2"/>
  <c r="AG454" i="2"/>
  <c r="AG312" i="2"/>
  <c r="AG137" i="2"/>
  <c r="AG684" i="2"/>
  <c r="AG584" i="2"/>
  <c r="N122" i="3" s="1"/>
  <c r="AG547" i="2"/>
  <c r="AG339" i="2"/>
  <c r="AG640" i="2"/>
  <c r="AG9" i="2"/>
  <c r="AG713" i="2"/>
  <c r="AG212" i="2"/>
  <c r="AG48" i="2"/>
  <c r="AG301" i="2"/>
  <c r="AG431" i="2"/>
  <c r="AG618" i="2"/>
  <c r="AG394" i="2"/>
  <c r="AG587" i="2"/>
  <c r="AG341" i="2"/>
  <c r="AG646" i="2"/>
  <c r="AG159" i="2"/>
  <c r="AG503" i="2"/>
  <c r="AG232" i="2"/>
  <c r="AG14" i="2"/>
  <c r="AG187" i="2"/>
  <c r="AG665" i="2"/>
  <c r="AG31" i="2"/>
  <c r="AG23" i="2"/>
  <c r="AG452" i="2"/>
  <c r="AG237" i="2"/>
  <c r="AG224" i="2"/>
  <c r="AG132" i="2"/>
  <c r="AG233" i="2"/>
  <c r="AG481" i="2"/>
  <c r="AG222" i="2"/>
  <c r="AG229" i="2"/>
  <c r="AG539" i="2"/>
  <c r="AG13" i="2"/>
  <c r="AG488" i="2"/>
  <c r="AG579" i="2"/>
  <c r="AG617" i="2"/>
  <c r="AG498" i="2"/>
  <c r="AG382" i="2"/>
  <c r="AG270" i="2"/>
  <c r="AG463" i="2"/>
  <c r="AG641" i="2"/>
  <c r="AG239" i="2"/>
  <c r="AG701" i="2"/>
  <c r="AG6" i="2"/>
  <c r="AG193" i="2"/>
  <c r="AG263" i="2"/>
  <c r="AG399" i="2"/>
  <c r="AG214" i="2"/>
  <c r="AG728" i="2"/>
  <c r="AG95" i="2"/>
  <c r="AG635" i="2"/>
  <c r="AG252" i="2"/>
  <c r="AG613" i="2"/>
  <c r="AG456" i="2"/>
  <c r="AG129" i="2"/>
  <c r="AG511" i="2"/>
  <c r="N52" i="3" s="1"/>
  <c r="AG585" i="2"/>
  <c r="AG248" i="2"/>
  <c r="AG493" i="2"/>
  <c r="AG517" i="2"/>
  <c r="AG154" i="2"/>
  <c r="AG8" i="2"/>
  <c r="N11" i="3" s="1"/>
  <c r="AG12" i="2"/>
  <c r="AG505" i="2"/>
  <c r="N118" i="3" s="1"/>
  <c r="AG455" i="2"/>
  <c r="AG662" i="2"/>
  <c r="AG131" i="2"/>
  <c r="AG142" i="2"/>
  <c r="AG441" i="2"/>
  <c r="AG638" i="2"/>
  <c r="AG409" i="2"/>
  <c r="AG661" i="2"/>
  <c r="AG115" i="2"/>
  <c r="AG257" i="2"/>
  <c r="AG155" i="2"/>
  <c r="AG171" i="2"/>
  <c r="AG172" i="2"/>
  <c r="AG699" i="2"/>
  <c r="AG719" i="2"/>
  <c r="AG27" i="2"/>
  <c r="AG331" i="2"/>
  <c r="AG626" i="2"/>
  <c r="AG580" i="2"/>
  <c r="AG308" i="2"/>
  <c r="AG655" i="2"/>
  <c r="AG560" i="2"/>
  <c r="AG104" i="2"/>
  <c r="AG538" i="2"/>
  <c r="AG330" i="2"/>
  <c r="AG288" i="2"/>
  <c r="AG711" i="2"/>
  <c r="AG727" i="2"/>
  <c r="AG219" i="2"/>
  <c r="AG139" i="2"/>
  <c r="AG346" i="2"/>
  <c r="AG340" i="2"/>
  <c r="AG309" i="2"/>
  <c r="AG716" i="2"/>
  <c r="AG302" i="2"/>
  <c r="AG644" i="2"/>
  <c r="AG117" i="2"/>
  <c r="AG24" i="2"/>
  <c r="AG362" i="2"/>
  <c r="AG506" i="2"/>
  <c r="AG324" i="2"/>
  <c r="AG276" i="2"/>
  <c r="AG586" i="2"/>
  <c r="AG335" i="2"/>
  <c r="AG624" i="2"/>
  <c r="AG62" i="2"/>
  <c r="AG45" i="2"/>
  <c r="AG21" i="2"/>
  <c r="AG563" i="2"/>
  <c r="AG404" i="2"/>
  <c r="AG162" i="2"/>
  <c r="AG572" i="2"/>
  <c r="AG153" i="2"/>
  <c r="AG548" i="2"/>
  <c r="AG471" i="2"/>
  <c r="AG576" i="2"/>
  <c r="AG442" i="2"/>
  <c r="AG317" i="2"/>
  <c r="AG717" i="2"/>
  <c r="AG610" i="2"/>
  <c r="AG444" i="2"/>
  <c r="AG258" i="2"/>
  <c r="AG39" i="2"/>
  <c r="AG391" i="2"/>
  <c r="AG57" i="2"/>
  <c r="AG273" i="2"/>
  <c r="AG568" i="2"/>
  <c r="AG674" i="2"/>
  <c r="AG190" i="2"/>
  <c r="AG107" i="2"/>
  <c r="AG72" i="2"/>
  <c r="AG303" i="2"/>
  <c r="AG94" i="2"/>
  <c r="AG298" i="2"/>
  <c r="AG211" i="2"/>
  <c r="AG606" i="2"/>
  <c r="AG652" i="2"/>
  <c r="AG690" i="2"/>
  <c r="AG694" i="2"/>
  <c r="AG443" i="2"/>
  <c r="AG533" i="2"/>
  <c r="AG573" i="2"/>
  <c r="AG121" i="2"/>
  <c r="AG313" i="2"/>
  <c r="AG583" i="2"/>
  <c r="AG483" i="2"/>
  <c r="AG381" i="2"/>
  <c r="AG242" i="2"/>
  <c r="N97" i="3" s="1"/>
  <c r="AG496" i="2"/>
  <c r="AG582" i="2"/>
  <c r="AG497" i="2"/>
  <c r="AG477" i="2"/>
  <c r="AG589" i="2"/>
  <c r="AG38" i="2"/>
  <c r="AG226" i="2"/>
  <c r="AG86" i="2"/>
  <c r="AG489" i="2"/>
  <c r="AG413" i="2"/>
  <c r="AG608" i="2"/>
  <c r="AG722" i="2"/>
  <c r="AG596" i="2"/>
  <c r="AG254" i="2"/>
  <c r="AG85" i="2"/>
  <c r="AG245" i="2"/>
  <c r="AG203" i="2"/>
  <c r="AG175" i="2"/>
  <c r="AG429" i="2"/>
  <c r="AG499" i="2"/>
  <c r="AG449" i="2"/>
  <c r="AG621" i="2"/>
  <c r="AG553" i="2"/>
  <c r="N120" i="3" s="1"/>
  <c r="AG349" i="2"/>
  <c r="AG736" i="2"/>
  <c r="AG103" i="2"/>
  <c r="AG316" i="2"/>
  <c r="AG133" i="2"/>
  <c r="AG305" i="2"/>
  <c r="AG420" i="2"/>
  <c r="AG501" i="2"/>
  <c r="AG658" i="2"/>
  <c r="AG704" i="2"/>
  <c r="AG87" i="2"/>
  <c r="AG681" i="2"/>
  <c r="AG677" i="2"/>
  <c r="AG246" i="2"/>
  <c r="AG520" i="2"/>
  <c r="AG77" i="2"/>
  <c r="AG590" i="2"/>
  <c r="AG272" i="2"/>
  <c r="AG96" i="2"/>
  <c r="AG67" i="2"/>
  <c r="AG151" i="2"/>
  <c r="AG398" i="2"/>
  <c r="AG551" i="2"/>
  <c r="AG88" i="2"/>
  <c r="AG643" i="2"/>
  <c r="AG570" i="2"/>
  <c r="AG375" i="2"/>
  <c r="AG515" i="2"/>
  <c r="N101" i="3" s="1"/>
  <c r="AG320" i="2"/>
  <c r="AG259" i="2"/>
  <c r="AG642" i="2"/>
  <c r="AG267" i="2"/>
  <c r="AG42" i="2"/>
  <c r="AG296" i="2"/>
  <c r="AG390" i="2"/>
  <c r="AG536" i="2"/>
  <c r="AG255" i="2"/>
  <c r="AG244" i="2"/>
  <c r="AG653" i="2"/>
  <c r="AG632" i="2"/>
  <c r="AG649" i="2"/>
  <c r="AG71" i="2"/>
  <c r="AG695" i="2"/>
  <c r="AG524" i="2"/>
  <c r="AG411" i="2"/>
  <c r="AG660" i="2"/>
  <c r="AG269" i="2"/>
  <c r="AG702" i="2"/>
  <c r="AG206" i="2"/>
  <c r="AG180" i="2"/>
  <c r="AG388" i="2"/>
  <c r="AG174" i="2"/>
  <c r="AG514" i="2"/>
  <c r="AG715" i="2"/>
  <c r="AG204" i="2"/>
  <c r="AG627" i="2"/>
  <c r="AG113" i="2"/>
  <c r="AG66" i="2"/>
  <c r="AG260" i="2"/>
  <c r="AG693" i="2"/>
  <c r="AG227" i="2"/>
  <c r="AG410" i="2"/>
  <c r="AG723" i="2"/>
  <c r="AG277" i="2"/>
  <c r="AG578" i="2"/>
  <c r="AG262" i="2"/>
  <c r="AG220" i="2"/>
  <c r="AG200" i="2"/>
  <c r="AG100" i="2"/>
  <c r="AG531" i="2"/>
  <c r="AG667" i="2"/>
  <c r="AG738" i="2"/>
  <c r="AG122" i="2"/>
  <c r="AG622" i="2"/>
  <c r="AG601" i="2"/>
  <c r="AG709" i="2"/>
  <c r="AG321" i="2"/>
  <c r="AG476" i="2"/>
  <c r="AG247" i="2"/>
  <c r="AG564" i="2"/>
  <c r="AG680" i="2"/>
  <c r="AG735" i="2"/>
  <c r="AG97" i="2"/>
  <c r="AG283" i="2"/>
  <c r="AG465" i="2"/>
  <c r="AG527" i="2"/>
  <c r="N53" i="3" s="1"/>
  <c r="AG575" i="2"/>
  <c r="AG201" i="2"/>
  <c r="AG615" i="2"/>
  <c r="AG379" i="2"/>
  <c r="N96" i="3" s="1"/>
  <c r="AG556" i="2"/>
  <c r="AG698" i="2"/>
  <c r="AG545" i="2"/>
  <c r="AG733" i="2"/>
  <c r="AG528" i="2"/>
  <c r="AG696" i="2"/>
  <c r="AG437" i="2"/>
  <c r="AG80" i="2"/>
  <c r="AG490" i="2"/>
  <c r="AG383" i="2"/>
  <c r="AG284" i="2"/>
  <c r="AG494" i="2"/>
  <c r="AG223" i="2"/>
  <c r="AG561" i="2"/>
  <c r="AG184" i="2"/>
  <c r="AG285" i="2"/>
  <c r="AG332" i="2"/>
  <c r="AG500" i="2"/>
  <c r="AG714" i="2"/>
  <c r="AG101" i="2"/>
  <c r="AG295" i="2"/>
  <c r="AG293" i="2"/>
  <c r="AG278" i="2"/>
  <c r="AG407" i="2"/>
  <c r="AG668" i="2"/>
  <c r="AG243" i="2"/>
  <c r="AG474" i="2"/>
  <c r="AG359" i="2"/>
  <c r="AG216" i="2"/>
  <c r="AG629" i="2"/>
  <c r="AG363" i="2"/>
  <c r="AG611" i="2"/>
  <c r="AG487" i="2"/>
  <c r="AG595" i="2"/>
  <c r="AG188" i="2"/>
  <c r="AG602" i="2"/>
  <c r="AG344" i="2"/>
  <c r="AG666" i="2"/>
  <c r="AG732" i="2"/>
  <c r="AG326" i="2"/>
  <c r="AG534" i="2"/>
  <c r="AG679" i="2"/>
  <c r="AG685" i="2"/>
  <c r="N125" i="3" s="1"/>
  <c r="AG238" i="2"/>
  <c r="AG502" i="2"/>
  <c r="AG604" i="2"/>
  <c r="AG651" i="2"/>
  <c r="AG670" i="2"/>
  <c r="AG290" i="2"/>
  <c r="AG468" i="2"/>
  <c r="AG659" i="2"/>
  <c r="AG612" i="2"/>
  <c r="AG692" i="2"/>
  <c r="AG697" i="2"/>
  <c r="AG535" i="2"/>
  <c r="AG554" i="2"/>
  <c r="AG730" i="2"/>
  <c r="AG689" i="2"/>
  <c r="N102" i="3" s="1"/>
  <c r="AG688" i="2"/>
  <c r="AG504" i="2"/>
  <c r="AG675" i="2"/>
  <c r="AG682" i="2"/>
  <c r="AG708" i="2"/>
  <c r="AG705" i="2"/>
  <c r="AG731" i="2"/>
  <c r="AG724" i="2"/>
  <c r="AG706" i="2"/>
  <c r="AG609" i="2"/>
  <c r="AG726" i="2"/>
  <c r="AG631" i="2"/>
  <c r="AG737" i="2"/>
  <c r="AF647" i="2"/>
  <c r="AF485" i="2"/>
  <c r="AF512" i="2"/>
  <c r="AF83" i="2"/>
  <c r="AF251" i="2"/>
  <c r="AF345" i="2"/>
  <c r="AF336" i="2"/>
  <c r="AF327" i="2"/>
  <c r="AF605" i="2"/>
  <c r="AF461" i="2"/>
  <c r="AF157" i="2"/>
  <c r="AF322" i="2"/>
  <c r="AF123" i="2"/>
  <c r="AF663" i="2"/>
  <c r="AF134" i="2"/>
  <c r="AF439" i="2"/>
  <c r="AF591" i="2"/>
  <c r="AF639" i="2"/>
  <c r="AF52" i="2"/>
  <c r="AF392" i="2"/>
  <c r="AF425" i="2"/>
  <c r="AF358" i="2"/>
  <c r="AF356" i="2"/>
  <c r="AF228" i="2"/>
  <c r="AF541" i="2"/>
  <c r="AF565" i="2"/>
  <c r="AF289" i="2"/>
  <c r="AF89" i="2"/>
  <c r="AF588" i="2"/>
  <c r="AF140" i="2"/>
  <c r="AF380" i="2"/>
  <c r="M114" i="3" s="1"/>
  <c r="AF710" i="2"/>
  <c r="AF136" i="2"/>
  <c r="AF721" i="2"/>
  <c r="AF436" i="2"/>
  <c r="AF15" i="2"/>
  <c r="AF378" i="2"/>
  <c r="AF110" i="2"/>
  <c r="AF673" i="2"/>
  <c r="AF271" i="2"/>
  <c r="AF44" i="2"/>
  <c r="AF418" i="2"/>
  <c r="AF458" i="2"/>
  <c r="AF542" i="2"/>
  <c r="AF412" i="2"/>
  <c r="AF230" i="2"/>
  <c r="M92" i="3" s="1"/>
  <c r="AF176" i="2"/>
  <c r="AF462" i="2"/>
  <c r="AF593" i="2"/>
  <c r="AF274" i="2"/>
  <c r="AF374" i="2"/>
  <c r="AF294" i="2"/>
  <c r="AF448" i="2"/>
  <c r="AF192" i="2"/>
  <c r="AF127" i="2"/>
  <c r="AF508" i="2"/>
  <c r="AF337" i="2"/>
  <c r="M93" i="3" s="1"/>
  <c r="AF492" i="2"/>
  <c r="AF282" i="2"/>
  <c r="AF415" i="2"/>
  <c r="AF470" i="2"/>
  <c r="AF185" i="2"/>
  <c r="AF311" i="2"/>
  <c r="AF318" i="2"/>
  <c r="AF92" i="2"/>
  <c r="AF343" i="2"/>
  <c r="AF372" i="2"/>
  <c r="AF286" i="2"/>
  <c r="AF367" i="2"/>
  <c r="AF526" i="2"/>
  <c r="AF558" i="2"/>
  <c r="AF304" i="2"/>
  <c r="AF160" i="2"/>
  <c r="AF423" i="2"/>
  <c r="AF116" i="2"/>
  <c r="AF209" i="2"/>
  <c r="AF197" i="2"/>
  <c r="AF620" i="2"/>
  <c r="AF143" i="2"/>
  <c r="AF64" i="2"/>
  <c r="AF266" i="2"/>
  <c r="AF466" i="2"/>
  <c r="AF40" i="2"/>
  <c r="AF54" i="2"/>
  <c r="AF348" i="2"/>
  <c r="AF482" i="2"/>
  <c r="AF532" i="2"/>
  <c r="AF384" i="2"/>
  <c r="AF370" i="2"/>
  <c r="AF234" i="2"/>
  <c r="AF181" i="2"/>
  <c r="AF84" i="2"/>
  <c r="AF291" i="2"/>
  <c r="AF323" i="2"/>
  <c r="AF645" i="2"/>
  <c r="AF486" i="2"/>
  <c r="AF105" i="2"/>
  <c r="AF376" i="2"/>
  <c r="AF163" i="2"/>
  <c r="AF236" i="2"/>
  <c r="AF683" i="2"/>
  <c r="AF368" i="2"/>
  <c r="AF403" i="2"/>
  <c r="AF513" i="2"/>
  <c r="AF29" i="2"/>
  <c r="AF148" i="2"/>
  <c r="AF10" i="2"/>
  <c r="AF342" i="2"/>
  <c r="AF678" i="2"/>
  <c r="AF43" i="2"/>
  <c r="AF357" i="2"/>
  <c r="M94" i="3" s="1"/>
  <c r="AF446" i="2"/>
  <c r="M116" i="3" s="1"/>
  <c r="AF720" i="2"/>
  <c r="AF360" i="2"/>
  <c r="AF60" i="2"/>
  <c r="AF210" i="2"/>
  <c r="AF16" i="2"/>
  <c r="AF355" i="2"/>
  <c r="AF68" i="2"/>
  <c r="AF299" i="2"/>
  <c r="AF559" i="2"/>
  <c r="AF353" i="2"/>
  <c r="AF630" i="2"/>
  <c r="AF152" i="2"/>
  <c r="AF70" i="2"/>
  <c r="AF264" i="2"/>
  <c r="AF314" i="2"/>
  <c r="AF464" i="2"/>
  <c r="AF451" i="2"/>
  <c r="AF114" i="2"/>
  <c r="AF18" i="2"/>
  <c r="AF315" i="2"/>
  <c r="AF217" i="2"/>
  <c r="AF516" i="2"/>
  <c r="M98" i="3" s="1"/>
  <c r="AF347" i="2"/>
  <c r="AF158" i="2"/>
  <c r="AF395" i="2"/>
  <c r="AF636" i="2"/>
  <c r="AF691" i="2"/>
  <c r="M103" i="3" s="1"/>
  <c r="AF657" i="2"/>
  <c r="AF354" i="2"/>
  <c r="AF405" i="2"/>
  <c r="AF205" i="2"/>
  <c r="AF22" i="2"/>
  <c r="AF329" i="2"/>
  <c r="AF594" i="2"/>
  <c r="AF445" i="2"/>
  <c r="AF518" i="2"/>
  <c r="AF669" i="2"/>
  <c r="AF479" i="2"/>
  <c r="AF199" i="2"/>
  <c r="AF161" i="2"/>
  <c r="AF126" i="2"/>
  <c r="AF165" i="2"/>
  <c r="AF467" i="2"/>
  <c r="AF387" i="2"/>
  <c r="AF25" i="2"/>
  <c r="AF145" i="2"/>
  <c r="AF414" i="2"/>
  <c r="AF207" i="2"/>
  <c r="AF281" i="2"/>
  <c r="AF37" i="2"/>
  <c r="AF725" i="2"/>
  <c r="AF552" i="2"/>
  <c r="AF364" i="2"/>
  <c r="AF509" i="2"/>
  <c r="AF654" i="2"/>
  <c r="AF235" i="2"/>
  <c r="AF525" i="2"/>
  <c r="AF529" i="2"/>
  <c r="AF81" i="2"/>
  <c r="AF213" i="2"/>
  <c r="AF577" i="2"/>
  <c r="M121" i="3" s="1"/>
  <c r="AF566" i="2"/>
  <c r="AF196" i="2"/>
  <c r="AF549" i="2"/>
  <c r="AF634" i="2"/>
  <c r="AF478" i="2"/>
  <c r="AF569" i="2"/>
  <c r="AF300" i="2"/>
  <c r="AF74" i="2"/>
  <c r="AF671" i="2"/>
  <c r="AF700" i="2"/>
  <c r="AF619" i="2"/>
  <c r="AF401" i="2"/>
  <c r="AF4" i="2"/>
  <c r="AF472" i="2"/>
  <c r="AF195" i="2"/>
  <c r="AF28" i="2"/>
  <c r="AF194" i="2"/>
  <c r="AF571" i="2"/>
  <c r="AF703" i="2"/>
  <c r="AF557" i="2"/>
  <c r="AF202" i="2"/>
  <c r="AF473" i="2"/>
  <c r="AF325" i="2"/>
  <c r="AF599" i="2"/>
  <c r="AF406" i="2"/>
  <c r="AF338" i="2"/>
  <c r="AF130" i="2"/>
  <c r="AF73" i="2"/>
  <c r="AF687" i="2"/>
  <c r="AF408" i="2"/>
  <c r="M16" i="3" s="1"/>
  <c r="AF56" i="2"/>
  <c r="AF650" i="2"/>
  <c r="AF672" i="2"/>
  <c r="AF459" i="2"/>
  <c r="AF287" i="2"/>
  <c r="AF432" i="2"/>
  <c r="M115" i="3" s="1"/>
  <c r="AF292" i="2"/>
  <c r="AF433" i="2"/>
  <c r="M100" i="3" s="1"/>
  <c r="AF603" i="2"/>
  <c r="AF440" i="2"/>
  <c r="AF61" i="2"/>
  <c r="AF112" i="2"/>
  <c r="AF275" i="2"/>
  <c r="AF189" i="2"/>
  <c r="AF191" i="2"/>
  <c r="AF78" i="2"/>
  <c r="AF135" i="2"/>
  <c r="AF65" i="2"/>
  <c r="AF306" i="2"/>
  <c r="AF76" i="2"/>
  <c r="AF507" i="2"/>
  <c r="AF574" i="2"/>
  <c r="AF623" i="2"/>
  <c r="AF280" i="2"/>
  <c r="AF144" i="2"/>
  <c r="AF393" i="2"/>
  <c r="AF521" i="2"/>
  <c r="AF167" i="2"/>
  <c r="AF7" i="2"/>
  <c r="AF656" i="2"/>
  <c r="AF371" i="2"/>
  <c r="AF36" i="2"/>
  <c r="AF544" i="2"/>
  <c r="AF297" i="2"/>
  <c r="AF173" i="2"/>
  <c r="AF396" i="2"/>
  <c r="AF537" i="2"/>
  <c r="AF435" i="2"/>
  <c r="AF34" i="2"/>
  <c r="AF102" i="2"/>
  <c r="AF365" i="2"/>
  <c r="AF118" i="2"/>
  <c r="AF625" i="2"/>
  <c r="AF426" i="2"/>
  <c r="AF138" i="2"/>
  <c r="AF421" i="2"/>
  <c r="AF567" i="2"/>
  <c r="AF460" i="2"/>
  <c r="AF328" i="2"/>
  <c r="AF53" i="2"/>
  <c r="AF377" i="2"/>
  <c r="AF648" i="2"/>
  <c r="AF438" i="2"/>
  <c r="AF447" i="2"/>
  <c r="AF712" i="2"/>
  <c r="AF58" i="2"/>
  <c r="AF434" i="2"/>
  <c r="AF428" i="2"/>
  <c r="AF47" i="2"/>
  <c r="AF424" i="2"/>
  <c r="AF51" i="2"/>
  <c r="M2" i="3" s="1"/>
  <c r="AF614" i="2"/>
  <c r="AF417" i="2"/>
  <c r="AF597" i="2"/>
  <c r="AF419" i="2"/>
  <c r="AF718" i="2"/>
  <c r="AF546" i="2"/>
  <c r="AF225" i="2"/>
  <c r="AF111" i="2"/>
  <c r="AF457" i="2"/>
  <c r="AF369" i="2"/>
  <c r="AF250" i="2"/>
  <c r="AF373" i="2"/>
  <c r="M95" i="3" s="1"/>
  <c r="AF484" i="2"/>
  <c r="AF480" i="2"/>
  <c r="AF19" i="2"/>
  <c r="AF397" i="2"/>
  <c r="AF491" i="2"/>
  <c r="AF333" i="2"/>
  <c r="AF729" i="2"/>
  <c r="AF128" i="2"/>
  <c r="AF20" i="2"/>
  <c r="AF164" i="2"/>
  <c r="AF562" i="2"/>
  <c r="AF55" i="2"/>
  <c r="AF231" i="2"/>
  <c r="AF198" i="2"/>
  <c r="M14" i="3" s="1"/>
  <c r="AF400" i="2"/>
  <c r="AF385" i="2"/>
  <c r="AF109" i="2"/>
  <c r="AF616" i="2"/>
  <c r="AF3" i="2"/>
  <c r="AF149" i="2"/>
  <c r="AF218" i="2"/>
  <c r="AF519" i="2"/>
  <c r="AF495" i="2"/>
  <c r="AF166" i="2"/>
  <c r="AF108" i="2"/>
  <c r="AF361" i="2"/>
  <c r="AF156" i="2"/>
  <c r="AF75" i="2"/>
  <c r="AF249" i="2"/>
  <c r="AF179" i="2"/>
  <c r="AF215" i="2"/>
  <c r="M15" i="3" s="1"/>
  <c r="AF523" i="2"/>
  <c r="AF686" i="2"/>
  <c r="AF581" i="2"/>
  <c r="AF49" i="2"/>
  <c r="AF79" i="2"/>
  <c r="AF119" i="2"/>
  <c r="AF550" i="2"/>
  <c r="AF334" i="2"/>
  <c r="AF351" i="2"/>
  <c r="AF450" i="2"/>
  <c r="AF310" i="2"/>
  <c r="AF32" i="2"/>
  <c r="AF522" i="2"/>
  <c r="AF150" i="2"/>
  <c r="AF366" i="2"/>
  <c r="AF5" i="2"/>
  <c r="AF664" i="2"/>
  <c r="AF256" i="2"/>
  <c r="AF268" i="2"/>
  <c r="AF319" i="2"/>
  <c r="AF241" i="2"/>
  <c r="AF637" i="2"/>
  <c r="AF59" i="2"/>
  <c r="AF168" i="2"/>
  <c r="AF146" i="2"/>
  <c r="AF389" i="2"/>
  <c r="AF453" i="2"/>
  <c r="AF598" i="2"/>
  <c r="AF63" i="2"/>
  <c r="AF240" i="2"/>
  <c r="AF530" i="2"/>
  <c r="AF555" i="2"/>
  <c r="AF265" i="2"/>
  <c r="AF106" i="2"/>
  <c r="AF352" i="2"/>
  <c r="AF540" i="2"/>
  <c r="AF91" i="2"/>
  <c r="AF147" i="2"/>
  <c r="AF93" i="2"/>
  <c r="AF141" i="2"/>
  <c r="AF261" i="2"/>
  <c r="AF307" i="2"/>
  <c r="AF402" i="2"/>
  <c r="AF628" i="2"/>
  <c r="AF169" i="2"/>
  <c r="AF170" i="2"/>
  <c r="AF676" i="2"/>
  <c r="AF50" i="2"/>
  <c r="AF90" i="2"/>
  <c r="AF469" i="2"/>
  <c r="AF221" i="2"/>
  <c r="AF2" i="2"/>
  <c r="AF30" i="2"/>
  <c r="AF475" i="2"/>
  <c r="AF430" i="2"/>
  <c r="AF99" i="2"/>
  <c r="AF633" i="2"/>
  <c r="AF186" i="2"/>
  <c r="AF422" i="2"/>
  <c r="AF416" i="2"/>
  <c r="AF707" i="2"/>
  <c r="AF427" i="2"/>
  <c r="AF124" i="2"/>
  <c r="AF350" i="2"/>
  <c r="AF182" i="2"/>
  <c r="AF120" i="2"/>
  <c r="AF41" i="2"/>
  <c r="AF592" i="2"/>
  <c r="AF279" i="2"/>
  <c r="AF98" i="2"/>
  <c r="AF178" i="2"/>
  <c r="M13" i="3" s="1"/>
  <c r="AF607" i="2"/>
  <c r="AF33" i="2"/>
  <c r="AF125" i="2"/>
  <c r="AF734" i="2"/>
  <c r="AF69" i="2"/>
  <c r="AF183" i="2"/>
  <c r="AF35" i="2"/>
  <c r="AF11" i="2"/>
  <c r="AF600" i="2"/>
  <c r="AF386" i="2"/>
  <c r="AF177" i="2"/>
  <c r="AF26" i="2"/>
  <c r="AF82" i="2"/>
  <c r="AF17" i="2"/>
  <c r="M12" i="3" s="1"/>
  <c r="AF208" i="2"/>
  <c r="AF253" i="2"/>
  <c r="AF543" i="2"/>
  <c r="AF46" i="2"/>
  <c r="AF510" i="2"/>
  <c r="AF454" i="2"/>
  <c r="AF312" i="2"/>
  <c r="AF137" i="2"/>
  <c r="AF684" i="2"/>
  <c r="AF584" i="2"/>
  <c r="M122" i="3" s="1"/>
  <c r="AF547" i="2"/>
  <c r="AF339" i="2"/>
  <c r="AF640" i="2"/>
  <c r="AF9" i="2"/>
  <c r="AF713" i="2"/>
  <c r="AF212" i="2"/>
  <c r="AF48" i="2"/>
  <c r="AF301" i="2"/>
  <c r="AF431" i="2"/>
  <c r="AF618" i="2"/>
  <c r="AF394" i="2"/>
  <c r="AF587" i="2"/>
  <c r="AF341" i="2"/>
  <c r="AF646" i="2"/>
  <c r="AF159" i="2"/>
  <c r="AF503" i="2"/>
  <c r="AF232" i="2"/>
  <c r="AF14" i="2"/>
  <c r="AF187" i="2"/>
  <c r="AF665" i="2"/>
  <c r="AF31" i="2"/>
  <c r="AF23" i="2"/>
  <c r="AF452" i="2"/>
  <c r="AF237" i="2"/>
  <c r="AF224" i="2"/>
  <c r="AF132" i="2"/>
  <c r="AF233" i="2"/>
  <c r="AF481" i="2"/>
  <c r="AF222" i="2"/>
  <c r="AF229" i="2"/>
  <c r="AF539" i="2"/>
  <c r="AF13" i="2"/>
  <c r="AF488" i="2"/>
  <c r="AF579" i="2"/>
  <c r="AF617" i="2"/>
  <c r="AF498" i="2"/>
  <c r="AF382" i="2"/>
  <c r="AF270" i="2"/>
  <c r="AF463" i="2"/>
  <c r="AF641" i="2"/>
  <c r="AF239" i="2"/>
  <c r="AF701" i="2"/>
  <c r="AF6" i="2"/>
  <c r="AF193" i="2"/>
  <c r="AF263" i="2"/>
  <c r="AF399" i="2"/>
  <c r="AF214" i="2"/>
  <c r="AF728" i="2"/>
  <c r="AF95" i="2"/>
  <c r="AF635" i="2"/>
  <c r="AF252" i="2"/>
  <c r="AF613" i="2"/>
  <c r="AF456" i="2"/>
  <c r="AF129" i="2"/>
  <c r="AF511" i="2"/>
  <c r="M52" i="3" s="1"/>
  <c r="AF585" i="2"/>
  <c r="AF248" i="2"/>
  <c r="AF493" i="2"/>
  <c r="AF517" i="2"/>
  <c r="AF154" i="2"/>
  <c r="AF8" i="2"/>
  <c r="M11" i="3" s="1"/>
  <c r="AF12" i="2"/>
  <c r="AF505" i="2"/>
  <c r="M118" i="3" s="1"/>
  <c r="AF455" i="2"/>
  <c r="AF662" i="2"/>
  <c r="AF131" i="2"/>
  <c r="AF142" i="2"/>
  <c r="AF441" i="2"/>
  <c r="AF638" i="2"/>
  <c r="AF409" i="2"/>
  <c r="AF661" i="2"/>
  <c r="AF115" i="2"/>
  <c r="AF257" i="2"/>
  <c r="AF155" i="2"/>
  <c r="AF171" i="2"/>
  <c r="AF172" i="2"/>
  <c r="AF699" i="2"/>
  <c r="AF719" i="2"/>
  <c r="AF27" i="2"/>
  <c r="AF331" i="2"/>
  <c r="AF626" i="2"/>
  <c r="AF580" i="2"/>
  <c r="AF308" i="2"/>
  <c r="AF655" i="2"/>
  <c r="AF560" i="2"/>
  <c r="AF104" i="2"/>
  <c r="AF538" i="2"/>
  <c r="AF330" i="2"/>
  <c r="AF288" i="2"/>
  <c r="AF711" i="2"/>
  <c r="AF727" i="2"/>
  <c r="AF219" i="2"/>
  <c r="AF139" i="2"/>
  <c r="AF346" i="2"/>
  <c r="AF340" i="2"/>
  <c r="AF309" i="2"/>
  <c r="AF716" i="2"/>
  <c r="AF302" i="2"/>
  <c r="AF644" i="2"/>
  <c r="AF117" i="2"/>
  <c r="AF24" i="2"/>
  <c r="AF362" i="2"/>
  <c r="AF506" i="2"/>
  <c r="AF324" i="2"/>
  <c r="AF276" i="2"/>
  <c r="AF586" i="2"/>
  <c r="AF335" i="2"/>
  <c r="AF624" i="2"/>
  <c r="AF62" i="2"/>
  <c r="AF45" i="2"/>
  <c r="AF21" i="2"/>
  <c r="AF563" i="2"/>
  <c r="AF404" i="2"/>
  <c r="AF162" i="2"/>
  <c r="AF572" i="2"/>
  <c r="AF153" i="2"/>
  <c r="AF548" i="2"/>
  <c r="AF471" i="2"/>
  <c r="AF576" i="2"/>
  <c r="AF442" i="2"/>
  <c r="AF317" i="2"/>
  <c r="AF717" i="2"/>
  <c r="AF610" i="2"/>
  <c r="AF444" i="2"/>
  <c r="AF258" i="2"/>
  <c r="AF39" i="2"/>
  <c r="AF391" i="2"/>
  <c r="AF57" i="2"/>
  <c r="AF273" i="2"/>
  <c r="AF568" i="2"/>
  <c r="AF674" i="2"/>
  <c r="AF190" i="2"/>
  <c r="AF107" i="2"/>
  <c r="AF72" i="2"/>
  <c r="AF303" i="2"/>
  <c r="AF94" i="2"/>
  <c r="AF298" i="2"/>
  <c r="AF211" i="2"/>
  <c r="AF606" i="2"/>
  <c r="AF652" i="2"/>
  <c r="AF690" i="2"/>
  <c r="AF694" i="2"/>
  <c r="AF443" i="2"/>
  <c r="AF533" i="2"/>
  <c r="AF573" i="2"/>
  <c r="AF121" i="2"/>
  <c r="AF313" i="2"/>
  <c r="AF583" i="2"/>
  <c r="AF483" i="2"/>
  <c r="AF381" i="2"/>
  <c r="AF242" i="2"/>
  <c r="M97" i="3" s="1"/>
  <c r="AF496" i="2"/>
  <c r="AF582" i="2"/>
  <c r="AF497" i="2"/>
  <c r="AF477" i="2"/>
  <c r="AF589" i="2"/>
  <c r="AF38" i="2"/>
  <c r="AF226" i="2"/>
  <c r="AF86" i="2"/>
  <c r="AF489" i="2"/>
  <c r="AF413" i="2"/>
  <c r="AF608" i="2"/>
  <c r="AF722" i="2"/>
  <c r="AF596" i="2"/>
  <c r="AF254" i="2"/>
  <c r="AF85" i="2"/>
  <c r="AF245" i="2"/>
  <c r="AF203" i="2"/>
  <c r="AF175" i="2"/>
  <c r="AF429" i="2"/>
  <c r="AF499" i="2"/>
  <c r="AF449" i="2"/>
  <c r="AF621" i="2"/>
  <c r="AF553" i="2"/>
  <c r="M120" i="3" s="1"/>
  <c r="AF349" i="2"/>
  <c r="AF736" i="2"/>
  <c r="AF103" i="2"/>
  <c r="AF316" i="2"/>
  <c r="AF133" i="2"/>
  <c r="AF305" i="2"/>
  <c r="AF420" i="2"/>
  <c r="AF501" i="2"/>
  <c r="AF658" i="2"/>
  <c r="AF704" i="2"/>
  <c r="AF87" i="2"/>
  <c r="AF681" i="2"/>
  <c r="AF677" i="2"/>
  <c r="AF246" i="2"/>
  <c r="AF520" i="2"/>
  <c r="AF77" i="2"/>
  <c r="AF590" i="2"/>
  <c r="AF272" i="2"/>
  <c r="AF96" i="2"/>
  <c r="AF67" i="2"/>
  <c r="AF151" i="2"/>
  <c r="AF398" i="2"/>
  <c r="AF551" i="2"/>
  <c r="AF88" i="2"/>
  <c r="AF643" i="2"/>
  <c r="AF570" i="2"/>
  <c r="AF375" i="2"/>
  <c r="AF515" i="2"/>
  <c r="M101" i="3" s="1"/>
  <c r="AF320" i="2"/>
  <c r="AF259" i="2"/>
  <c r="AF642" i="2"/>
  <c r="AF267" i="2"/>
  <c r="AF42" i="2"/>
  <c r="AF296" i="2"/>
  <c r="AF390" i="2"/>
  <c r="AF536" i="2"/>
  <c r="AF255" i="2"/>
  <c r="AF244" i="2"/>
  <c r="AF653" i="2"/>
  <c r="AF632" i="2"/>
  <c r="AF649" i="2"/>
  <c r="AF71" i="2"/>
  <c r="AF695" i="2"/>
  <c r="AF524" i="2"/>
  <c r="AF411" i="2"/>
  <c r="AF660" i="2"/>
  <c r="AF269" i="2"/>
  <c r="AF702" i="2"/>
  <c r="AF206" i="2"/>
  <c r="AF180" i="2"/>
  <c r="AF388" i="2"/>
  <c r="AF174" i="2"/>
  <c r="AF514" i="2"/>
  <c r="AF715" i="2"/>
  <c r="AF204" i="2"/>
  <c r="AF627" i="2"/>
  <c r="AF113" i="2"/>
  <c r="AF66" i="2"/>
  <c r="AF260" i="2"/>
  <c r="AF693" i="2"/>
  <c r="AF227" i="2"/>
  <c r="AF410" i="2"/>
  <c r="AF723" i="2"/>
  <c r="AF277" i="2"/>
  <c r="AF578" i="2"/>
  <c r="AF262" i="2"/>
  <c r="AF220" i="2"/>
  <c r="AF200" i="2"/>
  <c r="AF100" i="2"/>
  <c r="AF531" i="2"/>
  <c r="AF667" i="2"/>
  <c r="AF738" i="2"/>
  <c r="AF122" i="2"/>
  <c r="AF622" i="2"/>
  <c r="AF601" i="2"/>
  <c r="AF709" i="2"/>
  <c r="AF321" i="2"/>
  <c r="AF476" i="2"/>
  <c r="AF247" i="2"/>
  <c r="AF564" i="2"/>
  <c r="AF680" i="2"/>
  <c r="AF735" i="2"/>
  <c r="AF97" i="2"/>
  <c r="AF283" i="2"/>
  <c r="AF465" i="2"/>
  <c r="AF527" i="2"/>
  <c r="M53" i="3" s="1"/>
  <c r="AF575" i="2"/>
  <c r="AF201" i="2"/>
  <c r="AF615" i="2"/>
  <c r="AF379" i="2"/>
  <c r="M96" i="3" s="1"/>
  <c r="AF556" i="2"/>
  <c r="AF698" i="2"/>
  <c r="AF545" i="2"/>
  <c r="AF733" i="2"/>
  <c r="AF528" i="2"/>
  <c r="AF696" i="2"/>
  <c r="AF437" i="2"/>
  <c r="AF80" i="2"/>
  <c r="AF490" i="2"/>
  <c r="AF383" i="2"/>
  <c r="AF284" i="2"/>
  <c r="AF494" i="2"/>
  <c r="AF223" i="2"/>
  <c r="AF561" i="2"/>
  <c r="AF184" i="2"/>
  <c r="AF285" i="2"/>
  <c r="AF332" i="2"/>
  <c r="AF500" i="2"/>
  <c r="AF714" i="2"/>
  <c r="AF101" i="2"/>
  <c r="AF295" i="2"/>
  <c r="AF293" i="2"/>
  <c r="AF278" i="2"/>
  <c r="AF407" i="2"/>
  <c r="AF668" i="2"/>
  <c r="AF243" i="2"/>
  <c r="AF474" i="2"/>
  <c r="AF359" i="2"/>
  <c r="AF216" i="2"/>
  <c r="AF629" i="2"/>
  <c r="AF363" i="2"/>
  <c r="AF611" i="2"/>
  <c r="AF487" i="2"/>
  <c r="AF595" i="2"/>
  <c r="AF188" i="2"/>
  <c r="AF602" i="2"/>
  <c r="AF344" i="2"/>
  <c r="AF666" i="2"/>
  <c r="AF732" i="2"/>
  <c r="AF326" i="2"/>
  <c r="AF534" i="2"/>
  <c r="AF679" i="2"/>
  <c r="AF685" i="2"/>
  <c r="M125" i="3" s="1"/>
  <c r="AF238" i="2"/>
  <c r="AF502" i="2"/>
  <c r="AF604" i="2"/>
  <c r="AF651" i="2"/>
  <c r="AF670" i="2"/>
  <c r="AF290" i="2"/>
  <c r="AF468" i="2"/>
  <c r="AF659" i="2"/>
  <c r="AF612" i="2"/>
  <c r="AF692" i="2"/>
  <c r="AF697" i="2"/>
  <c r="AF535" i="2"/>
  <c r="AF554" i="2"/>
  <c r="AF730" i="2"/>
  <c r="AF689" i="2"/>
  <c r="M102" i="3" s="1"/>
  <c r="AF688" i="2"/>
  <c r="AF504" i="2"/>
  <c r="AF675" i="2"/>
  <c r="AF682" i="2"/>
  <c r="AF708" i="2"/>
  <c r="AF705" i="2"/>
  <c r="AF731" i="2"/>
  <c r="AF724" i="2"/>
  <c r="AF706" i="2"/>
  <c r="AF609" i="2"/>
  <c r="AF726" i="2"/>
  <c r="AF631" i="2"/>
  <c r="AF737" i="2"/>
  <c r="AE647" i="2"/>
  <c r="AE485" i="2"/>
  <c r="AE512" i="2"/>
  <c r="AE83" i="2"/>
  <c r="AE251" i="2"/>
  <c r="AE345" i="2"/>
  <c r="AE336" i="2"/>
  <c r="AE327" i="2"/>
  <c r="AE605" i="2"/>
  <c r="AE461" i="2"/>
  <c r="AE157" i="2"/>
  <c r="AE322" i="2"/>
  <c r="AE123" i="2"/>
  <c r="AE663" i="2"/>
  <c r="AE134" i="2"/>
  <c r="AE439" i="2"/>
  <c r="AE591" i="2"/>
  <c r="AE639" i="2"/>
  <c r="AE52" i="2"/>
  <c r="AE392" i="2"/>
  <c r="AE425" i="2"/>
  <c r="AE358" i="2"/>
  <c r="AE356" i="2"/>
  <c r="AE228" i="2"/>
  <c r="AE541" i="2"/>
  <c r="AE565" i="2"/>
  <c r="AE289" i="2"/>
  <c r="AE89" i="2"/>
  <c r="AE588" i="2"/>
  <c r="AE140" i="2"/>
  <c r="AE380" i="2"/>
  <c r="L114" i="3" s="1"/>
  <c r="AE710" i="2"/>
  <c r="AE136" i="2"/>
  <c r="AE721" i="2"/>
  <c r="AE436" i="2"/>
  <c r="AE15" i="2"/>
  <c r="AE378" i="2"/>
  <c r="AE110" i="2"/>
  <c r="AE673" i="2"/>
  <c r="AE271" i="2"/>
  <c r="AE44" i="2"/>
  <c r="AE418" i="2"/>
  <c r="AE458" i="2"/>
  <c r="AE542" i="2"/>
  <c r="AE412" i="2"/>
  <c r="AE230" i="2"/>
  <c r="L92" i="3" s="1"/>
  <c r="AE176" i="2"/>
  <c r="AE462" i="2"/>
  <c r="AE593" i="2"/>
  <c r="AE274" i="2"/>
  <c r="AE374" i="2"/>
  <c r="AE294" i="2"/>
  <c r="AE448" i="2"/>
  <c r="AE192" i="2"/>
  <c r="AE127" i="2"/>
  <c r="AE508" i="2"/>
  <c r="AE337" i="2"/>
  <c r="L93" i="3" s="1"/>
  <c r="AE492" i="2"/>
  <c r="AE282" i="2"/>
  <c r="AE415" i="2"/>
  <c r="AE470" i="2"/>
  <c r="AE185" i="2"/>
  <c r="AE311" i="2"/>
  <c r="AE318" i="2"/>
  <c r="AE92" i="2"/>
  <c r="AE343" i="2"/>
  <c r="AE372" i="2"/>
  <c r="AE286" i="2"/>
  <c r="AE367" i="2"/>
  <c r="AE526" i="2"/>
  <c r="AE558" i="2"/>
  <c r="AE304" i="2"/>
  <c r="AE160" i="2"/>
  <c r="AE423" i="2"/>
  <c r="AE116" i="2"/>
  <c r="AE209" i="2"/>
  <c r="AE197" i="2"/>
  <c r="AE620" i="2"/>
  <c r="AE143" i="2"/>
  <c r="AE64" i="2"/>
  <c r="AE266" i="2"/>
  <c r="AE466" i="2"/>
  <c r="AE40" i="2"/>
  <c r="AE54" i="2"/>
  <c r="AE348" i="2"/>
  <c r="AE482" i="2"/>
  <c r="AE532" i="2"/>
  <c r="AE384" i="2"/>
  <c r="AE370" i="2"/>
  <c r="AE234" i="2"/>
  <c r="AE181" i="2"/>
  <c r="AE84" i="2"/>
  <c r="AE291" i="2"/>
  <c r="AE323" i="2"/>
  <c r="AE645" i="2"/>
  <c r="AE486" i="2"/>
  <c r="AE105" i="2"/>
  <c r="AE376" i="2"/>
  <c r="AE163" i="2"/>
  <c r="AE236" i="2"/>
  <c r="AE683" i="2"/>
  <c r="AE368" i="2"/>
  <c r="AE403" i="2"/>
  <c r="AE513" i="2"/>
  <c r="AE29" i="2"/>
  <c r="AE148" i="2"/>
  <c r="AE10" i="2"/>
  <c r="AE342" i="2"/>
  <c r="AE678" i="2"/>
  <c r="AE43" i="2"/>
  <c r="AE357" i="2"/>
  <c r="L94" i="3" s="1"/>
  <c r="AE446" i="2"/>
  <c r="L116" i="3" s="1"/>
  <c r="AE720" i="2"/>
  <c r="AE360" i="2"/>
  <c r="AE60" i="2"/>
  <c r="AE210" i="2"/>
  <c r="AE16" i="2"/>
  <c r="AE355" i="2"/>
  <c r="AE68" i="2"/>
  <c r="AE299" i="2"/>
  <c r="AE559" i="2"/>
  <c r="AE353" i="2"/>
  <c r="AE630" i="2"/>
  <c r="AE152" i="2"/>
  <c r="AE70" i="2"/>
  <c r="AE264" i="2"/>
  <c r="AE314" i="2"/>
  <c r="AE464" i="2"/>
  <c r="AE451" i="2"/>
  <c r="AE114" i="2"/>
  <c r="AE18" i="2"/>
  <c r="AE315" i="2"/>
  <c r="AE217" i="2"/>
  <c r="AE516" i="2"/>
  <c r="L98" i="3" s="1"/>
  <c r="AE347" i="2"/>
  <c r="AE158" i="2"/>
  <c r="AE395" i="2"/>
  <c r="AE636" i="2"/>
  <c r="AE691" i="2"/>
  <c r="L103" i="3" s="1"/>
  <c r="AE657" i="2"/>
  <c r="AE354" i="2"/>
  <c r="AE405" i="2"/>
  <c r="AE205" i="2"/>
  <c r="AE22" i="2"/>
  <c r="AE329" i="2"/>
  <c r="AE594" i="2"/>
  <c r="AE445" i="2"/>
  <c r="AE518" i="2"/>
  <c r="AE669" i="2"/>
  <c r="AE479" i="2"/>
  <c r="AE199" i="2"/>
  <c r="AE161" i="2"/>
  <c r="AE126" i="2"/>
  <c r="AE165" i="2"/>
  <c r="AE467" i="2"/>
  <c r="AE387" i="2"/>
  <c r="AE25" i="2"/>
  <c r="AE145" i="2"/>
  <c r="AE414" i="2"/>
  <c r="AE207" i="2"/>
  <c r="AE281" i="2"/>
  <c r="AE37" i="2"/>
  <c r="AE725" i="2"/>
  <c r="AE552" i="2"/>
  <c r="AE364" i="2"/>
  <c r="AE509" i="2"/>
  <c r="AE654" i="2"/>
  <c r="AE235" i="2"/>
  <c r="AE525" i="2"/>
  <c r="AE529" i="2"/>
  <c r="AE81" i="2"/>
  <c r="AE213" i="2"/>
  <c r="AE577" i="2"/>
  <c r="L121" i="3" s="1"/>
  <c r="AE566" i="2"/>
  <c r="AE196" i="2"/>
  <c r="AE549" i="2"/>
  <c r="AE634" i="2"/>
  <c r="AE478" i="2"/>
  <c r="AE569" i="2"/>
  <c r="AE300" i="2"/>
  <c r="AE74" i="2"/>
  <c r="AE671" i="2"/>
  <c r="AE700" i="2"/>
  <c r="AE619" i="2"/>
  <c r="AE401" i="2"/>
  <c r="AE4" i="2"/>
  <c r="AE472" i="2"/>
  <c r="AE195" i="2"/>
  <c r="AE28" i="2"/>
  <c r="AE194" i="2"/>
  <c r="AE571" i="2"/>
  <c r="AE703" i="2"/>
  <c r="AE557" i="2"/>
  <c r="AE202" i="2"/>
  <c r="AE473" i="2"/>
  <c r="AE325" i="2"/>
  <c r="AE599" i="2"/>
  <c r="AE406" i="2"/>
  <c r="AE338" i="2"/>
  <c r="AE130" i="2"/>
  <c r="AE73" i="2"/>
  <c r="AE687" i="2"/>
  <c r="AE408" i="2"/>
  <c r="L16" i="3" s="1"/>
  <c r="AE56" i="2"/>
  <c r="AE650" i="2"/>
  <c r="AE672" i="2"/>
  <c r="AE459" i="2"/>
  <c r="AE287" i="2"/>
  <c r="AE432" i="2"/>
  <c r="L115" i="3" s="1"/>
  <c r="AE292" i="2"/>
  <c r="AE433" i="2"/>
  <c r="L100" i="3" s="1"/>
  <c r="AE603" i="2"/>
  <c r="AE440" i="2"/>
  <c r="AE61" i="2"/>
  <c r="AE112" i="2"/>
  <c r="AE275" i="2"/>
  <c r="AE189" i="2"/>
  <c r="AE191" i="2"/>
  <c r="AE78" i="2"/>
  <c r="AE135" i="2"/>
  <c r="AE65" i="2"/>
  <c r="AE306" i="2"/>
  <c r="AE76" i="2"/>
  <c r="AE507" i="2"/>
  <c r="AE574" i="2"/>
  <c r="AE623" i="2"/>
  <c r="AE280" i="2"/>
  <c r="AE144" i="2"/>
  <c r="AE393" i="2"/>
  <c r="AE521" i="2"/>
  <c r="AE167" i="2"/>
  <c r="AE7" i="2"/>
  <c r="AE656" i="2"/>
  <c r="AE371" i="2"/>
  <c r="AE36" i="2"/>
  <c r="AE544" i="2"/>
  <c r="AE297" i="2"/>
  <c r="AE173" i="2"/>
  <c r="AE396" i="2"/>
  <c r="AE537" i="2"/>
  <c r="AE435" i="2"/>
  <c r="AE34" i="2"/>
  <c r="AE102" i="2"/>
  <c r="AE365" i="2"/>
  <c r="AE118" i="2"/>
  <c r="AE625" i="2"/>
  <c r="AE426" i="2"/>
  <c r="AE138" i="2"/>
  <c r="AE421" i="2"/>
  <c r="AE567" i="2"/>
  <c r="AE460" i="2"/>
  <c r="AE328" i="2"/>
  <c r="AE53" i="2"/>
  <c r="AE377" i="2"/>
  <c r="AE648" i="2"/>
  <c r="AE438" i="2"/>
  <c r="AE447" i="2"/>
  <c r="AE712" i="2"/>
  <c r="AE58" i="2"/>
  <c r="AE434" i="2"/>
  <c r="AE428" i="2"/>
  <c r="AE47" i="2"/>
  <c r="AE424" i="2"/>
  <c r="AE51" i="2"/>
  <c r="L2" i="3" s="1"/>
  <c r="AE614" i="2"/>
  <c r="AE417" i="2"/>
  <c r="AE597" i="2"/>
  <c r="AE419" i="2"/>
  <c r="AE718" i="2"/>
  <c r="AE546" i="2"/>
  <c r="AE225" i="2"/>
  <c r="AE111" i="2"/>
  <c r="AE457" i="2"/>
  <c r="AE369" i="2"/>
  <c r="AE250" i="2"/>
  <c r="AE373" i="2"/>
  <c r="L95" i="3" s="1"/>
  <c r="AE484" i="2"/>
  <c r="AE480" i="2"/>
  <c r="AE19" i="2"/>
  <c r="AE397" i="2"/>
  <c r="AE491" i="2"/>
  <c r="AE333" i="2"/>
  <c r="AE729" i="2"/>
  <c r="AE128" i="2"/>
  <c r="AE20" i="2"/>
  <c r="AE164" i="2"/>
  <c r="AE562" i="2"/>
  <c r="AE55" i="2"/>
  <c r="AE231" i="2"/>
  <c r="AE198" i="2"/>
  <c r="L14" i="3" s="1"/>
  <c r="AE400" i="2"/>
  <c r="AE385" i="2"/>
  <c r="AE109" i="2"/>
  <c r="AE616" i="2"/>
  <c r="AE3" i="2"/>
  <c r="AE149" i="2"/>
  <c r="AE218" i="2"/>
  <c r="AE519" i="2"/>
  <c r="AE495" i="2"/>
  <c r="AE166" i="2"/>
  <c r="AE108" i="2"/>
  <c r="AE361" i="2"/>
  <c r="AE156" i="2"/>
  <c r="AE75" i="2"/>
  <c r="AE249" i="2"/>
  <c r="AE179" i="2"/>
  <c r="AE215" i="2"/>
  <c r="L15" i="3" s="1"/>
  <c r="AE523" i="2"/>
  <c r="AE686" i="2"/>
  <c r="AE581" i="2"/>
  <c r="AE49" i="2"/>
  <c r="AE79" i="2"/>
  <c r="AE119" i="2"/>
  <c r="AE550" i="2"/>
  <c r="AE334" i="2"/>
  <c r="AE351" i="2"/>
  <c r="AE450" i="2"/>
  <c r="AE310" i="2"/>
  <c r="AE32" i="2"/>
  <c r="AE522" i="2"/>
  <c r="AE150" i="2"/>
  <c r="AE366" i="2"/>
  <c r="AE5" i="2"/>
  <c r="AE664" i="2"/>
  <c r="AE256" i="2"/>
  <c r="AE268" i="2"/>
  <c r="AE319" i="2"/>
  <c r="AE241" i="2"/>
  <c r="AE637" i="2"/>
  <c r="AE59" i="2"/>
  <c r="AE168" i="2"/>
  <c r="AE146" i="2"/>
  <c r="AE389" i="2"/>
  <c r="AE453" i="2"/>
  <c r="AE598" i="2"/>
  <c r="AE63" i="2"/>
  <c r="AE240" i="2"/>
  <c r="AE530" i="2"/>
  <c r="AE555" i="2"/>
  <c r="AE265" i="2"/>
  <c r="AE106" i="2"/>
  <c r="AE352" i="2"/>
  <c r="AE540" i="2"/>
  <c r="AE91" i="2"/>
  <c r="AE147" i="2"/>
  <c r="AE93" i="2"/>
  <c r="AE141" i="2"/>
  <c r="AE261" i="2"/>
  <c r="AE307" i="2"/>
  <c r="AE402" i="2"/>
  <c r="AE628" i="2"/>
  <c r="AE169" i="2"/>
  <c r="AE170" i="2"/>
  <c r="AE676" i="2"/>
  <c r="AE50" i="2"/>
  <c r="AE90" i="2"/>
  <c r="AE469" i="2"/>
  <c r="AE221" i="2"/>
  <c r="AE2" i="2"/>
  <c r="AE30" i="2"/>
  <c r="AE475" i="2"/>
  <c r="AE430" i="2"/>
  <c r="AE99" i="2"/>
  <c r="AE633" i="2"/>
  <c r="AE186" i="2"/>
  <c r="AE422" i="2"/>
  <c r="AE416" i="2"/>
  <c r="AE707" i="2"/>
  <c r="AE427" i="2"/>
  <c r="AE124" i="2"/>
  <c r="AE350" i="2"/>
  <c r="AE182" i="2"/>
  <c r="AE120" i="2"/>
  <c r="AE41" i="2"/>
  <c r="AE592" i="2"/>
  <c r="AE279" i="2"/>
  <c r="AE98" i="2"/>
  <c r="AE178" i="2"/>
  <c r="L13" i="3" s="1"/>
  <c r="AE607" i="2"/>
  <c r="AE33" i="2"/>
  <c r="AE125" i="2"/>
  <c r="AE734" i="2"/>
  <c r="AE69" i="2"/>
  <c r="AE183" i="2"/>
  <c r="AE35" i="2"/>
  <c r="AE11" i="2"/>
  <c r="AE600" i="2"/>
  <c r="AE386" i="2"/>
  <c r="AE177" i="2"/>
  <c r="AE26" i="2"/>
  <c r="AE82" i="2"/>
  <c r="AE17" i="2"/>
  <c r="L12" i="3" s="1"/>
  <c r="AE208" i="2"/>
  <c r="AE253" i="2"/>
  <c r="AE543" i="2"/>
  <c r="AE46" i="2"/>
  <c r="AE510" i="2"/>
  <c r="AE454" i="2"/>
  <c r="AE312" i="2"/>
  <c r="AE137" i="2"/>
  <c r="AE684" i="2"/>
  <c r="AE584" i="2"/>
  <c r="L122" i="3" s="1"/>
  <c r="AE547" i="2"/>
  <c r="AE339" i="2"/>
  <c r="AE640" i="2"/>
  <c r="AE9" i="2"/>
  <c r="AE713" i="2"/>
  <c r="AE212" i="2"/>
  <c r="AE48" i="2"/>
  <c r="AE301" i="2"/>
  <c r="AE431" i="2"/>
  <c r="AE618" i="2"/>
  <c r="AE394" i="2"/>
  <c r="AE587" i="2"/>
  <c r="AE341" i="2"/>
  <c r="AE646" i="2"/>
  <c r="AE159" i="2"/>
  <c r="AE503" i="2"/>
  <c r="AE232" i="2"/>
  <c r="AE14" i="2"/>
  <c r="AE187" i="2"/>
  <c r="AE665" i="2"/>
  <c r="AE31" i="2"/>
  <c r="AE23" i="2"/>
  <c r="AE452" i="2"/>
  <c r="AE237" i="2"/>
  <c r="AE224" i="2"/>
  <c r="AE132" i="2"/>
  <c r="AE233" i="2"/>
  <c r="AE481" i="2"/>
  <c r="AE222" i="2"/>
  <c r="AE229" i="2"/>
  <c r="AE539" i="2"/>
  <c r="AE13" i="2"/>
  <c r="AE488" i="2"/>
  <c r="AE579" i="2"/>
  <c r="AE617" i="2"/>
  <c r="AE498" i="2"/>
  <c r="AE382" i="2"/>
  <c r="AE270" i="2"/>
  <c r="AE463" i="2"/>
  <c r="AE641" i="2"/>
  <c r="AE239" i="2"/>
  <c r="AE701" i="2"/>
  <c r="AE6" i="2"/>
  <c r="AE193" i="2"/>
  <c r="AE263" i="2"/>
  <c r="AE399" i="2"/>
  <c r="AE214" i="2"/>
  <c r="AE728" i="2"/>
  <c r="AE95" i="2"/>
  <c r="AE635" i="2"/>
  <c r="AE252" i="2"/>
  <c r="AE613" i="2"/>
  <c r="AE456" i="2"/>
  <c r="AE129" i="2"/>
  <c r="AE511" i="2"/>
  <c r="L52" i="3" s="1"/>
  <c r="AE585" i="2"/>
  <c r="AE248" i="2"/>
  <c r="AE493" i="2"/>
  <c r="AE517" i="2"/>
  <c r="AE154" i="2"/>
  <c r="AE8" i="2"/>
  <c r="L11" i="3" s="1"/>
  <c r="AE12" i="2"/>
  <c r="AE505" i="2"/>
  <c r="L118" i="3" s="1"/>
  <c r="AE455" i="2"/>
  <c r="AE662" i="2"/>
  <c r="AE131" i="2"/>
  <c r="AE142" i="2"/>
  <c r="AE441" i="2"/>
  <c r="AE638" i="2"/>
  <c r="AE409" i="2"/>
  <c r="AE661" i="2"/>
  <c r="AE115" i="2"/>
  <c r="AE257" i="2"/>
  <c r="AE155" i="2"/>
  <c r="AE171" i="2"/>
  <c r="AE172" i="2"/>
  <c r="AE699" i="2"/>
  <c r="AE719" i="2"/>
  <c r="AE27" i="2"/>
  <c r="AE331" i="2"/>
  <c r="AE626" i="2"/>
  <c r="AE580" i="2"/>
  <c r="AE308" i="2"/>
  <c r="AE655" i="2"/>
  <c r="AE560" i="2"/>
  <c r="AE104" i="2"/>
  <c r="AE538" i="2"/>
  <c r="AE330" i="2"/>
  <c r="AE288" i="2"/>
  <c r="AE711" i="2"/>
  <c r="AE727" i="2"/>
  <c r="AE219" i="2"/>
  <c r="AE139" i="2"/>
  <c r="AE346" i="2"/>
  <c r="AE340" i="2"/>
  <c r="AE309" i="2"/>
  <c r="AE716" i="2"/>
  <c r="AE302" i="2"/>
  <c r="AE644" i="2"/>
  <c r="AE117" i="2"/>
  <c r="AE24" i="2"/>
  <c r="AE362" i="2"/>
  <c r="AE506" i="2"/>
  <c r="AE324" i="2"/>
  <c r="AE276" i="2"/>
  <c r="AE586" i="2"/>
  <c r="AE335" i="2"/>
  <c r="AE624" i="2"/>
  <c r="AE62" i="2"/>
  <c r="AE45" i="2"/>
  <c r="AE21" i="2"/>
  <c r="AE563" i="2"/>
  <c r="AE404" i="2"/>
  <c r="AE162" i="2"/>
  <c r="AE572" i="2"/>
  <c r="AE153" i="2"/>
  <c r="AE548" i="2"/>
  <c r="AE471" i="2"/>
  <c r="AE576" i="2"/>
  <c r="AE442" i="2"/>
  <c r="AE317" i="2"/>
  <c r="AE717" i="2"/>
  <c r="AE610" i="2"/>
  <c r="AE444" i="2"/>
  <c r="AE258" i="2"/>
  <c r="AE39" i="2"/>
  <c r="AE391" i="2"/>
  <c r="AE57" i="2"/>
  <c r="AE273" i="2"/>
  <c r="AE568" i="2"/>
  <c r="AE674" i="2"/>
  <c r="AE190" i="2"/>
  <c r="AE107" i="2"/>
  <c r="AE72" i="2"/>
  <c r="AE303" i="2"/>
  <c r="AE94" i="2"/>
  <c r="AE298" i="2"/>
  <c r="AE211" i="2"/>
  <c r="AE606" i="2"/>
  <c r="AE652" i="2"/>
  <c r="AE690" i="2"/>
  <c r="AE694" i="2"/>
  <c r="AE443" i="2"/>
  <c r="AE533" i="2"/>
  <c r="AE573" i="2"/>
  <c r="AE121" i="2"/>
  <c r="AE313" i="2"/>
  <c r="AE583" i="2"/>
  <c r="AE483" i="2"/>
  <c r="AE381" i="2"/>
  <c r="AE242" i="2"/>
  <c r="L97" i="3" s="1"/>
  <c r="AE496" i="2"/>
  <c r="AE582" i="2"/>
  <c r="AE497" i="2"/>
  <c r="AE477" i="2"/>
  <c r="AE589" i="2"/>
  <c r="AE38" i="2"/>
  <c r="AE226" i="2"/>
  <c r="AE86" i="2"/>
  <c r="AE489" i="2"/>
  <c r="AE413" i="2"/>
  <c r="AE608" i="2"/>
  <c r="AE722" i="2"/>
  <c r="AE596" i="2"/>
  <c r="AE254" i="2"/>
  <c r="AE85" i="2"/>
  <c r="AE245" i="2"/>
  <c r="AE203" i="2"/>
  <c r="AE175" i="2"/>
  <c r="AE429" i="2"/>
  <c r="AE499" i="2"/>
  <c r="AE449" i="2"/>
  <c r="AE621" i="2"/>
  <c r="AE553" i="2"/>
  <c r="L120" i="3" s="1"/>
  <c r="AE349" i="2"/>
  <c r="AE736" i="2"/>
  <c r="AE103" i="2"/>
  <c r="AE316" i="2"/>
  <c r="AE133" i="2"/>
  <c r="AE305" i="2"/>
  <c r="AE420" i="2"/>
  <c r="AE501" i="2"/>
  <c r="AE658" i="2"/>
  <c r="AE704" i="2"/>
  <c r="AE87" i="2"/>
  <c r="AE681" i="2"/>
  <c r="AE677" i="2"/>
  <c r="AE246" i="2"/>
  <c r="AE520" i="2"/>
  <c r="AE77" i="2"/>
  <c r="AE590" i="2"/>
  <c r="AE272" i="2"/>
  <c r="AE96" i="2"/>
  <c r="AE67" i="2"/>
  <c r="AE151" i="2"/>
  <c r="AE398" i="2"/>
  <c r="AE551" i="2"/>
  <c r="AE88" i="2"/>
  <c r="AE643" i="2"/>
  <c r="AE570" i="2"/>
  <c r="AE375" i="2"/>
  <c r="AE515" i="2"/>
  <c r="L101" i="3" s="1"/>
  <c r="AE320" i="2"/>
  <c r="AE259" i="2"/>
  <c r="AE642" i="2"/>
  <c r="AE267" i="2"/>
  <c r="AE42" i="2"/>
  <c r="AE296" i="2"/>
  <c r="AE390" i="2"/>
  <c r="AE536" i="2"/>
  <c r="AE255" i="2"/>
  <c r="AE244" i="2"/>
  <c r="AE653" i="2"/>
  <c r="AE632" i="2"/>
  <c r="AE649" i="2"/>
  <c r="AE71" i="2"/>
  <c r="AE695" i="2"/>
  <c r="AE524" i="2"/>
  <c r="AE411" i="2"/>
  <c r="AE660" i="2"/>
  <c r="AE269" i="2"/>
  <c r="AE702" i="2"/>
  <c r="AE206" i="2"/>
  <c r="AE180" i="2"/>
  <c r="AE388" i="2"/>
  <c r="AE174" i="2"/>
  <c r="AE514" i="2"/>
  <c r="AE715" i="2"/>
  <c r="AE204" i="2"/>
  <c r="AE627" i="2"/>
  <c r="AE113" i="2"/>
  <c r="AE66" i="2"/>
  <c r="AE260" i="2"/>
  <c r="AE693" i="2"/>
  <c r="AE227" i="2"/>
  <c r="AE410" i="2"/>
  <c r="AE723" i="2"/>
  <c r="AE277" i="2"/>
  <c r="AE578" i="2"/>
  <c r="AE262" i="2"/>
  <c r="AE220" i="2"/>
  <c r="AE200" i="2"/>
  <c r="AE100" i="2"/>
  <c r="AE531" i="2"/>
  <c r="AE667" i="2"/>
  <c r="AE738" i="2"/>
  <c r="AE122" i="2"/>
  <c r="AE622" i="2"/>
  <c r="AE601" i="2"/>
  <c r="AE709" i="2"/>
  <c r="AE321" i="2"/>
  <c r="AE476" i="2"/>
  <c r="AE247" i="2"/>
  <c r="AE564" i="2"/>
  <c r="AE680" i="2"/>
  <c r="AE735" i="2"/>
  <c r="AE97" i="2"/>
  <c r="AE283" i="2"/>
  <c r="AE465" i="2"/>
  <c r="AE527" i="2"/>
  <c r="L53" i="3" s="1"/>
  <c r="AE575" i="2"/>
  <c r="AE201" i="2"/>
  <c r="AE615" i="2"/>
  <c r="AE379" i="2"/>
  <c r="L96" i="3" s="1"/>
  <c r="AE556" i="2"/>
  <c r="AE698" i="2"/>
  <c r="AE545" i="2"/>
  <c r="AE733" i="2"/>
  <c r="AE528" i="2"/>
  <c r="AE696" i="2"/>
  <c r="AE437" i="2"/>
  <c r="AE80" i="2"/>
  <c r="AE490" i="2"/>
  <c r="AE383" i="2"/>
  <c r="AE284" i="2"/>
  <c r="AE494" i="2"/>
  <c r="AE223" i="2"/>
  <c r="AE561" i="2"/>
  <c r="AE184" i="2"/>
  <c r="AE285" i="2"/>
  <c r="AE332" i="2"/>
  <c r="AE500" i="2"/>
  <c r="AE714" i="2"/>
  <c r="AE101" i="2"/>
  <c r="AE295" i="2"/>
  <c r="AE293" i="2"/>
  <c r="AE278" i="2"/>
  <c r="AE407" i="2"/>
  <c r="AE668" i="2"/>
  <c r="AE243" i="2"/>
  <c r="AE474" i="2"/>
  <c r="AE359" i="2"/>
  <c r="AE216" i="2"/>
  <c r="AE629" i="2"/>
  <c r="AE363" i="2"/>
  <c r="AE611" i="2"/>
  <c r="AE487" i="2"/>
  <c r="AE595" i="2"/>
  <c r="AE188" i="2"/>
  <c r="AE602" i="2"/>
  <c r="AE344" i="2"/>
  <c r="AE666" i="2"/>
  <c r="AE732" i="2"/>
  <c r="AE326" i="2"/>
  <c r="AE534" i="2"/>
  <c r="AE679" i="2"/>
  <c r="AE685" i="2"/>
  <c r="L125" i="3" s="1"/>
  <c r="AE238" i="2"/>
  <c r="AE502" i="2"/>
  <c r="AE604" i="2"/>
  <c r="AE651" i="2"/>
  <c r="AE670" i="2"/>
  <c r="AE290" i="2"/>
  <c r="AE468" i="2"/>
  <c r="AE659" i="2"/>
  <c r="AE612" i="2"/>
  <c r="AE692" i="2"/>
  <c r="AE697" i="2"/>
  <c r="AE535" i="2"/>
  <c r="AE554" i="2"/>
  <c r="AE730" i="2"/>
  <c r="AE689" i="2"/>
  <c r="L102" i="3" s="1"/>
  <c r="AE688" i="2"/>
  <c r="AE504" i="2"/>
  <c r="AE675" i="2"/>
  <c r="AE682" i="2"/>
  <c r="AE708" i="2"/>
  <c r="AE705" i="2"/>
  <c r="AE731" i="2"/>
  <c r="AE724" i="2"/>
  <c r="AE706" i="2"/>
  <c r="AE609" i="2"/>
  <c r="AE726" i="2"/>
  <c r="AE631" i="2"/>
  <c r="AE737" i="2"/>
  <c r="AD647" i="2"/>
  <c r="AD485" i="2"/>
  <c r="AD512" i="2"/>
  <c r="AD83" i="2"/>
  <c r="AD251" i="2"/>
  <c r="AD345" i="2"/>
  <c r="AD336" i="2"/>
  <c r="AD327" i="2"/>
  <c r="AD605" i="2"/>
  <c r="AD461" i="2"/>
  <c r="AD157" i="2"/>
  <c r="AD322" i="2"/>
  <c r="AD123" i="2"/>
  <c r="AD663" i="2"/>
  <c r="AD134" i="2"/>
  <c r="AD439" i="2"/>
  <c r="AD591" i="2"/>
  <c r="AD639" i="2"/>
  <c r="AD52" i="2"/>
  <c r="AD392" i="2"/>
  <c r="AD425" i="2"/>
  <c r="AD358" i="2"/>
  <c r="AD356" i="2"/>
  <c r="AD228" i="2"/>
  <c r="AD541" i="2"/>
  <c r="AD565" i="2"/>
  <c r="AD289" i="2"/>
  <c r="AD89" i="2"/>
  <c r="AD588" i="2"/>
  <c r="AD140" i="2"/>
  <c r="AD380" i="2"/>
  <c r="K114" i="3" s="1"/>
  <c r="AD710" i="2"/>
  <c r="AD136" i="2"/>
  <c r="AD721" i="2"/>
  <c r="AD436" i="2"/>
  <c r="AD15" i="2"/>
  <c r="AD378" i="2"/>
  <c r="AD110" i="2"/>
  <c r="AD673" i="2"/>
  <c r="AD271" i="2"/>
  <c r="AD44" i="2"/>
  <c r="AD418" i="2"/>
  <c r="AD458" i="2"/>
  <c r="AD542" i="2"/>
  <c r="AD412" i="2"/>
  <c r="AD230" i="2"/>
  <c r="K92" i="3" s="1"/>
  <c r="AD176" i="2"/>
  <c r="AD462" i="2"/>
  <c r="AD593" i="2"/>
  <c r="AD274" i="2"/>
  <c r="AD374" i="2"/>
  <c r="AD294" i="2"/>
  <c r="AD448" i="2"/>
  <c r="AD192" i="2"/>
  <c r="AD127" i="2"/>
  <c r="AD508" i="2"/>
  <c r="AD337" i="2"/>
  <c r="K93" i="3" s="1"/>
  <c r="AD492" i="2"/>
  <c r="AD282" i="2"/>
  <c r="AD415" i="2"/>
  <c r="AD470" i="2"/>
  <c r="AD185" i="2"/>
  <c r="AD311" i="2"/>
  <c r="AD318" i="2"/>
  <c r="AD92" i="2"/>
  <c r="AD343" i="2"/>
  <c r="AD372" i="2"/>
  <c r="AD286" i="2"/>
  <c r="AD367" i="2"/>
  <c r="AD526" i="2"/>
  <c r="AD558" i="2"/>
  <c r="AD304" i="2"/>
  <c r="AD160" i="2"/>
  <c r="AD423" i="2"/>
  <c r="AD116" i="2"/>
  <c r="AD209" i="2"/>
  <c r="AD197" i="2"/>
  <c r="AD620" i="2"/>
  <c r="AD143" i="2"/>
  <c r="AD64" i="2"/>
  <c r="AD266" i="2"/>
  <c r="AD466" i="2"/>
  <c r="AD40" i="2"/>
  <c r="AD54" i="2"/>
  <c r="AD348" i="2"/>
  <c r="AD482" i="2"/>
  <c r="AD532" i="2"/>
  <c r="AD384" i="2"/>
  <c r="AD370" i="2"/>
  <c r="AD234" i="2"/>
  <c r="AD181" i="2"/>
  <c r="AD84" i="2"/>
  <c r="AD291" i="2"/>
  <c r="AD323" i="2"/>
  <c r="AD645" i="2"/>
  <c r="AD486" i="2"/>
  <c r="AD105" i="2"/>
  <c r="AD376" i="2"/>
  <c r="AD163" i="2"/>
  <c r="AD236" i="2"/>
  <c r="AD683" i="2"/>
  <c r="AD368" i="2"/>
  <c r="AD403" i="2"/>
  <c r="AD513" i="2"/>
  <c r="AD29" i="2"/>
  <c r="AD148" i="2"/>
  <c r="AD10" i="2"/>
  <c r="AD342" i="2"/>
  <c r="AD678" i="2"/>
  <c r="AD43" i="2"/>
  <c r="AD357" i="2"/>
  <c r="K94" i="3" s="1"/>
  <c r="AD446" i="2"/>
  <c r="K116" i="3" s="1"/>
  <c r="AD720" i="2"/>
  <c r="AD360" i="2"/>
  <c r="AD60" i="2"/>
  <c r="AD210" i="2"/>
  <c r="AD16" i="2"/>
  <c r="AD355" i="2"/>
  <c r="AD68" i="2"/>
  <c r="AD299" i="2"/>
  <c r="AD559" i="2"/>
  <c r="AD353" i="2"/>
  <c r="AD630" i="2"/>
  <c r="AD152" i="2"/>
  <c r="AD70" i="2"/>
  <c r="AD264" i="2"/>
  <c r="AD314" i="2"/>
  <c r="AD464" i="2"/>
  <c r="AD451" i="2"/>
  <c r="AD114" i="2"/>
  <c r="AD18" i="2"/>
  <c r="AD315" i="2"/>
  <c r="AD217" i="2"/>
  <c r="AD516" i="2"/>
  <c r="K98" i="3" s="1"/>
  <c r="AD347" i="2"/>
  <c r="AD158" i="2"/>
  <c r="AD395" i="2"/>
  <c r="AD636" i="2"/>
  <c r="AD691" i="2"/>
  <c r="K103" i="3" s="1"/>
  <c r="AD657" i="2"/>
  <c r="AD354" i="2"/>
  <c r="AD405" i="2"/>
  <c r="AD205" i="2"/>
  <c r="AD22" i="2"/>
  <c r="AD329" i="2"/>
  <c r="AD594" i="2"/>
  <c r="AD445" i="2"/>
  <c r="AD518" i="2"/>
  <c r="AD669" i="2"/>
  <c r="AD479" i="2"/>
  <c r="AD199" i="2"/>
  <c r="AD161" i="2"/>
  <c r="AD126" i="2"/>
  <c r="AD165" i="2"/>
  <c r="AD467" i="2"/>
  <c r="AD387" i="2"/>
  <c r="AD25" i="2"/>
  <c r="AD145" i="2"/>
  <c r="AD414" i="2"/>
  <c r="AD207" i="2"/>
  <c r="AD281" i="2"/>
  <c r="AD37" i="2"/>
  <c r="AD725" i="2"/>
  <c r="AD552" i="2"/>
  <c r="AD364" i="2"/>
  <c r="AD509" i="2"/>
  <c r="AD654" i="2"/>
  <c r="AD235" i="2"/>
  <c r="AD525" i="2"/>
  <c r="AD529" i="2"/>
  <c r="AD81" i="2"/>
  <c r="AD213" i="2"/>
  <c r="AD577" i="2"/>
  <c r="K121" i="3" s="1"/>
  <c r="AD566" i="2"/>
  <c r="AD196" i="2"/>
  <c r="AD549" i="2"/>
  <c r="AD634" i="2"/>
  <c r="AD478" i="2"/>
  <c r="AD569" i="2"/>
  <c r="AD300" i="2"/>
  <c r="AD74" i="2"/>
  <c r="AD671" i="2"/>
  <c r="AD700" i="2"/>
  <c r="AD619" i="2"/>
  <c r="AD401" i="2"/>
  <c r="AD4" i="2"/>
  <c r="AD472" i="2"/>
  <c r="AD195" i="2"/>
  <c r="AD28" i="2"/>
  <c r="AD194" i="2"/>
  <c r="AD571" i="2"/>
  <c r="AD703" i="2"/>
  <c r="AD557" i="2"/>
  <c r="AD202" i="2"/>
  <c r="AD473" i="2"/>
  <c r="AD325" i="2"/>
  <c r="AD599" i="2"/>
  <c r="AD406" i="2"/>
  <c r="AD338" i="2"/>
  <c r="AD130" i="2"/>
  <c r="AD73" i="2"/>
  <c r="AD687" i="2"/>
  <c r="AD408" i="2"/>
  <c r="K16" i="3" s="1"/>
  <c r="AD56" i="2"/>
  <c r="AD650" i="2"/>
  <c r="AD672" i="2"/>
  <c r="AD459" i="2"/>
  <c r="AD287" i="2"/>
  <c r="AD432" i="2"/>
  <c r="K115" i="3" s="1"/>
  <c r="AD292" i="2"/>
  <c r="AD433" i="2"/>
  <c r="K100" i="3" s="1"/>
  <c r="AD603" i="2"/>
  <c r="AD440" i="2"/>
  <c r="AD61" i="2"/>
  <c r="AD112" i="2"/>
  <c r="AD275" i="2"/>
  <c r="AD189" i="2"/>
  <c r="AD191" i="2"/>
  <c r="AD78" i="2"/>
  <c r="AD135" i="2"/>
  <c r="AD65" i="2"/>
  <c r="AD306" i="2"/>
  <c r="AD76" i="2"/>
  <c r="AD507" i="2"/>
  <c r="AD574" i="2"/>
  <c r="AD623" i="2"/>
  <c r="AD280" i="2"/>
  <c r="AD144" i="2"/>
  <c r="AD393" i="2"/>
  <c r="AD521" i="2"/>
  <c r="AD167" i="2"/>
  <c r="AD7" i="2"/>
  <c r="AD656" i="2"/>
  <c r="AD371" i="2"/>
  <c r="AD36" i="2"/>
  <c r="AD544" i="2"/>
  <c r="AD297" i="2"/>
  <c r="AD173" i="2"/>
  <c r="AD396" i="2"/>
  <c r="AD537" i="2"/>
  <c r="AD435" i="2"/>
  <c r="AD34" i="2"/>
  <c r="AD102" i="2"/>
  <c r="AD365" i="2"/>
  <c r="AD118" i="2"/>
  <c r="AD625" i="2"/>
  <c r="AD426" i="2"/>
  <c r="AD138" i="2"/>
  <c r="AD421" i="2"/>
  <c r="AD567" i="2"/>
  <c r="AD460" i="2"/>
  <c r="AD328" i="2"/>
  <c r="AD53" i="2"/>
  <c r="AD377" i="2"/>
  <c r="AD648" i="2"/>
  <c r="AD438" i="2"/>
  <c r="AD447" i="2"/>
  <c r="AD712" i="2"/>
  <c r="AD58" i="2"/>
  <c r="AD434" i="2"/>
  <c r="AD428" i="2"/>
  <c r="AD47" i="2"/>
  <c r="AD424" i="2"/>
  <c r="AD51" i="2"/>
  <c r="K2" i="3" s="1"/>
  <c r="AD614" i="2"/>
  <c r="AD417" i="2"/>
  <c r="AD597" i="2"/>
  <c r="AD419" i="2"/>
  <c r="AD718" i="2"/>
  <c r="AD546" i="2"/>
  <c r="AD225" i="2"/>
  <c r="AD111" i="2"/>
  <c r="AD457" i="2"/>
  <c r="AD369" i="2"/>
  <c r="AD250" i="2"/>
  <c r="AD373" i="2"/>
  <c r="K95" i="3" s="1"/>
  <c r="AD484" i="2"/>
  <c r="AD480" i="2"/>
  <c r="AD19" i="2"/>
  <c r="AD397" i="2"/>
  <c r="AD491" i="2"/>
  <c r="AD333" i="2"/>
  <c r="AD729" i="2"/>
  <c r="AD128" i="2"/>
  <c r="AD20" i="2"/>
  <c r="AD164" i="2"/>
  <c r="AD562" i="2"/>
  <c r="AD55" i="2"/>
  <c r="AD231" i="2"/>
  <c r="AD198" i="2"/>
  <c r="K14" i="3" s="1"/>
  <c r="AD400" i="2"/>
  <c r="AD385" i="2"/>
  <c r="AD109" i="2"/>
  <c r="AD616" i="2"/>
  <c r="AD3" i="2"/>
  <c r="AD149" i="2"/>
  <c r="AD218" i="2"/>
  <c r="AD519" i="2"/>
  <c r="AD495" i="2"/>
  <c r="AD166" i="2"/>
  <c r="AD108" i="2"/>
  <c r="AD361" i="2"/>
  <c r="AD156" i="2"/>
  <c r="AD75" i="2"/>
  <c r="AD249" i="2"/>
  <c r="AD179" i="2"/>
  <c r="AD215" i="2"/>
  <c r="K15" i="3" s="1"/>
  <c r="AD523" i="2"/>
  <c r="AD686" i="2"/>
  <c r="AD581" i="2"/>
  <c r="AD49" i="2"/>
  <c r="AD79" i="2"/>
  <c r="AD119" i="2"/>
  <c r="AD550" i="2"/>
  <c r="AD334" i="2"/>
  <c r="AD351" i="2"/>
  <c r="AD450" i="2"/>
  <c r="AD310" i="2"/>
  <c r="AD32" i="2"/>
  <c r="AD522" i="2"/>
  <c r="AD150" i="2"/>
  <c r="AD366" i="2"/>
  <c r="AD5" i="2"/>
  <c r="AD664" i="2"/>
  <c r="AD256" i="2"/>
  <c r="AD268" i="2"/>
  <c r="AD319" i="2"/>
  <c r="AD241" i="2"/>
  <c r="AD637" i="2"/>
  <c r="AD59" i="2"/>
  <c r="AD168" i="2"/>
  <c r="AD146" i="2"/>
  <c r="AD389" i="2"/>
  <c r="AD453" i="2"/>
  <c r="AD598" i="2"/>
  <c r="AD63" i="2"/>
  <c r="AD240" i="2"/>
  <c r="AD530" i="2"/>
  <c r="AD555" i="2"/>
  <c r="AD265" i="2"/>
  <c r="AD106" i="2"/>
  <c r="AD352" i="2"/>
  <c r="AD540" i="2"/>
  <c r="AD91" i="2"/>
  <c r="AD147" i="2"/>
  <c r="AD93" i="2"/>
  <c r="AD141" i="2"/>
  <c r="AD261" i="2"/>
  <c r="AD307" i="2"/>
  <c r="AD402" i="2"/>
  <c r="AD628" i="2"/>
  <c r="AD169" i="2"/>
  <c r="AD170" i="2"/>
  <c r="AD676" i="2"/>
  <c r="AD50" i="2"/>
  <c r="AD90" i="2"/>
  <c r="AD469" i="2"/>
  <c r="AD221" i="2"/>
  <c r="AD2" i="2"/>
  <c r="AD30" i="2"/>
  <c r="AD475" i="2"/>
  <c r="AD430" i="2"/>
  <c r="AD99" i="2"/>
  <c r="AD633" i="2"/>
  <c r="AD186" i="2"/>
  <c r="AD422" i="2"/>
  <c r="AD416" i="2"/>
  <c r="AD707" i="2"/>
  <c r="AD427" i="2"/>
  <c r="AD124" i="2"/>
  <c r="AD350" i="2"/>
  <c r="AD182" i="2"/>
  <c r="AD120" i="2"/>
  <c r="AD41" i="2"/>
  <c r="AD592" i="2"/>
  <c r="AD279" i="2"/>
  <c r="AD98" i="2"/>
  <c r="AD178" i="2"/>
  <c r="K13" i="3" s="1"/>
  <c r="AD607" i="2"/>
  <c r="AD33" i="2"/>
  <c r="AD125" i="2"/>
  <c r="AD734" i="2"/>
  <c r="AD69" i="2"/>
  <c r="AD183" i="2"/>
  <c r="AD35" i="2"/>
  <c r="AD11" i="2"/>
  <c r="AD600" i="2"/>
  <c r="AD386" i="2"/>
  <c r="AD177" i="2"/>
  <c r="AD26" i="2"/>
  <c r="AD82" i="2"/>
  <c r="AD17" i="2"/>
  <c r="K12" i="3" s="1"/>
  <c r="AD208" i="2"/>
  <c r="AD253" i="2"/>
  <c r="AD543" i="2"/>
  <c r="AD46" i="2"/>
  <c r="AD510" i="2"/>
  <c r="AD454" i="2"/>
  <c r="AD312" i="2"/>
  <c r="AD137" i="2"/>
  <c r="AD684" i="2"/>
  <c r="AD584" i="2"/>
  <c r="K122" i="3" s="1"/>
  <c r="AD547" i="2"/>
  <c r="AD339" i="2"/>
  <c r="AD640" i="2"/>
  <c r="AD9" i="2"/>
  <c r="AD713" i="2"/>
  <c r="AD212" i="2"/>
  <c r="AD48" i="2"/>
  <c r="AD301" i="2"/>
  <c r="AD431" i="2"/>
  <c r="AD618" i="2"/>
  <c r="AD394" i="2"/>
  <c r="AD587" i="2"/>
  <c r="AD341" i="2"/>
  <c r="AD646" i="2"/>
  <c r="AD159" i="2"/>
  <c r="AD503" i="2"/>
  <c r="AD232" i="2"/>
  <c r="AD14" i="2"/>
  <c r="AD187" i="2"/>
  <c r="AD665" i="2"/>
  <c r="AD31" i="2"/>
  <c r="AD23" i="2"/>
  <c r="AD452" i="2"/>
  <c r="AD237" i="2"/>
  <c r="AD224" i="2"/>
  <c r="AD132" i="2"/>
  <c r="AD233" i="2"/>
  <c r="AD481" i="2"/>
  <c r="AD222" i="2"/>
  <c r="AD229" i="2"/>
  <c r="AD539" i="2"/>
  <c r="AD13" i="2"/>
  <c r="AD488" i="2"/>
  <c r="AD579" i="2"/>
  <c r="AD617" i="2"/>
  <c r="AD498" i="2"/>
  <c r="AD382" i="2"/>
  <c r="AD270" i="2"/>
  <c r="AD463" i="2"/>
  <c r="AD641" i="2"/>
  <c r="AD239" i="2"/>
  <c r="AD701" i="2"/>
  <c r="AD6" i="2"/>
  <c r="AD193" i="2"/>
  <c r="AD263" i="2"/>
  <c r="AD399" i="2"/>
  <c r="AD214" i="2"/>
  <c r="AD728" i="2"/>
  <c r="AD95" i="2"/>
  <c r="AD635" i="2"/>
  <c r="AD252" i="2"/>
  <c r="AD613" i="2"/>
  <c r="AD456" i="2"/>
  <c r="AD129" i="2"/>
  <c r="AD511" i="2"/>
  <c r="K52" i="3" s="1"/>
  <c r="AD585" i="2"/>
  <c r="AD248" i="2"/>
  <c r="AD493" i="2"/>
  <c r="AD517" i="2"/>
  <c r="AD154" i="2"/>
  <c r="AD8" i="2"/>
  <c r="K11" i="3" s="1"/>
  <c r="AD12" i="2"/>
  <c r="AD505" i="2"/>
  <c r="K118" i="3" s="1"/>
  <c r="AD455" i="2"/>
  <c r="AD662" i="2"/>
  <c r="AD131" i="2"/>
  <c r="AD142" i="2"/>
  <c r="AD441" i="2"/>
  <c r="AD638" i="2"/>
  <c r="AD409" i="2"/>
  <c r="AD661" i="2"/>
  <c r="AD115" i="2"/>
  <c r="AD257" i="2"/>
  <c r="AD155" i="2"/>
  <c r="AD171" i="2"/>
  <c r="AD172" i="2"/>
  <c r="AD699" i="2"/>
  <c r="AD719" i="2"/>
  <c r="AD27" i="2"/>
  <c r="AD331" i="2"/>
  <c r="AD626" i="2"/>
  <c r="AD580" i="2"/>
  <c r="AD308" i="2"/>
  <c r="AD655" i="2"/>
  <c r="AD560" i="2"/>
  <c r="AD104" i="2"/>
  <c r="AD538" i="2"/>
  <c r="AD330" i="2"/>
  <c r="AD288" i="2"/>
  <c r="AD711" i="2"/>
  <c r="AD727" i="2"/>
  <c r="AD219" i="2"/>
  <c r="AD139" i="2"/>
  <c r="AD346" i="2"/>
  <c r="AD340" i="2"/>
  <c r="AD309" i="2"/>
  <c r="AD716" i="2"/>
  <c r="AD302" i="2"/>
  <c r="AD644" i="2"/>
  <c r="AD117" i="2"/>
  <c r="AD24" i="2"/>
  <c r="AD362" i="2"/>
  <c r="AD506" i="2"/>
  <c r="AD324" i="2"/>
  <c r="AD276" i="2"/>
  <c r="AD586" i="2"/>
  <c r="AD335" i="2"/>
  <c r="AD624" i="2"/>
  <c r="AD62" i="2"/>
  <c r="AD45" i="2"/>
  <c r="AD21" i="2"/>
  <c r="AD563" i="2"/>
  <c r="AD404" i="2"/>
  <c r="AD162" i="2"/>
  <c r="AD572" i="2"/>
  <c r="AD153" i="2"/>
  <c r="AD548" i="2"/>
  <c r="AD471" i="2"/>
  <c r="AD576" i="2"/>
  <c r="AD442" i="2"/>
  <c r="AD317" i="2"/>
  <c r="AD717" i="2"/>
  <c r="AD610" i="2"/>
  <c r="AD444" i="2"/>
  <c r="AD258" i="2"/>
  <c r="AD39" i="2"/>
  <c r="AD391" i="2"/>
  <c r="AD57" i="2"/>
  <c r="AD273" i="2"/>
  <c r="AD568" i="2"/>
  <c r="AD674" i="2"/>
  <c r="AD190" i="2"/>
  <c r="AD107" i="2"/>
  <c r="AD72" i="2"/>
  <c r="AD303" i="2"/>
  <c r="AD94" i="2"/>
  <c r="AD298" i="2"/>
  <c r="AD211" i="2"/>
  <c r="AD606" i="2"/>
  <c r="AD652" i="2"/>
  <c r="AD690" i="2"/>
  <c r="AD694" i="2"/>
  <c r="AD443" i="2"/>
  <c r="AD533" i="2"/>
  <c r="AD573" i="2"/>
  <c r="AD121" i="2"/>
  <c r="AD313" i="2"/>
  <c r="AD583" i="2"/>
  <c r="AD483" i="2"/>
  <c r="AD381" i="2"/>
  <c r="AD242" i="2"/>
  <c r="K97" i="3" s="1"/>
  <c r="AD496" i="2"/>
  <c r="AD582" i="2"/>
  <c r="AD497" i="2"/>
  <c r="AD477" i="2"/>
  <c r="AD589" i="2"/>
  <c r="AD38" i="2"/>
  <c r="AD226" i="2"/>
  <c r="AD86" i="2"/>
  <c r="AD489" i="2"/>
  <c r="AD413" i="2"/>
  <c r="AD608" i="2"/>
  <c r="AD722" i="2"/>
  <c r="AD596" i="2"/>
  <c r="AD254" i="2"/>
  <c r="AD85" i="2"/>
  <c r="AD245" i="2"/>
  <c r="AD203" i="2"/>
  <c r="AD175" i="2"/>
  <c r="AD429" i="2"/>
  <c r="AD499" i="2"/>
  <c r="AD449" i="2"/>
  <c r="AD621" i="2"/>
  <c r="AD553" i="2"/>
  <c r="K120" i="3" s="1"/>
  <c r="AD349" i="2"/>
  <c r="AD736" i="2"/>
  <c r="AD103" i="2"/>
  <c r="AD316" i="2"/>
  <c r="AD133" i="2"/>
  <c r="AD305" i="2"/>
  <c r="AD420" i="2"/>
  <c r="AD501" i="2"/>
  <c r="AD658" i="2"/>
  <c r="AD704" i="2"/>
  <c r="AD87" i="2"/>
  <c r="AD681" i="2"/>
  <c r="AD677" i="2"/>
  <c r="AD246" i="2"/>
  <c r="AD520" i="2"/>
  <c r="AD77" i="2"/>
  <c r="AD590" i="2"/>
  <c r="AD272" i="2"/>
  <c r="AD96" i="2"/>
  <c r="AD67" i="2"/>
  <c r="AD151" i="2"/>
  <c r="AD398" i="2"/>
  <c r="AD551" i="2"/>
  <c r="AD88" i="2"/>
  <c r="AD643" i="2"/>
  <c r="AD570" i="2"/>
  <c r="AD375" i="2"/>
  <c r="AD515" i="2"/>
  <c r="K101" i="3" s="1"/>
  <c r="AD320" i="2"/>
  <c r="AD259" i="2"/>
  <c r="AD642" i="2"/>
  <c r="AD267" i="2"/>
  <c r="AD42" i="2"/>
  <c r="AD296" i="2"/>
  <c r="AD390" i="2"/>
  <c r="AD536" i="2"/>
  <c r="AD255" i="2"/>
  <c r="AD244" i="2"/>
  <c r="AD653" i="2"/>
  <c r="AD632" i="2"/>
  <c r="AD649" i="2"/>
  <c r="AD71" i="2"/>
  <c r="AD695" i="2"/>
  <c r="AD524" i="2"/>
  <c r="AD411" i="2"/>
  <c r="AD660" i="2"/>
  <c r="AD269" i="2"/>
  <c r="AD702" i="2"/>
  <c r="AD206" i="2"/>
  <c r="AD180" i="2"/>
  <c r="AD388" i="2"/>
  <c r="AD174" i="2"/>
  <c r="AD514" i="2"/>
  <c r="AD715" i="2"/>
  <c r="AD204" i="2"/>
  <c r="AD627" i="2"/>
  <c r="AD113" i="2"/>
  <c r="AD66" i="2"/>
  <c r="AD260" i="2"/>
  <c r="AD693" i="2"/>
  <c r="AD227" i="2"/>
  <c r="AD410" i="2"/>
  <c r="AD723" i="2"/>
  <c r="AD277" i="2"/>
  <c r="AD578" i="2"/>
  <c r="AD262" i="2"/>
  <c r="AD220" i="2"/>
  <c r="AD200" i="2"/>
  <c r="AD100" i="2"/>
  <c r="AD531" i="2"/>
  <c r="AD667" i="2"/>
  <c r="AD738" i="2"/>
  <c r="AD122" i="2"/>
  <c r="AD622" i="2"/>
  <c r="AD601" i="2"/>
  <c r="AD709" i="2"/>
  <c r="AD321" i="2"/>
  <c r="AD476" i="2"/>
  <c r="AD247" i="2"/>
  <c r="AD564" i="2"/>
  <c r="AD680" i="2"/>
  <c r="AD735" i="2"/>
  <c r="AD97" i="2"/>
  <c r="AD283" i="2"/>
  <c r="AD465" i="2"/>
  <c r="AD527" i="2"/>
  <c r="K53" i="3" s="1"/>
  <c r="AD575" i="2"/>
  <c r="AD201" i="2"/>
  <c r="AD615" i="2"/>
  <c r="AD379" i="2"/>
  <c r="K96" i="3" s="1"/>
  <c r="AD556" i="2"/>
  <c r="AD698" i="2"/>
  <c r="AD545" i="2"/>
  <c r="AD733" i="2"/>
  <c r="AD528" i="2"/>
  <c r="AD696" i="2"/>
  <c r="AD437" i="2"/>
  <c r="AD80" i="2"/>
  <c r="AD490" i="2"/>
  <c r="AD383" i="2"/>
  <c r="AD284" i="2"/>
  <c r="AD494" i="2"/>
  <c r="AD223" i="2"/>
  <c r="AD561" i="2"/>
  <c r="AD184" i="2"/>
  <c r="AD285" i="2"/>
  <c r="AD332" i="2"/>
  <c r="AD500" i="2"/>
  <c r="AD714" i="2"/>
  <c r="AD101" i="2"/>
  <c r="AD295" i="2"/>
  <c r="AD293" i="2"/>
  <c r="AD278" i="2"/>
  <c r="AD407" i="2"/>
  <c r="AD668" i="2"/>
  <c r="AD243" i="2"/>
  <c r="AD474" i="2"/>
  <c r="AD359" i="2"/>
  <c r="AD216" i="2"/>
  <c r="AD629" i="2"/>
  <c r="AD363" i="2"/>
  <c r="AD611" i="2"/>
  <c r="AD487" i="2"/>
  <c r="AD595" i="2"/>
  <c r="AD188" i="2"/>
  <c r="AD602" i="2"/>
  <c r="AD344" i="2"/>
  <c r="AD666" i="2"/>
  <c r="AD732" i="2"/>
  <c r="AD326" i="2"/>
  <c r="AD534" i="2"/>
  <c r="AD679" i="2"/>
  <c r="AD685" i="2"/>
  <c r="K125" i="3" s="1"/>
  <c r="AD238" i="2"/>
  <c r="AD502" i="2"/>
  <c r="AD604" i="2"/>
  <c r="AD651" i="2"/>
  <c r="AD670" i="2"/>
  <c r="AD290" i="2"/>
  <c r="AD468" i="2"/>
  <c r="AD659" i="2"/>
  <c r="AD612" i="2"/>
  <c r="AD692" i="2"/>
  <c r="AD697" i="2"/>
  <c r="AD535" i="2"/>
  <c r="AD554" i="2"/>
  <c r="AD730" i="2"/>
  <c r="AD689" i="2"/>
  <c r="K102" i="3" s="1"/>
  <c r="AD688" i="2"/>
  <c r="AD504" i="2"/>
  <c r="AD675" i="2"/>
  <c r="AD682" i="2"/>
  <c r="AD708" i="2"/>
  <c r="AD705" i="2"/>
  <c r="AD731" i="2"/>
  <c r="AD724" i="2"/>
  <c r="AD706" i="2"/>
  <c r="AD609" i="2"/>
  <c r="AD726" i="2"/>
  <c r="AD631" i="2"/>
  <c r="AD737" i="2"/>
  <c r="AC647" i="2"/>
  <c r="AC485" i="2"/>
  <c r="AC512" i="2"/>
  <c r="AC83" i="2"/>
  <c r="AC251" i="2"/>
  <c r="AC345" i="2"/>
  <c r="AC336" i="2"/>
  <c r="AC327" i="2"/>
  <c r="AC605" i="2"/>
  <c r="AC461" i="2"/>
  <c r="AC157" i="2"/>
  <c r="AC322" i="2"/>
  <c r="AC123" i="2"/>
  <c r="AC663" i="2"/>
  <c r="AC134" i="2"/>
  <c r="AC439" i="2"/>
  <c r="AC591" i="2"/>
  <c r="AC639" i="2"/>
  <c r="AC52" i="2"/>
  <c r="AC392" i="2"/>
  <c r="AC425" i="2"/>
  <c r="AC358" i="2"/>
  <c r="AC356" i="2"/>
  <c r="AC228" i="2"/>
  <c r="AC541" i="2"/>
  <c r="AC565" i="2"/>
  <c r="AC289" i="2"/>
  <c r="AC89" i="2"/>
  <c r="AC588" i="2"/>
  <c r="AC140" i="2"/>
  <c r="AC380" i="2"/>
  <c r="J114" i="3" s="1"/>
  <c r="AC710" i="2"/>
  <c r="AC136" i="2"/>
  <c r="AC721" i="2"/>
  <c r="AC436" i="2"/>
  <c r="AC15" i="2"/>
  <c r="AC378" i="2"/>
  <c r="AC110" i="2"/>
  <c r="AC673" i="2"/>
  <c r="AC271" i="2"/>
  <c r="AC44" i="2"/>
  <c r="AC418" i="2"/>
  <c r="AC458" i="2"/>
  <c r="AC542" i="2"/>
  <c r="AC412" i="2"/>
  <c r="AC230" i="2"/>
  <c r="J92" i="3" s="1"/>
  <c r="AC176" i="2"/>
  <c r="AC462" i="2"/>
  <c r="AC593" i="2"/>
  <c r="AC274" i="2"/>
  <c r="AC374" i="2"/>
  <c r="AC294" i="2"/>
  <c r="AC448" i="2"/>
  <c r="AC192" i="2"/>
  <c r="AC127" i="2"/>
  <c r="AC508" i="2"/>
  <c r="AC337" i="2"/>
  <c r="J93" i="3" s="1"/>
  <c r="AC492" i="2"/>
  <c r="AC282" i="2"/>
  <c r="AC415" i="2"/>
  <c r="AC470" i="2"/>
  <c r="AC185" i="2"/>
  <c r="AC311" i="2"/>
  <c r="AC318" i="2"/>
  <c r="AC92" i="2"/>
  <c r="AC343" i="2"/>
  <c r="AC372" i="2"/>
  <c r="AC286" i="2"/>
  <c r="AC367" i="2"/>
  <c r="AC526" i="2"/>
  <c r="AC558" i="2"/>
  <c r="AC304" i="2"/>
  <c r="AC160" i="2"/>
  <c r="AC423" i="2"/>
  <c r="AC116" i="2"/>
  <c r="AC209" i="2"/>
  <c r="AC197" i="2"/>
  <c r="AC620" i="2"/>
  <c r="AC143" i="2"/>
  <c r="AC64" i="2"/>
  <c r="AC266" i="2"/>
  <c r="AC466" i="2"/>
  <c r="AC40" i="2"/>
  <c r="AC54" i="2"/>
  <c r="AC348" i="2"/>
  <c r="AC482" i="2"/>
  <c r="AC532" i="2"/>
  <c r="AC384" i="2"/>
  <c r="AC370" i="2"/>
  <c r="AC234" i="2"/>
  <c r="AC181" i="2"/>
  <c r="AC84" i="2"/>
  <c r="AC291" i="2"/>
  <c r="AC323" i="2"/>
  <c r="AC645" i="2"/>
  <c r="AC486" i="2"/>
  <c r="AC105" i="2"/>
  <c r="AC376" i="2"/>
  <c r="AC163" i="2"/>
  <c r="AC236" i="2"/>
  <c r="AC683" i="2"/>
  <c r="AC368" i="2"/>
  <c r="AC403" i="2"/>
  <c r="AC513" i="2"/>
  <c r="AC29" i="2"/>
  <c r="AC148" i="2"/>
  <c r="AC10" i="2"/>
  <c r="AC342" i="2"/>
  <c r="AC678" i="2"/>
  <c r="AC43" i="2"/>
  <c r="AC357" i="2"/>
  <c r="J94" i="3" s="1"/>
  <c r="AC446" i="2"/>
  <c r="J116" i="3" s="1"/>
  <c r="AC720" i="2"/>
  <c r="AC360" i="2"/>
  <c r="AC60" i="2"/>
  <c r="AC210" i="2"/>
  <c r="AC16" i="2"/>
  <c r="AC355" i="2"/>
  <c r="AC68" i="2"/>
  <c r="AC299" i="2"/>
  <c r="AC559" i="2"/>
  <c r="AC353" i="2"/>
  <c r="AC630" i="2"/>
  <c r="AC152" i="2"/>
  <c r="AC70" i="2"/>
  <c r="AC264" i="2"/>
  <c r="AC314" i="2"/>
  <c r="AC464" i="2"/>
  <c r="AC451" i="2"/>
  <c r="AC114" i="2"/>
  <c r="AC18" i="2"/>
  <c r="AC315" i="2"/>
  <c r="AC217" i="2"/>
  <c r="AC516" i="2"/>
  <c r="J98" i="3" s="1"/>
  <c r="AC347" i="2"/>
  <c r="AC158" i="2"/>
  <c r="AC395" i="2"/>
  <c r="AC636" i="2"/>
  <c r="AC691" i="2"/>
  <c r="J103" i="3" s="1"/>
  <c r="AC657" i="2"/>
  <c r="AC354" i="2"/>
  <c r="AC405" i="2"/>
  <c r="AC205" i="2"/>
  <c r="AC22" i="2"/>
  <c r="AC329" i="2"/>
  <c r="AC594" i="2"/>
  <c r="AC445" i="2"/>
  <c r="AC518" i="2"/>
  <c r="AC669" i="2"/>
  <c r="AC479" i="2"/>
  <c r="AC199" i="2"/>
  <c r="AC161" i="2"/>
  <c r="AC126" i="2"/>
  <c r="AC165" i="2"/>
  <c r="AC467" i="2"/>
  <c r="AC387" i="2"/>
  <c r="AC25" i="2"/>
  <c r="AC145" i="2"/>
  <c r="AC414" i="2"/>
  <c r="AC207" i="2"/>
  <c r="AC281" i="2"/>
  <c r="AC37" i="2"/>
  <c r="AC725" i="2"/>
  <c r="AC552" i="2"/>
  <c r="AC364" i="2"/>
  <c r="AC509" i="2"/>
  <c r="AC654" i="2"/>
  <c r="AC235" i="2"/>
  <c r="AC525" i="2"/>
  <c r="AC529" i="2"/>
  <c r="AC81" i="2"/>
  <c r="AC213" i="2"/>
  <c r="AC577" i="2"/>
  <c r="J121" i="3" s="1"/>
  <c r="AC566" i="2"/>
  <c r="AC196" i="2"/>
  <c r="AC549" i="2"/>
  <c r="AC634" i="2"/>
  <c r="AC478" i="2"/>
  <c r="AC569" i="2"/>
  <c r="AC300" i="2"/>
  <c r="AC74" i="2"/>
  <c r="AC671" i="2"/>
  <c r="AC700" i="2"/>
  <c r="AC619" i="2"/>
  <c r="AC401" i="2"/>
  <c r="AC4" i="2"/>
  <c r="AC472" i="2"/>
  <c r="AC195" i="2"/>
  <c r="AC28" i="2"/>
  <c r="AC194" i="2"/>
  <c r="AC571" i="2"/>
  <c r="AC703" i="2"/>
  <c r="AC557" i="2"/>
  <c r="AC202" i="2"/>
  <c r="AC473" i="2"/>
  <c r="AC325" i="2"/>
  <c r="AC599" i="2"/>
  <c r="AC406" i="2"/>
  <c r="AC338" i="2"/>
  <c r="AC130" i="2"/>
  <c r="AC73" i="2"/>
  <c r="AC687" i="2"/>
  <c r="AC408" i="2"/>
  <c r="J16" i="3" s="1"/>
  <c r="AC56" i="2"/>
  <c r="AC650" i="2"/>
  <c r="AC672" i="2"/>
  <c r="AC459" i="2"/>
  <c r="AC287" i="2"/>
  <c r="AC432" i="2"/>
  <c r="J115" i="3" s="1"/>
  <c r="AC292" i="2"/>
  <c r="AC433" i="2"/>
  <c r="J100" i="3" s="1"/>
  <c r="AC603" i="2"/>
  <c r="AC440" i="2"/>
  <c r="AC61" i="2"/>
  <c r="AC112" i="2"/>
  <c r="AC275" i="2"/>
  <c r="AC189" i="2"/>
  <c r="AC191" i="2"/>
  <c r="AC78" i="2"/>
  <c r="AC135" i="2"/>
  <c r="AC65" i="2"/>
  <c r="AC306" i="2"/>
  <c r="AC76" i="2"/>
  <c r="AC507" i="2"/>
  <c r="AC574" i="2"/>
  <c r="AC623" i="2"/>
  <c r="AC280" i="2"/>
  <c r="AC144" i="2"/>
  <c r="AC393" i="2"/>
  <c r="AC521" i="2"/>
  <c r="AC167" i="2"/>
  <c r="AC7" i="2"/>
  <c r="AC656" i="2"/>
  <c r="AC371" i="2"/>
  <c r="AC36" i="2"/>
  <c r="AC544" i="2"/>
  <c r="AC297" i="2"/>
  <c r="AC173" i="2"/>
  <c r="AC396" i="2"/>
  <c r="AC537" i="2"/>
  <c r="AC435" i="2"/>
  <c r="AC34" i="2"/>
  <c r="AC102" i="2"/>
  <c r="AC365" i="2"/>
  <c r="AC118" i="2"/>
  <c r="AC625" i="2"/>
  <c r="AC426" i="2"/>
  <c r="AC138" i="2"/>
  <c r="AC421" i="2"/>
  <c r="AC567" i="2"/>
  <c r="AC460" i="2"/>
  <c r="AC328" i="2"/>
  <c r="AC53" i="2"/>
  <c r="AC377" i="2"/>
  <c r="AC648" i="2"/>
  <c r="AC438" i="2"/>
  <c r="AC447" i="2"/>
  <c r="AC712" i="2"/>
  <c r="AC58" i="2"/>
  <c r="AC434" i="2"/>
  <c r="AC428" i="2"/>
  <c r="AC47" i="2"/>
  <c r="AC424" i="2"/>
  <c r="AC51" i="2"/>
  <c r="J2" i="3" s="1"/>
  <c r="AC614" i="2"/>
  <c r="AC417" i="2"/>
  <c r="AC597" i="2"/>
  <c r="AC419" i="2"/>
  <c r="AC718" i="2"/>
  <c r="AC546" i="2"/>
  <c r="AC225" i="2"/>
  <c r="AC111" i="2"/>
  <c r="AC457" i="2"/>
  <c r="AC369" i="2"/>
  <c r="AC250" i="2"/>
  <c r="AC373" i="2"/>
  <c r="J95" i="3" s="1"/>
  <c r="AC484" i="2"/>
  <c r="AC480" i="2"/>
  <c r="AC19" i="2"/>
  <c r="AC397" i="2"/>
  <c r="AC491" i="2"/>
  <c r="AC333" i="2"/>
  <c r="AC729" i="2"/>
  <c r="AC128" i="2"/>
  <c r="AC20" i="2"/>
  <c r="AC164" i="2"/>
  <c r="AC562" i="2"/>
  <c r="AC55" i="2"/>
  <c r="AC231" i="2"/>
  <c r="AC198" i="2"/>
  <c r="J14" i="3" s="1"/>
  <c r="AC400" i="2"/>
  <c r="AC385" i="2"/>
  <c r="AC109" i="2"/>
  <c r="AC616" i="2"/>
  <c r="AC3" i="2"/>
  <c r="AC149" i="2"/>
  <c r="AC218" i="2"/>
  <c r="AC519" i="2"/>
  <c r="AC495" i="2"/>
  <c r="AC166" i="2"/>
  <c r="AC108" i="2"/>
  <c r="AC361" i="2"/>
  <c r="AC156" i="2"/>
  <c r="AC75" i="2"/>
  <c r="AC249" i="2"/>
  <c r="AC179" i="2"/>
  <c r="AC215" i="2"/>
  <c r="J15" i="3" s="1"/>
  <c r="AC523" i="2"/>
  <c r="AC686" i="2"/>
  <c r="AC581" i="2"/>
  <c r="AC49" i="2"/>
  <c r="AC79" i="2"/>
  <c r="AC119" i="2"/>
  <c r="AC550" i="2"/>
  <c r="AC334" i="2"/>
  <c r="AC351" i="2"/>
  <c r="AC450" i="2"/>
  <c r="AC310" i="2"/>
  <c r="AC32" i="2"/>
  <c r="AC522" i="2"/>
  <c r="AC150" i="2"/>
  <c r="AC366" i="2"/>
  <c r="AC5" i="2"/>
  <c r="AC664" i="2"/>
  <c r="AC256" i="2"/>
  <c r="AC268" i="2"/>
  <c r="AC319" i="2"/>
  <c r="AC241" i="2"/>
  <c r="AC637" i="2"/>
  <c r="AC59" i="2"/>
  <c r="AC168" i="2"/>
  <c r="AC146" i="2"/>
  <c r="AC389" i="2"/>
  <c r="AC453" i="2"/>
  <c r="AC598" i="2"/>
  <c r="AC63" i="2"/>
  <c r="AC240" i="2"/>
  <c r="AC530" i="2"/>
  <c r="AC555" i="2"/>
  <c r="AC265" i="2"/>
  <c r="AC106" i="2"/>
  <c r="AC352" i="2"/>
  <c r="AC540" i="2"/>
  <c r="AC91" i="2"/>
  <c r="AC147" i="2"/>
  <c r="AC93" i="2"/>
  <c r="AC141" i="2"/>
  <c r="AC261" i="2"/>
  <c r="AC307" i="2"/>
  <c r="AC402" i="2"/>
  <c r="AC628" i="2"/>
  <c r="AC169" i="2"/>
  <c r="AC170" i="2"/>
  <c r="AC676" i="2"/>
  <c r="AC50" i="2"/>
  <c r="AC90" i="2"/>
  <c r="AC469" i="2"/>
  <c r="AC221" i="2"/>
  <c r="AC2" i="2"/>
  <c r="AC30" i="2"/>
  <c r="AC475" i="2"/>
  <c r="AC430" i="2"/>
  <c r="AC99" i="2"/>
  <c r="AC633" i="2"/>
  <c r="AC186" i="2"/>
  <c r="AC422" i="2"/>
  <c r="AC416" i="2"/>
  <c r="AC707" i="2"/>
  <c r="AC427" i="2"/>
  <c r="AC124" i="2"/>
  <c r="AC350" i="2"/>
  <c r="AC182" i="2"/>
  <c r="AC120" i="2"/>
  <c r="AC41" i="2"/>
  <c r="AC592" i="2"/>
  <c r="AC279" i="2"/>
  <c r="AC98" i="2"/>
  <c r="AC178" i="2"/>
  <c r="J13" i="3" s="1"/>
  <c r="AC607" i="2"/>
  <c r="AC33" i="2"/>
  <c r="AC125" i="2"/>
  <c r="AC734" i="2"/>
  <c r="AC69" i="2"/>
  <c r="AC183" i="2"/>
  <c r="AC35" i="2"/>
  <c r="AC11" i="2"/>
  <c r="AC600" i="2"/>
  <c r="AC386" i="2"/>
  <c r="AC177" i="2"/>
  <c r="AC26" i="2"/>
  <c r="AC82" i="2"/>
  <c r="AC17" i="2"/>
  <c r="J12" i="3" s="1"/>
  <c r="AC208" i="2"/>
  <c r="AC253" i="2"/>
  <c r="AC543" i="2"/>
  <c r="AC46" i="2"/>
  <c r="AC510" i="2"/>
  <c r="AC454" i="2"/>
  <c r="AC312" i="2"/>
  <c r="AC137" i="2"/>
  <c r="AC684" i="2"/>
  <c r="AC584" i="2"/>
  <c r="J122" i="3" s="1"/>
  <c r="AC547" i="2"/>
  <c r="AC339" i="2"/>
  <c r="AC640" i="2"/>
  <c r="AC9" i="2"/>
  <c r="AC713" i="2"/>
  <c r="AC212" i="2"/>
  <c r="AC48" i="2"/>
  <c r="AC301" i="2"/>
  <c r="AC431" i="2"/>
  <c r="AC618" i="2"/>
  <c r="AC394" i="2"/>
  <c r="AC587" i="2"/>
  <c r="AC341" i="2"/>
  <c r="AC646" i="2"/>
  <c r="AC159" i="2"/>
  <c r="AC503" i="2"/>
  <c r="AC232" i="2"/>
  <c r="AC14" i="2"/>
  <c r="AC187" i="2"/>
  <c r="AC665" i="2"/>
  <c r="AC31" i="2"/>
  <c r="AC23" i="2"/>
  <c r="AC452" i="2"/>
  <c r="AC237" i="2"/>
  <c r="AC224" i="2"/>
  <c r="AC132" i="2"/>
  <c r="AC233" i="2"/>
  <c r="AC481" i="2"/>
  <c r="AC222" i="2"/>
  <c r="AC229" i="2"/>
  <c r="AC539" i="2"/>
  <c r="AC13" i="2"/>
  <c r="AC488" i="2"/>
  <c r="AC579" i="2"/>
  <c r="AC617" i="2"/>
  <c r="AC498" i="2"/>
  <c r="AC382" i="2"/>
  <c r="AC270" i="2"/>
  <c r="AC463" i="2"/>
  <c r="AC641" i="2"/>
  <c r="AC239" i="2"/>
  <c r="AC701" i="2"/>
  <c r="AC6" i="2"/>
  <c r="AC193" i="2"/>
  <c r="AC263" i="2"/>
  <c r="AC399" i="2"/>
  <c r="AC214" i="2"/>
  <c r="AC728" i="2"/>
  <c r="AC95" i="2"/>
  <c r="AC635" i="2"/>
  <c r="AC252" i="2"/>
  <c r="AC613" i="2"/>
  <c r="AC456" i="2"/>
  <c r="AC129" i="2"/>
  <c r="AC511" i="2"/>
  <c r="J52" i="3" s="1"/>
  <c r="AC585" i="2"/>
  <c r="AC248" i="2"/>
  <c r="AC493" i="2"/>
  <c r="AC517" i="2"/>
  <c r="AC154" i="2"/>
  <c r="AC8" i="2"/>
  <c r="J11" i="3" s="1"/>
  <c r="AC12" i="2"/>
  <c r="AC505" i="2"/>
  <c r="J118" i="3" s="1"/>
  <c r="AC455" i="2"/>
  <c r="AC662" i="2"/>
  <c r="AC131" i="2"/>
  <c r="AC142" i="2"/>
  <c r="AC441" i="2"/>
  <c r="AC638" i="2"/>
  <c r="AC409" i="2"/>
  <c r="AC661" i="2"/>
  <c r="AC115" i="2"/>
  <c r="AC257" i="2"/>
  <c r="AC155" i="2"/>
  <c r="AC171" i="2"/>
  <c r="AC172" i="2"/>
  <c r="AC699" i="2"/>
  <c r="AC719" i="2"/>
  <c r="AC27" i="2"/>
  <c r="AC331" i="2"/>
  <c r="AC626" i="2"/>
  <c r="AC580" i="2"/>
  <c r="AC308" i="2"/>
  <c r="AC655" i="2"/>
  <c r="AC560" i="2"/>
  <c r="AC104" i="2"/>
  <c r="AC538" i="2"/>
  <c r="AC330" i="2"/>
  <c r="AC288" i="2"/>
  <c r="AC711" i="2"/>
  <c r="AC727" i="2"/>
  <c r="AC219" i="2"/>
  <c r="AC139" i="2"/>
  <c r="AC346" i="2"/>
  <c r="AC340" i="2"/>
  <c r="AC309" i="2"/>
  <c r="AC716" i="2"/>
  <c r="AC302" i="2"/>
  <c r="AC644" i="2"/>
  <c r="AC117" i="2"/>
  <c r="AC24" i="2"/>
  <c r="AC362" i="2"/>
  <c r="AC506" i="2"/>
  <c r="AC324" i="2"/>
  <c r="AC276" i="2"/>
  <c r="AC586" i="2"/>
  <c r="AC335" i="2"/>
  <c r="AC624" i="2"/>
  <c r="AC62" i="2"/>
  <c r="AC45" i="2"/>
  <c r="AC21" i="2"/>
  <c r="AC563" i="2"/>
  <c r="AC404" i="2"/>
  <c r="AC162" i="2"/>
  <c r="AC572" i="2"/>
  <c r="AC153" i="2"/>
  <c r="AC548" i="2"/>
  <c r="AC471" i="2"/>
  <c r="AC576" i="2"/>
  <c r="AC442" i="2"/>
  <c r="AC317" i="2"/>
  <c r="AC717" i="2"/>
  <c r="AC610" i="2"/>
  <c r="AC444" i="2"/>
  <c r="AC258" i="2"/>
  <c r="AC39" i="2"/>
  <c r="AC391" i="2"/>
  <c r="AC57" i="2"/>
  <c r="AC273" i="2"/>
  <c r="AC568" i="2"/>
  <c r="AC674" i="2"/>
  <c r="AC190" i="2"/>
  <c r="AC107" i="2"/>
  <c r="AC72" i="2"/>
  <c r="AC303" i="2"/>
  <c r="AC94" i="2"/>
  <c r="AC298" i="2"/>
  <c r="AC211" i="2"/>
  <c r="AC606" i="2"/>
  <c r="AC652" i="2"/>
  <c r="AC690" i="2"/>
  <c r="AC694" i="2"/>
  <c r="AC443" i="2"/>
  <c r="AC533" i="2"/>
  <c r="AC573" i="2"/>
  <c r="AC121" i="2"/>
  <c r="AC313" i="2"/>
  <c r="AC583" i="2"/>
  <c r="AC483" i="2"/>
  <c r="AC381" i="2"/>
  <c r="AC242" i="2"/>
  <c r="J97" i="3" s="1"/>
  <c r="AC496" i="2"/>
  <c r="AC582" i="2"/>
  <c r="AC497" i="2"/>
  <c r="AC477" i="2"/>
  <c r="AC589" i="2"/>
  <c r="AC38" i="2"/>
  <c r="AC226" i="2"/>
  <c r="AC86" i="2"/>
  <c r="AC489" i="2"/>
  <c r="AC413" i="2"/>
  <c r="AC608" i="2"/>
  <c r="AC722" i="2"/>
  <c r="AC596" i="2"/>
  <c r="AC254" i="2"/>
  <c r="AC85" i="2"/>
  <c r="AC245" i="2"/>
  <c r="AC203" i="2"/>
  <c r="AC175" i="2"/>
  <c r="AC429" i="2"/>
  <c r="AC499" i="2"/>
  <c r="AC449" i="2"/>
  <c r="AC621" i="2"/>
  <c r="AC553" i="2"/>
  <c r="J120" i="3" s="1"/>
  <c r="AC349" i="2"/>
  <c r="AC736" i="2"/>
  <c r="AC103" i="2"/>
  <c r="AC316" i="2"/>
  <c r="AC133" i="2"/>
  <c r="AC305" i="2"/>
  <c r="AC420" i="2"/>
  <c r="AC501" i="2"/>
  <c r="AC658" i="2"/>
  <c r="AC704" i="2"/>
  <c r="AC87" i="2"/>
  <c r="AC681" i="2"/>
  <c r="AC677" i="2"/>
  <c r="AC246" i="2"/>
  <c r="AC520" i="2"/>
  <c r="AC77" i="2"/>
  <c r="AC590" i="2"/>
  <c r="AC272" i="2"/>
  <c r="AC96" i="2"/>
  <c r="AC67" i="2"/>
  <c r="AC151" i="2"/>
  <c r="AC398" i="2"/>
  <c r="AC551" i="2"/>
  <c r="AC88" i="2"/>
  <c r="AC643" i="2"/>
  <c r="AC570" i="2"/>
  <c r="AC375" i="2"/>
  <c r="AC515" i="2"/>
  <c r="J101" i="3" s="1"/>
  <c r="AC320" i="2"/>
  <c r="AC259" i="2"/>
  <c r="AC642" i="2"/>
  <c r="AC267" i="2"/>
  <c r="AC42" i="2"/>
  <c r="AC296" i="2"/>
  <c r="AC390" i="2"/>
  <c r="AC536" i="2"/>
  <c r="AC255" i="2"/>
  <c r="AC244" i="2"/>
  <c r="AC653" i="2"/>
  <c r="AC632" i="2"/>
  <c r="AC649" i="2"/>
  <c r="AC71" i="2"/>
  <c r="AC695" i="2"/>
  <c r="AC524" i="2"/>
  <c r="AC411" i="2"/>
  <c r="AC660" i="2"/>
  <c r="AC269" i="2"/>
  <c r="AC702" i="2"/>
  <c r="AC206" i="2"/>
  <c r="AC180" i="2"/>
  <c r="AC388" i="2"/>
  <c r="AC174" i="2"/>
  <c r="AC514" i="2"/>
  <c r="AC715" i="2"/>
  <c r="AC204" i="2"/>
  <c r="AC627" i="2"/>
  <c r="AC113" i="2"/>
  <c r="AC66" i="2"/>
  <c r="AC260" i="2"/>
  <c r="AC693" i="2"/>
  <c r="AC227" i="2"/>
  <c r="AC410" i="2"/>
  <c r="AC723" i="2"/>
  <c r="AC277" i="2"/>
  <c r="AC578" i="2"/>
  <c r="AC262" i="2"/>
  <c r="AC220" i="2"/>
  <c r="AC200" i="2"/>
  <c r="AC100" i="2"/>
  <c r="AC531" i="2"/>
  <c r="AC667" i="2"/>
  <c r="AC738" i="2"/>
  <c r="AC122" i="2"/>
  <c r="AC622" i="2"/>
  <c r="AC601" i="2"/>
  <c r="AC709" i="2"/>
  <c r="AC321" i="2"/>
  <c r="AC476" i="2"/>
  <c r="AC247" i="2"/>
  <c r="AC564" i="2"/>
  <c r="AC680" i="2"/>
  <c r="AC735" i="2"/>
  <c r="AC97" i="2"/>
  <c r="AC283" i="2"/>
  <c r="AC465" i="2"/>
  <c r="AC527" i="2"/>
  <c r="J53" i="3" s="1"/>
  <c r="AC575" i="2"/>
  <c r="AC201" i="2"/>
  <c r="AC615" i="2"/>
  <c r="AC379" i="2"/>
  <c r="J96" i="3" s="1"/>
  <c r="AC556" i="2"/>
  <c r="AC698" i="2"/>
  <c r="AC545" i="2"/>
  <c r="AC733" i="2"/>
  <c r="AC528" i="2"/>
  <c r="AC696" i="2"/>
  <c r="AC437" i="2"/>
  <c r="AC80" i="2"/>
  <c r="AC490" i="2"/>
  <c r="AC383" i="2"/>
  <c r="AC284" i="2"/>
  <c r="AC494" i="2"/>
  <c r="AC223" i="2"/>
  <c r="AC561" i="2"/>
  <c r="AC184" i="2"/>
  <c r="AC285" i="2"/>
  <c r="AC332" i="2"/>
  <c r="AC500" i="2"/>
  <c r="AC714" i="2"/>
  <c r="AC101" i="2"/>
  <c r="AC295" i="2"/>
  <c r="AC293" i="2"/>
  <c r="AC278" i="2"/>
  <c r="AC407" i="2"/>
  <c r="AC668" i="2"/>
  <c r="AC243" i="2"/>
  <c r="AC474" i="2"/>
  <c r="AC359" i="2"/>
  <c r="AC216" i="2"/>
  <c r="AC629" i="2"/>
  <c r="AC363" i="2"/>
  <c r="AC611" i="2"/>
  <c r="AC487" i="2"/>
  <c r="AC595" i="2"/>
  <c r="AC188" i="2"/>
  <c r="AC602" i="2"/>
  <c r="AC344" i="2"/>
  <c r="AC666" i="2"/>
  <c r="AC732" i="2"/>
  <c r="AC326" i="2"/>
  <c r="AC534" i="2"/>
  <c r="AC679" i="2"/>
  <c r="AC685" i="2"/>
  <c r="J125" i="3" s="1"/>
  <c r="AC238" i="2"/>
  <c r="AC502" i="2"/>
  <c r="AC604" i="2"/>
  <c r="AC651" i="2"/>
  <c r="AC670" i="2"/>
  <c r="AC290" i="2"/>
  <c r="AC468" i="2"/>
  <c r="AC659" i="2"/>
  <c r="AC612" i="2"/>
  <c r="AC692" i="2"/>
  <c r="AC697" i="2"/>
  <c r="AC535" i="2"/>
  <c r="AC554" i="2"/>
  <c r="AC730" i="2"/>
  <c r="AC689" i="2"/>
  <c r="J102" i="3" s="1"/>
  <c r="AC688" i="2"/>
  <c r="AC504" i="2"/>
  <c r="AC675" i="2"/>
  <c r="AC682" i="2"/>
  <c r="AC708" i="2"/>
  <c r="AC705" i="2"/>
  <c r="AC731" i="2"/>
  <c r="AC724" i="2"/>
  <c r="AC706" i="2"/>
  <c r="AC609" i="2"/>
  <c r="AC726" i="2"/>
  <c r="AC631" i="2"/>
  <c r="AC737" i="2"/>
  <c r="U647" i="2"/>
  <c r="U485" i="2"/>
  <c r="U512" i="2"/>
  <c r="U83" i="2"/>
  <c r="U251" i="2"/>
  <c r="U345" i="2"/>
  <c r="U336" i="2"/>
  <c r="U327" i="2"/>
  <c r="U605" i="2"/>
  <c r="U461" i="2"/>
  <c r="U157" i="2"/>
  <c r="U322" i="2"/>
  <c r="U123" i="2"/>
  <c r="U663" i="2"/>
  <c r="U134" i="2"/>
  <c r="U439" i="2"/>
  <c r="U591" i="2"/>
  <c r="U639" i="2"/>
  <c r="U52" i="2"/>
  <c r="U392" i="2"/>
  <c r="U425" i="2"/>
  <c r="U358" i="2"/>
  <c r="U356" i="2"/>
  <c r="U228" i="2"/>
  <c r="U541" i="2"/>
  <c r="U565" i="2"/>
  <c r="U289" i="2"/>
  <c r="U89" i="2"/>
  <c r="U588" i="2"/>
  <c r="U140" i="2"/>
  <c r="U380" i="2"/>
  <c r="T114" i="3" s="1"/>
  <c r="U710" i="2"/>
  <c r="U136" i="2"/>
  <c r="U721" i="2"/>
  <c r="U436" i="2"/>
  <c r="U15" i="2"/>
  <c r="U378" i="2"/>
  <c r="U110" i="2"/>
  <c r="U673" i="2"/>
  <c r="U271" i="2"/>
  <c r="U44" i="2"/>
  <c r="U418" i="2"/>
  <c r="U458" i="2"/>
  <c r="U542" i="2"/>
  <c r="U412" i="2"/>
  <c r="U230" i="2"/>
  <c r="T92" i="3" s="1"/>
  <c r="U176" i="2"/>
  <c r="U462" i="2"/>
  <c r="U593" i="2"/>
  <c r="U274" i="2"/>
  <c r="U374" i="2"/>
  <c r="U294" i="2"/>
  <c r="U448" i="2"/>
  <c r="U192" i="2"/>
  <c r="U127" i="2"/>
  <c r="U508" i="2"/>
  <c r="U337" i="2"/>
  <c r="T93" i="3" s="1"/>
  <c r="U492" i="2"/>
  <c r="U282" i="2"/>
  <c r="U415" i="2"/>
  <c r="U470" i="2"/>
  <c r="U185" i="2"/>
  <c r="U311" i="2"/>
  <c r="U318" i="2"/>
  <c r="U92" i="2"/>
  <c r="U343" i="2"/>
  <c r="U372" i="2"/>
  <c r="U286" i="2"/>
  <c r="U367" i="2"/>
  <c r="U526" i="2"/>
  <c r="U558" i="2"/>
  <c r="U304" i="2"/>
  <c r="U160" i="2"/>
  <c r="U423" i="2"/>
  <c r="U116" i="2"/>
  <c r="U209" i="2"/>
  <c r="U197" i="2"/>
  <c r="U620" i="2"/>
  <c r="U143" i="2"/>
  <c r="U64" i="2"/>
  <c r="U266" i="2"/>
  <c r="U466" i="2"/>
  <c r="U40" i="2"/>
  <c r="U54" i="2"/>
  <c r="U348" i="2"/>
  <c r="U482" i="2"/>
  <c r="U532" i="2"/>
  <c r="U384" i="2"/>
  <c r="U370" i="2"/>
  <c r="U234" i="2"/>
  <c r="U181" i="2"/>
  <c r="U84" i="2"/>
  <c r="U291" i="2"/>
  <c r="U323" i="2"/>
  <c r="U645" i="2"/>
  <c r="U486" i="2"/>
  <c r="U105" i="2"/>
  <c r="U376" i="2"/>
  <c r="U163" i="2"/>
  <c r="U236" i="2"/>
  <c r="U683" i="2"/>
  <c r="U368" i="2"/>
  <c r="U403" i="2"/>
  <c r="U513" i="2"/>
  <c r="U29" i="2"/>
  <c r="U148" i="2"/>
  <c r="U10" i="2"/>
  <c r="U342" i="2"/>
  <c r="U678" i="2"/>
  <c r="U43" i="2"/>
  <c r="U357" i="2"/>
  <c r="T94" i="3" s="1"/>
  <c r="U446" i="2"/>
  <c r="T116" i="3" s="1"/>
  <c r="U720" i="2"/>
  <c r="U360" i="2"/>
  <c r="U60" i="2"/>
  <c r="U210" i="2"/>
  <c r="U16" i="2"/>
  <c r="U355" i="2"/>
  <c r="U68" i="2"/>
  <c r="U299" i="2"/>
  <c r="U559" i="2"/>
  <c r="U353" i="2"/>
  <c r="U630" i="2"/>
  <c r="U152" i="2"/>
  <c r="U70" i="2"/>
  <c r="U264" i="2"/>
  <c r="U314" i="2"/>
  <c r="U464" i="2"/>
  <c r="U451" i="2"/>
  <c r="U114" i="2"/>
  <c r="U18" i="2"/>
  <c r="U315" i="2"/>
  <c r="U217" i="2"/>
  <c r="U516" i="2"/>
  <c r="T98" i="3" s="1"/>
  <c r="U347" i="2"/>
  <c r="U158" i="2"/>
  <c r="U395" i="2"/>
  <c r="U636" i="2"/>
  <c r="U691" i="2"/>
  <c r="T103" i="3" s="1"/>
  <c r="U657" i="2"/>
  <c r="U354" i="2"/>
  <c r="U405" i="2"/>
  <c r="U205" i="2"/>
  <c r="U22" i="2"/>
  <c r="U329" i="2"/>
  <c r="U594" i="2"/>
  <c r="U445" i="2"/>
  <c r="U518" i="2"/>
  <c r="U669" i="2"/>
  <c r="U479" i="2"/>
  <c r="U199" i="2"/>
  <c r="U161" i="2"/>
  <c r="U126" i="2"/>
  <c r="U165" i="2"/>
  <c r="U467" i="2"/>
  <c r="U387" i="2"/>
  <c r="U25" i="2"/>
  <c r="U145" i="2"/>
  <c r="U414" i="2"/>
  <c r="U207" i="2"/>
  <c r="U281" i="2"/>
  <c r="U37" i="2"/>
  <c r="U725" i="2"/>
  <c r="U552" i="2"/>
  <c r="U364" i="2"/>
  <c r="U509" i="2"/>
  <c r="U654" i="2"/>
  <c r="U235" i="2"/>
  <c r="U525" i="2"/>
  <c r="U529" i="2"/>
  <c r="U81" i="2"/>
  <c r="U213" i="2"/>
  <c r="U577" i="2"/>
  <c r="T121" i="3" s="1"/>
  <c r="U566" i="2"/>
  <c r="U196" i="2"/>
  <c r="U549" i="2"/>
  <c r="U634" i="2"/>
  <c r="U478" i="2"/>
  <c r="U569" i="2"/>
  <c r="U300" i="2"/>
  <c r="U74" i="2"/>
  <c r="U671" i="2"/>
  <c r="U700" i="2"/>
  <c r="U619" i="2"/>
  <c r="U401" i="2"/>
  <c r="U4" i="2"/>
  <c r="U472" i="2"/>
  <c r="U195" i="2"/>
  <c r="U28" i="2"/>
  <c r="U194" i="2"/>
  <c r="U571" i="2"/>
  <c r="U703" i="2"/>
  <c r="U557" i="2"/>
  <c r="U202" i="2"/>
  <c r="U473" i="2"/>
  <c r="U325" i="2"/>
  <c r="U599" i="2"/>
  <c r="U406" i="2"/>
  <c r="U338" i="2"/>
  <c r="U130" i="2"/>
  <c r="U73" i="2"/>
  <c r="U687" i="2"/>
  <c r="U408" i="2"/>
  <c r="T16" i="3" s="1"/>
  <c r="U56" i="2"/>
  <c r="U650" i="2"/>
  <c r="U672" i="2"/>
  <c r="U459" i="2"/>
  <c r="U287" i="2"/>
  <c r="U432" i="2"/>
  <c r="T115" i="3" s="1"/>
  <c r="U292" i="2"/>
  <c r="U433" i="2"/>
  <c r="T100" i="3" s="1"/>
  <c r="U603" i="2"/>
  <c r="U440" i="2"/>
  <c r="U61" i="2"/>
  <c r="U112" i="2"/>
  <c r="U275" i="2"/>
  <c r="U189" i="2"/>
  <c r="U191" i="2"/>
  <c r="U78" i="2"/>
  <c r="U135" i="2"/>
  <c r="U65" i="2"/>
  <c r="U306" i="2"/>
  <c r="U76" i="2"/>
  <c r="U507" i="2"/>
  <c r="U574" i="2"/>
  <c r="U623" i="2"/>
  <c r="U280" i="2"/>
  <c r="U144" i="2"/>
  <c r="U393" i="2"/>
  <c r="U521" i="2"/>
  <c r="U167" i="2"/>
  <c r="U7" i="2"/>
  <c r="U656" i="2"/>
  <c r="U371" i="2"/>
  <c r="U36" i="2"/>
  <c r="U544" i="2"/>
  <c r="U297" i="2"/>
  <c r="U173" i="2"/>
  <c r="U396" i="2"/>
  <c r="U537" i="2"/>
  <c r="U435" i="2"/>
  <c r="U34" i="2"/>
  <c r="U102" i="2"/>
  <c r="U365" i="2"/>
  <c r="U118" i="2"/>
  <c r="U625" i="2"/>
  <c r="U426" i="2"/>
  <c r="U138" i="2"/>
  <c r="U421" i="2"/>
  <c r="U567" i="2"/>
  <c r="U460" i="2"/>
  <c r="U328" i="2"/>
  <c r="U53" i="2"/>
  <c r="U377" i="2"/>
  <c r="U648" i="2"/>
  <c r="U438" i="2"/>
  <c r="U447" i="2"/>
  <c r="U712" i="2"/>
  <c r="U58" i="2"/>
  <c r="U434" i="2"/>
  <c r="U428" i="2"/>
  <c r="U47" i="2"/>
  <c r="U424" i="2"/>
  <c r="U51" i="2"/>
  <c r="T2" i="3" s="1"/>
  <c r="U614" i="2"/>
  <c r="U417" i="2"/>
  <c r="U597" i="2"/>
  <c r="U419" i="2"/>
  <c r="U718" i="2"/>
  <c r="U546" i="2"/>
  <c r="U225" i="2"/>
  <c r="U111" i="2"/>
  <c r="U457" i="2"/>
  <c r="U369" i="2"/>
  <c r="U250" i="2"/>
  <c r="U373" i="2"/>
  <c r="T95" i="3" s="1"/>
  <c r="U484" i="2"/>
  <c r="U480" i="2"/>
  <c r="U19" i="2"/>
  <c r="U397" i="2"/>
  <c r="U491" i="2"/>
  <c r="U333" i="2"/>
  <c r="U729" i="2"/>
  <c r="U128" i="2"/>
  <c r="U20" i="2"/>
  <c r="U164" i="2"/>
  <c r="U562" i="2"/>
  <c r="U55" i="2"/>
  <c r="U231" i="2"/>
  <c r="U198" i="2"/>
  <c r="T14" i="3" s="1"/>
  <c r="U400" i="2"/>
  <c r="U385" i="2"/>
  <c r="U109" i="2"/>
  <c r="U616" i="2"/>
  <c r="U3" i="2"/>
  <c r="U149" i="2"/>
  <c r="U218" i="2"/>
  <c r="U519" i="2"/>
  <c r="U495" i="2"/>
  <c r="U166" i="2"/>
  <c r="U108" i="2"/>
  <c r="U361" i="2"/>
  <c r="U156" i="2"/>
  <c r="U75" i="2"/>
  <c r="U249" i="2"/>
  <c r="U179" i="2"/>
  <c r="U215" i="2"/>
  <c r="T15" i="3" s="1"/>
  <c r="U523" i="2"/>
  <c r="U686" i="2"/>
  <c r="U581" i="2"/>
  <c r="U49" i="2"/>
  <c r="U79" i="2"/>
  <c r="U119" i="2"/>
  <c r="U550" i="2"/>
  <c r="U334" i="2"/>
  <c r="U351" i="2"/>
  <c r="U450" i="2"/>
  <c r="U310" i="2"/>
  <c r="U32" i="2"/>
  <c r="U522" i="2"/>
  <c r="U150" i="2"/>
  <c r="U366" i="2"/>
  <c r="U5" i="2"/>
  <c r="U664" i="2"/>
  <c r="U256" i="2"/>
  <c r="U268" i="2"/>
  <c r="U319" i="2"/>
  <c r="U241" i="2"/>
  <c r="U637" i="2"/>
  <c r="U59" i="2"/>
  <c r="U168" i="2"/>
  <c r="U146" i="2"/>
  <c r="U389" i="2"/>
  <c r="U453" i="2"/>
  <c r="U598" i="2"/>
  <c r="U63" i="2"/>
  <c r="U240" i="2"/>
  <c r="U530" i="2"/>
  <c r="U555" i="2"/>
  <c r="U265" i="2"/>
  <c r="U106" i="2"/>
  <c r="U352" i="2"/>
  <c r="U540" i="2"/>
  <c r="U91" i="2"/>
  <c r="U147" i="2"/>
  <c r="U93" i="2"/>
  <c r="U141" i="2"/>
  <c r="U261" i="2"/>
  <c r="U307" i="2"/>
  <c r="U402" i="2"/>
  <c r="U628" i="2"/>
  <c r="U169" i="2"/>
  <c r="U170" i="2"/>
  <c r="U676" i="2"/>
  <c r="U50" i="2"/>
  <c r="U90" i="2"/>
  <c r="U469" i="2"/>
  <c r="U221" i="2"/>
  <c r="U2" i="2"/>
  <c r="U30" i="2"/>
  <c r="U475" i="2"/>
  <c r="U430" i="2"/>
  <c r="U99" i="2"/>
  <c r="U633" i="2"/>
  <c r="U186" i="2"/>
  <c r="U422" i="2"/>
  <c r="U416" i="2"/>
  <c r="U707" i="2"/>
  <c r="U427" i="2"/>
  <c r="U124" i="2"/>
  <c r="U350" i="2"/>
  <c r="U182" i="2"/>
  <c r="U120" i="2"/>
  <c r="U41" i="2"/>
  <c r="U592" i="2"/>
  <c r="U279" i="2"/>
  <c r="U98" i="2"/>
  <c r="U178" i="2"/>
  <c r="T13" i="3" s="1"/>
  <c r="U607" i="2"/>
  <c r="U33" i="2"/>
  <c r="U125" i="2"/>
  <c r="U734" i="2"/>
  <c r="U69" i="2"/>
  <c r="U183" i="2"/>
  <c r="U35" i="2"/>
  <c r="U11" i="2"/>
  <c r="U600" i="2"/>
  <c r="U386" i="2"/>
  <c r="U177" i="2"/>
  <c r="U26" i="2"/>
  <c r="U82" i="2"/>
  <c r="U17" i="2"/>
  <c r="T12" i="3" s="1"/>
  <c r="U208" i="2"/>
  <c r="U253" i="2"/>
  <c r="U543" i="2"/>
  <c r="U46" i="2"/>
  <c r="U510" i="2"/>
  <c r="U454" i="2"/>
  <c r="U312" i="2"/>
  <c r="U137" i="2"/>
  <c r="U684" i="2"/>
  <c r="U584" i="2"/>
  <c r="T122" i="3" s="1"/>
  <c r="U547" i="2"/>
  <c r="U339" i="2"/>
  <c r="U640" i="2"/>
  <c r="U9" i="2"/>
  <c r="U713" i="2"/>
  <c r="U212" i="2"/>
  <c r="U48" i="2"/>
  <c r="U301" i="2"/>
  <c r="U431" i="2"/>
  <c r="U618" i="2"/>
  <c r="U394" i="2"/>
  <c r="U587" i="2"/>
  <c r="U341" i="2"/>
  <c r="U646" i="2"/>
  <c r="U159" i="2"/>
  <c r="U503" i="2"/>
  <c r="U232" i="2"/>
  <c r="U14" i="2"/>
  <c r="U187" i="2"/>
  <c r="U665" i="2"/>
  <c r="U31" i="2"/>
  <c r="U23" i="2"/>
  <c r="U452" i="2"/>
  <c r="U237" i="2"/>
  <c r="U224" i="2"/>
  <c r="U132" i="2"/>
  <c r="U233" i="2"/>
  <c r="U481" i="2"/>
  <c r="U222" i="2"/>
  <c r="U229" i="2"/>
  <c r="U539" i="2"/>
  <c r="U13" i="2"/>
  <c r="U488" i="2"/>
  <c r="U579" i="2"/>
  <c r="U617" i="2"/>
  <c r="U498" i="2"/>
  <c r="U382" i="2"/>
  <c r="U270" i="2"/>
  <c r="U463" i="2"/>
  <c r="U641" i="2"/>
  <c r="U239" i="2"/>
  <c r="U701" i="2"/>
  <c r="U6" i="2"/>
  <c r="U193" i="2"/>
  <c r="U263" i="2"/>
  <c r="U399" i="2"/>
  <c r="U214" i="2"/>
  <c r="U728" i="2"/>
  <c r="U95" i="2"/>
  <c r="U635" i="2"/>
  <c r="U252" i="2"/>
  <c r="U613" i="2"/>
  <c r="U456" i="2"/>
  <c r="U129" i="2"/>
  <c r="U511" i="2"/>
  <c r="T52" i="3" s="1"/>
  <c r="U585" i="2"/>
  <c r="U248" i="2"/>
  <c r="U493" i="2"/>
  <c r="U517" i="2"/>
  <c r="U154" i="2"/>
  <c r="U8" i="2"/>
  <c r="T11" i="3" s="1"/>
  <c r="U12" i="2"/>
  <c r="U505" i="2"/>
  <c r="T118" i="3" s="1"/>
  <c r="U455" i="2"/>
  <c r="U662" i="2"/>
  <c r="U131" i="2"/>
  <c r="U142" i="2"/>
  <c r="U441" i="2"/>
  <c r="U638" i="2"/>
  <c r="U409" i="2"/>
  <c r="U661" i="2"/>
  <c r="U115" i="2"/>
  <c r="U257" i="2"/>
  <c r="U155" i="2"/>
  <c r="U171" i="2"/>
  <c r="U172" i="2"/>
  <c r="U699" i="2"/>
  <c r="U719" i="2"/>
  <c r="U27" i="2"/>
  <c r="U331" i="2"/>
  <c r="U626" i="2"/>
  <c r="U580" i="2"/>
  <c r="U308" i="2"/>
  <c r="U655" i="2"/>
  <c r="U560" i="2"/>
  <c r="U104" i="2"/>
  <c r="U538" i="2"/>
  <c r="U330" i="2"/>
  <c r="U288" i="2"/>
  <c r="U711" i="2"/>
  <c r="U727" i="2"/>
  <c r="U219" i="2"/>
  <c r="U139" i="2"/>
  <c r="U346" i="2"/>
  <c r="U340" i="2"/>
  <c r="U309" i="2"/>
  <c r="U716" i="2"/>
  <c r="U302" i="2"/>
  <c r="U644" i="2"/>
  <c r="U117" i="2"/>
  <c r="U24" i="2"/>
  <c r="U362" i="2"/>
  <c r="U506" i="2"/>
  <c r="U324" i="2"/>
  <c r="U276" i="2"/>
  <c r="U586" i="2"/>
  <c r="U335" i="2"/>
  <c r="U624" i="2"/>
  <c r="U62" i="2"/>
  <c r="U45" i="2"/>
  <c r="U21" i="2"/>
  <c r="U563" i="2"/>
  <c r="U404" i="2"/>
  <c r="U162" i="2"/>
  <c r="U572" i="2"/>
  <c r="U153" i="2"/>
  <c r="U548" i="2"/>
  <c r="U471" i="2"/>
  <c r="U576" i="2"/>
  <c r="U442" i="2"/>
  <c r="U317" i="2"/>
  <c r="U717" i="2"/>
  <c r="U610" i="2"/>
  <c r="U444" i="2"/>
  <c r="U258" i="2"/>
  <c r="U39" i="2"/>
  <c r="U391" i="2"/>
  <c r="U57" i="2"/>
  <c r="U273" i="2"/>
  <c r="U568" i="2"/>
  <c r="U674" i="2"/>
  <c r="U190" i="2"/>
  <c r="U107" i="2"/>
  <c r="U72" i="2"/>
  <c r="U303" i="2"/>
  <c r="U94" i="2"/>
  <c r="U298" i="2"/>
  <c r="U211" i="2"/>
  <c r="U606" i="2"/>
  <c r="U652" i="2"/>
  <c r="U690" i="2"/>
  <c r="U694" i="2"/>
  <c r="U443" i="2"/>
  <c r="U533" i="2"/>
  <c r="U573" i="2"/>
  <c r="U121" i="2"/>
  <c r="U313" i="2"/>
  <c r="U583" i="2"/>
  <c r="U483" i="2"/>
  <c r="U381" i="2"/>
  <c r="U242" i="2"/>
  <c r="T97" i="3" s="1"/>
  <c r="U496" i="2"/>
  <c r="U582" i="2"/>
  <c r="U497" i="2"/>
  <c r="U477" i="2"/>
  <c r="U589" i="2"/>
  <c r="U38" i="2"/>
  <c r="U226" i="2"/>
  <c r="U86" i="2"/>
  <c r="U489" i="2"/>
  <c r="U413" i="2"/>
  <c r="U608" i="2"/>
  <c r="U722" i="2"/>
  <c r="U596" i="2"/>
  <c r="U254" i="2"/>
  <c r="U85" i="2"/>
  <c r="U245" i="2"/>
  <c r="U203" i="2"/>
  <c r="U175" i="2"/>
  <c r="U429" i="2"/>
  <c r="U499" i="2"/>
  <c r="U449" i="2"/>
  <c r="U621" i="2"/>
  <c r="U553" i="2"/>
  <c r="T120" i="3" s="1"/>
  <c r="U349" i="2"/>
  <c r="U736" i="2"/>
  <c r="U103" i="2"/>
  <c r="U316" i="2"/>
  <c r="U133" i="2"/>
  <c r="U305" i="2"/>
  <c r="U420" i="2"/>
  <c r="U501" i="2"/>
  <c r="U658" i="2"/>
  <c r="U704" i="2"/>
  <c r="U87" i="2"/>
  <c r="U681" i="2"/>
  <c r="U677" i="2"/>
  <c r="U246" i="2"/>
  <c r="U520" i="2"/>
  <c r="U77" i="2"/>
  <c r="U590" i="2"/>
  <c r="U272" i="2"/>
  <c r="U96" i="2"/>
  <c r="U67" i="2"/>
  <c r="U151" i="2"/>
  <c r="U398" i="2"/>
  <c r="U551" i="2"/>
  <c r="U88" i="2"/>
  <c r="U643" i="2"/>
  <c r="U570" i="2"/>
  <c r="U375" i="2"/>
  <c r="U515" i="2"/>
  <c r="T101" i="3" s="1"/>
  <c r="U320" i="2"/>
  <c r="U259" i="2"/>
  <c r="U642" i="2"/>
  <c r="U267" i="2"/>
  <c r="U42" i="2"/>
  <c r="U296" i="2"/>
  <c r="U390" i="2"/>
  <c r="U536" i="2"/>
  <c r="U255" i="2"/>
  <c r="U244" i="2"/>
  <c r="U653" i="2"/>
  <c r="U632" i="2"/>
  <c r="U649" i="2"/>
  <c r="U71" i="2"/>
  <c r="U695" i="2"/>
  <c r="U524" i="2"/>
  <c r="U411" i="2"/>
  <c r="U660" i="2"/>
  <c r="U269" i="2"/>
  <c r="U702" i="2"/>
  <c r="U206" i="2"/>
  <c r="U180" i="2"/>
  <c r="U388" i="2"/>
  <c r="U174" i="2"/>
  <c r="U514" i="2"/>
  <c r="U715" i="2"/>
  <c r="U204" i="2"/>
  <c r="U627" i="2"/>
  <c r="U113" i="2"/>
  <c r="U66" i="2"/>
  <c r="U260" i="2"/>
  <c r="U693" i="2"/>
  <c r="U227" i="2"/>
  <c r="U410" i="2"/>
  <c r="U723" i="2"/>
  <c r="U277" i="2"/>
  <c r="U578" i="2"/>
  <c r="U262" i="2"/>
  <c r="U220" i="2"/>
  <c r="U200" i="2"/>
  <c r="U100" i="2"/>
  <c r="U531" i="2"/>
  <c r="U667" i="2"/>
  <c r="U738" i="2"/>
  <c r="U122" i="2"/>
  <c r="U622" i="2"/>
  <c r="U601" i="2"/>
  <c r="U709" i="2"/>
  <c r="U321" i="2"/>
  <c r="U476" i="2"/>
  <c r="U247" i="2"/>
  <c r="U564" i="2"/>
  <c r="U680" i="2"/>
  <c r="U735" i="2"/>
  <c r="U97" i="2"/>
  <c r="U283" i="2"/>
  <c r="U465" i="2"/>
  <c r="U527" i="2"/>
  <c r="T53" i="3" s="1"/>
  <c r="U575" i="2"/>
  <c r="U201" i="2"/>
  <c r="U615" i="2"/>
  <c r="U379" i="2"/>
  <c r="T96" i="3" s="1"/>
  <c r="U556" i="2"/>
  <c r="U698" i="2"/>
  <c r="U545" i="2"/>
  <c r="U733" i="2"/>
  <c r="U528" i="2"/>
  <c r="U696" i="2"/>
  <c r="U437" i="2"/>
  <c r="U80" i="2"/>
  <c r="U490" i="2"/>
  <c r="U383" i="2"/>
  <c r="U284" i="2"/>
  <c r="U494" i="2"/>
  <c r="U223" i="2"/>
  <c r="U561" i="2"/>
  <c r="U184" i="2"/>
  <c r="U285" i="2"/>
  <c r="U332" i="2"/>
  <c r="U500" i="2"/>
  <c r="U714" i="2"/>
  <c r="U101" i="2"/>
  <c r="U295" i="2"/>
  <c r="U293" i="2"/>
  <c r="U278" i="2"/>
  <c r="U407" i="2"/>
  <c r="U668" i="2"/>
  <c r="U243" i="2"/>
  <c r="U474" i="2"/>
  <c r="U359" i="2"/>
  <c r="U216" i="2"/>
  <c r="U629" i="2"/>
  <c r="U363" i="2"/>
  <c r="U611" i="2"/>
  <c r="U487" i="2"/>
  <c r="U595" i="2"/>
  <c r="U188" i="2"/>
  <c r="U602" i="2"/>
  <c r="U344" i="2"/>
  <c r="U666" i="2"/>
  <c r="U732" i="2"/>
  <c r="U326" i="2"/>
  <c r="U534" i="2"/>
  <c r="U679" i="2"/>
  <c r="U685" i="2"/>
  <c r="T125" i="3" s="1"/>
  <c r="U238" i="2"/>
  <c r="U502" i="2"/>
  <c r="U604" i="2"/>
  <c r="U651" i="2"/>
  <c r="U670" i="2"/>
  <c r="U290" i="2"/>
  <c r="U468" i="2"/>
  <c r="U659" i="2"/>
  <c r="U612" i="2"/>
  <c r="U692" i="2"/>
  <c r="U697" i="2"/>
  <c r="U535" i="2"/>
  <c r="U554" i="2"/>
  <c r="U730" i="2"/>
  <c r="U689" i="2"/>
  <c r="T102" i="3" s="1"/>
  <c r="U688" i="2"/>
  <c r="U504" i="2"/>
  <c r="U675" i="2"/>
  <c r="U682" i="2"/>
  <c r="U708" i="2"/>
  <c r="U705" i="2"/>
  <c r="U731" i="2"/>
  <c r="U724" i="2"/>
  <c r="U706" i="2"/>
  <c r="U609" i="2"/>
  <c r="U726" i="2"/>
  <c r="U631" i="2"/>
  <c r="U737" i="2"/>
  <c r="T647" i="2"/>
  <c r="T485" i="2"/>
  <c r="T512" i="2"/>
  <c r="T83" i="2"/>
  <c r="T251" i="2"/>
  <c r="T345" i="2"/>
  <c r="T336" i="2"/>
  <c r="T327" i="2"/>
  <c r="T605" i="2"/>
  <c r="T461" i="2"/>
  <c r="T157" i="2"/>
  <c r="T322" i="2"/>
  <c r="T123" i="2"/>
  <c r="T663" i="2"/>
  <c r="T134" i="2"/>
  <c r="T439" i="2"/>
  <c r="T591" i="2"/>
  <c r="T639" i="2"/>
  <c r="T52" i="2"/>
  <c r="T392" i="2"/>
  <c r="T425" i="2"/>
  <c r="T358" i="2"/>
  <c r="T356" i="2"/>
  <c r="T228" i="2"/>
  <c r="T541" i="2"/>
  <c r="T565" i="2"/>
  <c r="T289" i="2"/>
  <c r="T89" i="2"/>
  <c r="T588" i="2"/>
  <c r="T140" i="2"/>
  <c r="T380" i="2"/>
  <c r="S114" i="3" s="1"/>
  <c r="T710" i="2"/>
  <c r="T136" i="2"/>
  <c r="T721" i="2"/>
  <c r="T436" i="2"/>
  <c r="T15" i="2"/>
  <c r="T378" i="2"/>
  <c r="T110" i="2"/>
  <c r="T673" i="2"/>
  <c r="T271" i="2"/>
  <c r="T44" i="2"/>
  <c r="T418" i="2"/>
  <c r="T458" i="2"/>
  <c r="T542" i="2"/>
  <c r="T412" i="2"/>
  <c r="T230" i="2"/>
  <c r="S92" i="3" s="1"/>
  <c r="T176" i="2"/>
  <c r="T462" i="2"/>
  <c r="T593" i="2"/>
  <c r="T274" i="2"/>
  <c r="T374" i="2"/>
  <c r="T294" i="2"/>
  <c r="T448" i="2"/>
  <c r="T192" i="2"/>
  <c r="T127" i="2"/>
  <c r="T508" i="2"/>
  <c r="T337" i="2"/>
  <c r="S93" i="3" s="1"/>
  <c r="T492" i="2"/>
  <c r="T282" i="2"/>
  <c r="T415" i="2"/>
  <c r="T470" i="2"/>
  <c r="T185" i="2"/>
  <c r="T311" i="2"/>
  <c r="T318" i="2"/>
  <c r="T92" i="2"/>
  <c r="T343" i="2"/>
  <c r="T372" i="2"/>
  <c r="T286" i="2"/>
  <c r="T367" i="2"/>
  <c r="T526" i="2"/>
  <c r="T558" i="2"/>
  <c r="T304" i="2"/>
  <c r="T160" i="2"/>
  <c r="T423" i="2"/>
  <c r="T116" i="2"/>
  <c r="T209" i="2"/>
  <c r="T197" i="2"/>
  <c r="T620" i="2"/>
  <c r="T143" i="2"/>
  <c r="T64" i="2"/>
  <c r="T266" i="2"/>
  <c r="T466" i="2"/>
  <c r="T40" i="2"/>
  <c r="T54" i="2"/>
  <c r="T348" i="2"/>
  <c r="T482" i="2"/>
  <c r="T532" i="2"/>
  <c r="T384" i="2"/>
  <c r="T370" i="2"/>
  <c r="T234" i="2"/>
  <c r="T181" i="2"/>
  <c r="T84" i="2"/>
  <c r="T291" i="2"/>
  <c r="T323" i="2"/>
  <c r="T645" i="2"/>
  <c r="T486" i="2"/>
  <c r="T105" i="2"/>
  <c r="T376" i="2"/>
  <c r="T163" i="2"/>
  <c r="T236" i="2"/>
  <c r="T683" i="2"/>
  <c r="T368" i="2"/>
  <c r="T403" i="2"/>
  <c r="T513" i="2"/>
  <c r="T29" i="2"/>
  <c r="T148" i="2"/>
  <c r="T10" i="2"/>
  <c r="T342" i="2"/>
  <c r="T678" i="2"/>
  <c r="T43" i="2"/>
  <c r="T357" i="2"/>
  <c r="S94" i="3" s="1"/>
  <c r="T446" i="2"/>
  <c r="S116" i="3" s="1"/>
  <c r="T720" i="2"/>
  <c r="T360" i="2"/>
  <c r="T60" i="2"/>
  <c r="T210" i="2"/>
  <c r="T16" i="2"/>
  <c r="T355" i="2"/>
  <c r="T68" i="2"/>
  <c r="T299" i="2"/>
  <c r="T559" i="2"/>
  <c r="T353" i="2"/>
  <c r="T630" i="2"/>
  <c r="T152" i="2"/>
  <c r="T70" i="2"/>
  <c r="T264" i="2"/>
  <c r="T314" i="2"/>
  <c r="T464" i="2"/>
  <c r="T451" i="2"/>
  <c r="T114" i="2"/>
  <c r="T18" i="2"/>
  <c r="T315" i="2"/>
  <c r="T217" i="2"/>
  <c r="T516" i="2"/>
  <c r="S98" i="3" s="1"/>
  <c r="T347" i="2"/>
  <c r="T158" i="2"/>
  <c r="T395" i="2"/>
  <c r="T636" i="2"/>
  <c r="T691" i="2"/>
  <c r="S103" i="3" s="1"/>
  <c r="T657" i="2"/>
  <c r="T354" i="2"/>
  <c r="T405" i="2"/>
  <c r="T205" i="2"/>
  <c r="T22" i="2"/>
  <c r="T329" i="2"/>
  <c r="T594" i="2"/>
  <c r="T445" i="2"/>
  <c r="T518" i="2"/>
  <c r="T669" i="2"/>
  <c r="T479" i="2"/>
  <c r="T199" i="2"/>
  <c r="T161" i="2"/>
  <c r="T126" i="2"/>
  <c r="T165" i="2"/>
  <c r="T467" i="2"/>
  <c r="T387" i="2"/>
  <c r="T25" i="2"/>
  <c r="T145" i="2"/>
  <c r="T414" i="2"/>
  <c r="T207" i="2"/>
  <c r="T281" i="2"/>
  <c r="T37" i="2"/>
  <c r="T725" i="2"/>
  <c r="T552" i="2"/>
  <c r="T364" i="2"/>
  <c r="T509" i="2"/>
  <c r="T654" i="2"/>
  <c r="T235" i="2"/>
  <c r="T525" i="2"/>
  <c r="T529" i="2"/>
  <c r="T81" i="2"/>
  <c r="T213" i="2"/>
  <c r="T577" i="2"/>
  <c r="S121" i="3" s="1"/>
  <c r="T566" i="2"/>
  <c r="T196" i="2"/>
  <c r="T549" i="2"/>
  <c r="T634" i="2"/>
  <c r="T478" i="2"/>
  <c r="T569" i="2"/>
  <c r="T300" i="2"/>
  <c r="T74" i="2"/>
  <c r="T671" i="2"/>
  <c r="T700" i="2"/>
  <c r="T619" i="2"/>
  <c r="T401" i="2"/>
  <c r="T4" i="2"/>
  <c r="T472" i="2"/>
  <c r="T195" i="2"/>
  <c r="T28" i="2"/>
  <c r="T194" i="2"/>
  <c r="T571" i="2"/>
  <c r="T703" i="2"/>
  <c r="T557" i="2"/>
  <c r="T202" i="2"/>
  <c r="T473" i="2"/>
  <c r="T325" i="2"/>
  <c r="T599" i="2"/>
  <c r="T406" i="2"/>
  <c r="T338" i="2"/>
  <c r="T130" i="2"/>
  <c r="T73" i="2"/>
  <c r="T687" i="2"/>
  <c r="T408" i="2"/>
  <c r="S16" i="3" s="1"/>
  <c r="T56" i="2"/>
  <c r="T650" i="2"/>
  <c r="T672" i="2"/>
  <c r="T459" i="2"/>
  <c r="T287" i="2"/>
  <c r="T432" i="2"/>
  <c r="S115" i="3" s="1"/>
  <c r="T292" i="2"/>
  <c r="T433" i="2"/>
  <c r="S100" i="3" s="1"/>
  <c r="T603" i="2"/>
  <c r="T440" i="2"/>
  <c r="T61" i="2"/>
  <c r="T112" i="2"/>
  <c r="T275" i="2"/>
  <c r="T189" i="2"/>
  <c r="T191" i="2"/>
  <c r="T78" i="2"/>
  <c r="T135" i="2"/>
  <c r="T65" i="2"/>
  <c r="T306" i="2"/>
  <c r="T76" i="2"/>
  <c r="T507" i="2"/>
  <c r="T574" i="2"/>
  <c r="T623" i="2"/>
  <c r="T280" i="2"/>
  <c r="T144" i="2"/>
  <c r="T393" i="2"/>
  <c r="T521" i="2"/>
  <c r="T167" i="2"/>
  <c r="T7" i="2"/>
  <c r="T656" i="2"/>
  <c r="T371" i="2"/>
  <c r="T36" i="2"/>
  <c r="T544" i="2"/>
  <c r="T297" i="2"/>
  <c r="T173" i="2"/>
  <c r="T396" i="2"/>
  <c r="T537" i="2"/>
  <c r="T435" i="2"/>
  <c r="T34" i="2"/>
  <c r="T102" i="2"/>
  <c r="T365" i="2"/>
  <c r="T118" i="2"/>
  <c r="T625" i="2"/>
  <c r="T426" i="2"/>
  <c r="T138" i="2"/>
  <c r="T421" i="2"/>
  <c r="T567" i="2"/>
  <c r="T460" i="2"/>
  <c r="T328" i="2"/>
  <c r="T53" i="2"/>
  <c r="T377" i="2"/>
  <c r="T648" i="2"/>
  <c r="T438" i="2"/>
  <c r="T447" i="2"/>
  <c r="T712" i="2"/>
  <c r="T58" i="2"/>
  <c r="T434" i="2"/>
  <c r="T428" i="2"/>
  <c r="T47" i="2"/>
  <c r="T424" i="2"/>
  <c r="T51" i="2"/>
  <c r="S2" i="3" s="1"/>
  <c r="T614" i="2"/>
  <c r="T417" i="2"/>
  <c r="T597" i="2"/>
  <c r="T419" i="2"/>
  <c r="T718" i="2"/>
  <c r="T546" i="2"/>
  <c r="T225" i="2"/>
  <c r="T111" i="2"/>
  <c r="T457" i="2"/>
  <c r="T369" i="2"/>
  <c r="T250" i="2"/>
  <c r="T373" i="2"/>
  <c r="S95" i="3" s="1"/>
  <c r="T484" i="2"/>
  <c r="T480" i="2"/>
  <c r="T19" i="2"/>
  <c r="T397" i="2"/>
  <c r="T491" i="2"/>
  <c r="T333" i="2"/>
  <c r="T729" i="2"/>
  <c r="T128" i="2"/>
  <c r="T20" i="2"/>
  <c r="T164" i="2"/>
  <c r="T562" i="2"/>
  <c r="T55" i="2"/>
  <c r="T231" i="2"/>
  <c r="T198" i="2"/>
  <c r="S14" i="3" s="1"/>
  <c r="T400" i="2"/>
  <c r="T385" i="2"/>
  <c r="T109" i="2"/>
  <c r="T616" i="2"/>
  <c r="T3" i="2"/>
  <c r="T149" i="2"/>
  <c r="T218" i="2"/>
  <c r="T519" i="2"/>
  <c r="T495" i="2"/>
  <c r="T166" i="2"/>
  <c r="T108" i="2"/>
  <c r="T361" i="2"/>
  <c r="T156" i="2"/>
  <c r="T75" i="2"/>
  <c r="T249" i="2"/>
  <c r="T179" i="2"/>
  <c r="T215" i="2"/>
  <c r="S15" i="3" s="1"/>
  <c r="T523" i="2"/>
  <c r="T686" i="2"/>
  <c r="T581" i="2"/>
  <c r="T49" i="2"/>
  <c r="T79" i="2"/>
  <c r="T119" i="2"/>
  <c r="T550" i="2"/>
  <c r="T334" i="2"/>
  <c r="T351" i="2"/>
  <c r="T450" i="2"/>
  <c r="T310" i="2"/>
  <c r="T32" i="2"/>
  <c r="T522" i="2"/>
  <c r="T150" i="2"/>
  <c r="T366" i="2"/>
  <c r="T5" i="2"/>
  <c r="T664" i="2"/>
  <c r="T256" i="2"/>
  <c r="T268" i="2"/>
  <c r="T319" i="2"/>
  <c r="T241" i="2"/>
  <c r="T637" i="2"/>
  <c r="T59" i="2"/>
  <c r="T168" i="2"/>
  <c r="T146" i="2"/>
  <c r="T389" i="2"/>
  <c r="T453" i="2"/>
  <c r="T598" i="2"/>
  <c r="T63" i="2"/>
  <c r="T240" i="2"/>
  <c r="T530" i="2"/>
  <c r="T555" i="2"/>
  <c r="T265" i="2"/>
  <c r="T106" i="2"/>
  <c r="T352" i="2"/>
  <c r="T540" i="2"/>
  <c r="T91" i="2"/>
  <c r="T147" i="2"/>
  <c r="T93" i="2"/>
  <c r="T141" i="2"/>
  <c r="T261" i="2"/>
  <c r="T307" i="2"/>
  <c r="T402" i="2"/>
  <c r="T628" i="2"/>
  <c r="T169" i="2"/>
  <c r="T170" i="2"/>
  <c r="T676" i="2"/>
  <c r="T50" i="2"/>
  <c r="T90" i="2"/>
  <c r="T469" i="2"/>
  <c r="T221" i="2"/>
  <c r="T2" i="2"/>
  <c r="T30" i="2"/>
  <c r="T475" i="2"/>
  <c r="T430" i="2"/>
  <c r="T99" i="2"/>
  <c r="T633" i="2"/>
  <c r="T186" i="2"/>
  <c r="T422" i="2"/>
  <c r="T416" i="2"/>
  <c r="T707" i="2"/>
  <c r="T427" i="2"/>
  <c r="T124" i="2"/>
  <c r="T350" i="2"/>
  <c r="T182" i="2"/>
  <c r="T120" i="2"/>
  <c r="T41" i="2"/>
  <c r="T592" i="2"/>
  <c r="T279" i="2"/>
  <c r="T98" i="2"/>
  <c r="T178" i="2"/>
  <c r="S13" i="3" s="1"/>
  <c r="T607" i="2"/>
  <c r="T33" i="2"/>
  <c r="T125" i="2"/>
  <c r="T734" i="2"/>
  <c r="T69" i="2"/>
  <c r="T183" i="2"/>
  <c r="T35" i="2"/>
  <c r="T11" i="2"/>
  <c r="T600" i="2"/>
  <c r="T386" i="2"/>
  <c r="T177" i="2"/>
  <c r="T26" i="2"/>
  <c r="T82" i="2"/>
  <c r="T17" i="2"/>
  <c r="S12" i="3" s="1"/>
  <c r="T208" i="2"/>
  <c r="T253" i="2"/>
  <c r="T543" i="2"/>
  <c r="T46" i="2"/>
  <c r="T510" i="2"/>
  <c r="T454" i="2"/>
  <c r="T312" i="2"/>
  <c r="T137" i="2"/>
  <c r="T684" i="2"/>
  <c r="T584" i="2"/>
  <c r="S122" i="3" s="1"/>
  <c r="T547" i="2"/>
  <c r="T339" i="2"/>
  <c r="T640" i="2"/>
  <c r="T9" i="2"/>
  <c r="T713" i="2"/>
  <c r="T212" i="2"/>
  <c r="T48" i="2"/>
  <c r="T301" i="2"/>
  <c r="T431" i="2"/>
  <c r="T618" i="2"/>
  <c r="T394" i="2"/>
  <c r="T587" i="2"/>
  <c r="T341" i="2"/>
  <c r="T646" i="2"/>
  <c r="T159" i="2"/>
  <c r="T503" i="2"/>
  <c r="T232" i="2"/>
  <c r="T14" i="2"/>
  <c r="T187" i="2"/>
  <c r="T665" i="2"/>
  <c r="T31" i="2"/>
  <c r="T23" i="2"/>
  <c r="T452" i="2"/>
  <c r="T237" i="2"/>
  <c r="T224" i="2"/>
  <c r="T132" i="2"/>
  <c r="T233" i="2"/>
  <c r="T481" i="2"/>
  <c r="T222" i="2"/>
  <c r="T229" i="2"/>
  <c r="T539" i="2"/>
  <c r="T13" i="2"/>
  <c r="T488" i="2"/>
  <c r="T579" i="2"/>
  <c r="T617" i="2"/>
  <c r="T498" i="2"/>
  <c r="T382" i="2"/>
  <c r="T270" i="2"/>
  <c r="T463" i="2"/>
  <c r="T641" i="2"/>
  <c r="T239" i="2"/>
  <c r="T701" i="2"/>
  <c r="T6" i="2"/>
  <c r="T193" i="2"/>
  <c r="T263" i="2"/>
  <c r="T399" i="2"/>
  <c r="T214" i="2"/>
  <c r="T728" i="2"/>
  <c r="T95" i="2"/>
  <c r="T635" i="2"/>
  <c r="T252" i="2"/>
  <c r="T613" i="2"/>
  <c r="T456" i="2"/>
  <c r="T129" i="2"/>
  <c r="T511" i="2"/>
  <c r="S52" i="3" s="1"/>
  <c r="T585" i="2"/>
  <c r="T248" i="2"/>
  <c r="T493" i="2"/>
  <c r="T517" i="2"/>
  <c r="T154" i="2"/>
  <c r="T8" i="2"/>
  <c r="S11" i="3" s="1"/>
  <c r="T12" i="2"/>
  <c r="T505" i="2"/>
  <c r="S118" i="3" s="1"/>
  <c r="T455" i="2"/>
  <c r="T662" i="2"/>
  <c r="T131" i="2"/>
  <c r="T142" i="2"/>
  <c r="T441" i="2"/>
  <c r="T638" i="2"/>
  <c r="T409" i="2"/>
  <c r="T661" i="2"/>
  <c r="T115" i="2"/>
  <c r="T257" i="2"/>
  <c r="T155" i="2"/>
  <c r="T171" i="2"/>
  <c r="T172" i="2"/>
  <c r="T699" i="2"/>
  <c r="T719" i="2"/>
  <c r="T27" i="2"/>
  <c r="T331" i="2"/>
  <c r="T626" i="2"/>
  <c r="T580" i="2"/>
  <c r="T308" i="2"/>
  <c r="T655" i="2"/>
  <c r="T560" i="2"/>
  <c r="T104" i="2"/>
  <c r="T538" i="2"/>
  <c r="T330" i="2"/>
  <c r="T288" i="2"/>
  <c r="T711" i="2"/>
  <c r="T727" i="2"/>
  <c r="T219" i="2"/>
  <c r="T139" i="2"/>
  <c r="T346" i="2"/>
  <c r="T340" i="2"/>
  <c r="T309" i="2"/>
  <c r="T716" i="2"/>
  <c r="T302" i="2"/>
  <c r="T644" i="2"/>
  <c r="T117" i="2"/>
  <c r="T24" i="2"/>
  <c r="T362" i="2"/>
  <c r="T506" i="2"/>
  <c r="T324" i="2"/>
  <c r="T276" i="2"/>
  <c r="T586" i="2"/>
  <c r="T335" i="2"/>
  <c r="T624" i="2"/>
  <c r="T62" i="2"/>
  <c r="T45" i="2"/>
  <c r="T21" i="2"/>
  <c r="T563" i="2"/>
  <c r="T404" i="2"/>
  <c r="T162" i="2"/>
  <c r="T572" i="2"/>
  <c r="T153" i="2"/>
  <c r="T548" i="2"/>
  <c r="T471" i="2"/>
  <c r="T576" i="2"/>
  <c r="T442" i="2"/>
  <c r="T317" i="2"/>
  <c r="T717" i="2"/>
  <c r="T610" i="2"/>
  <c r="T444" i="2"/>
  <c r="T258" i="2"/>
  <c r="T39" i="2"/>
  <c r="T391" i="2"/>
  <c r="T57" i="2"/>
  <c r="T273" i="2"/>
  <c r="T568" i="2"/>
  <c r="T674" i="2"/>
  <c r="T190" i="2"/>
  <c r="T107" i="2"/>
  <c r="T72" i="2"/>
  <c r="T303" i="2"/>
  <c r="T94" i="2"/>
  <c r="T298" i="2"/>
  <c r="T211" i="2"/>
  <c r="T606" i="2"/>
  <c r="T652" i="2"/>
  <c r="T690" i="2"/>
  <c r="T694" i="2"/>
  <c r="T443" i="2"/>
  <c r="T533" i="2"/>
  <c r="T573" i="2"/>
  <c r="T121" i="2"/>
  <c r="T313" i="2"/>
  <c r="T583" i="2"/>
  <c r="T483" i="2"/>
  <c r="T381" i="2"/>
  <c r="T242" i="2"/>
  <c r="S97" i="3" s="1"/>
  <c r="T496" i="2"/>
  <c r="T582" i="2"/>
  <c r="T497" i="2"/>
  <c r="T477" i="2"/>
  <c r="T589" i="2"/>
  <c r="T38" i="2"/>
  <c r="T226" i="2"/>
  <c r="T86" i="2"/>
  <c r="T489" i="2"/>
  <c r="T413" i="2"/>
  <c r="T608" i="2"/>
  <c r="T722" i="2"/>
  <c r="T596" i="2"/>
  <c r="T254" i="2"/>
  <c r="T85" i="2"/>
  <c r="T245" i="2"/>
  <c r="T203" i="2"/>
  <c r="T175" i="2"/>
  <c r="T429" i="2"/>
  <c r="T499" i="2"/>
  <c r="T449" i="2"/>
  <c r="T621" i="2"/>
  <c r="T553" i="2"/>
  <c r="S120" i="3" s="1"/>
  <c r="T349" i="2"/>
  <c r="T736" i="2"/>
  <c r="T103" i="2"/>
  <c r="T316" i="2"/>
  <c r="T133" i="2"/>
  <c r="T305" i="2"/>
  <c r="T420" i="2"/>
  <c r="T501" i="2"/>
  <c r="T658" i="2"/>
  <c r="T704" i="2"/>
  <c r="T87" i="2"/>
  <c r="T681" i="2"/>
  <c r="T677" i="2"/>
  <c r="T246" i="2"/>
  <c r="T520" i="2"/>
  <c r="T77" i="2"/>
  <c r="T590" i="2"/>
  <c r="T272" i="2"/>
  <c r="T96" i="2"/>
  <c r="T67" i="2"/>
  <c r="T151" i="2"/>
  <c r="T398" i="2"/>
  <c r="T551" i="2"/>
  <c r="T88" i="2"/>
  <c r="T643" i="2"/>
  <c r="T570" i="2"/>
  <c r="T375" i="2"/>
  <c r="T515" i="2"/>
  <c r="S101" i="3" s="1"/>
  <c r="T320" i="2"/>
  <c r="T259" i="2"/>
  <c r="T642" i="2"/>
  <c r="T267" i="2"/>
  <c r="T42" i="2"/>
  <c r="T296" i="2"/>
  <c r="T390" i="2"/>
  <c r="T536" i="2"/>
  <c r="T255" i="2"/>
  <c r="T244" i="2"/>
  <c r="T653" i="2"/>
  <c r="T632" i="2"/>
  <c r="T649" i="2"/>
  <c r="T71" i="2"/>
  <c r="T695" i="2"/>
  <c r="T524" i="2"/>
  <c r="T411" i="2"/>
  <c r="T660" i="2"/>
  <c r="T269" i="2"/>
  <c r="T702" i="2"/>
  <c r="T206" i="2"/>
  <c r="T180" i="2"/>
  <c r="T388" i="2"/>
  <c r="T174" i="2"/>
  <c r="T514" i="2"/>
  <c r="T715" i="2"/>
  <c r="T204" i="2"/>
  <c r="T627" i="2"/>
  <c r="T113" i="2"/>
  <c r="T66" i="2"/>
  <c r="T260" i="2"/>
  <c r="T693" i="2"/>
  <c r="T227" i="2"/>
  <c r="T410" i="2"/>
  <c r="T723" i="2"/>
  <c r="T277" i="2"/>
  <c r="T578" i="2"/>
  <c r="T262" i="2"/>
  <c r="T220" i="2"/>
  <c r="T200" i="2"/>
  <c r="T100" i="2"/>
  <c r="T531" i="2"/>
  <c r="T667" i="2"/>
  <c r="T738" i="2"/>
  <c r="T122" i="2"/>
  <c r="T622" i="2"/>
  <c r="T601" i="2"/>
  <c r="T709" i="2"/>
  <c r="T321" i="2"/>
  <c r="T476" i="2"/>
  <c r="T247" i="2"/>
  <c r="T564" i="2"/>
  <c r="T680" i="2"/>
  <c r="T735" i="2"/>
  <c r="T97" i="2"/>
  <c r="T283" i="2"/>
  <c r="T465" i="2"/>
  <c r="T527" i="2"/>
  <c r="S53" i="3" s="1"/>
  <c r="T575" i="2"/>
  <c r="T201" i="2"/>
  <c r="T615" i="2"/>
  <c r="T379" i="2"/>
  <c r="S96" i="3" s="1"/>
  <c r="T556" i="2"/>
  <c r="T698" i="2"/>
  <c r="T545" i="2"/>
  <c r="T733" i="2"/>
  <c r="T528" i="2"/>
  <c r="T696" i="2"/>
  <c r="T437" i="2"/>
  <c r="T80" i="2"/>
  <c r="T490" i="2"/>
  <c r="T383" i="2"/>
  <c r="T284" i="2"/>
  <c r="T494" i="2"/>
  <c r="T223" i="2"/>
  <c r="T561" i="2"/>
  <c r="T184" i="2"/>
  <c r="T285" i="2"/>
  <c r="T332" i="2"/>
  <c r="T500" i="2"/>
  <c r="T714" i="2"/>
  <c r="T101" i="2"/>
  <c r="T295" i="2"/>
  <c r="T293" i="2"/>
  <c r="T278" i="2"/>
  <c r="T407" i="2"/>
  <c r="T668" i="2"/>
  <c r="T243" i="2"/>
  <c r="T474" i="2"/>
  <c r="T359" i="2"/>
  <c r="T216" i="2"/>
  <c r="T629" i="2"/>
  <c r="T363" i="2"/>
  <c r="T611" i="2"/>
  <c r="T487" i="2"/>
  <c r="T595" i="2"/>
  <c r="T188" i="2"/>
  <c r="T602" i="2"/>
  <c r="T344" i="2"/>
  <c r="T666" i="2"/>
  <c r="T732" i="2"/>
  <c r="T326" i="2"/>
  <c r="T534" i="2"/>
  <c r="T679" i="2"/>
  <c r="T685" i="2"/>
  <c r="S125" i="3" s="1"/>
  <c r="T238" i="2"/>
  <c r="T502" i="2"/>
  <c r="T604" i="2"/>
  <c r="T651" i="2"/>
  <c r="T670" i="2"/>
  <c r="T290" i="2"/>
  <c r="T468" i="2"/>
  <c r="T659" i="2"/>
  <c r="T612" i="2"/>
  <c r="T692" i="2"/>
  <c r="T697" i="2"/>
  <c r="T535" i="2"/>
  <c r="T554" i="2"/>
  <c r="T730" i="2"/>
  <c r="T689" i="2"/>
  <c r="S102" i="3" s="1"/>
  <c r="T688" i="2"/>
  <c r="T504" i="2"/>
  <c r="T675" i="2"/>
  <c r="T682" i="2"/>
  <c r="T708" i="2"/>
  <c r="T705" i="2"/>
  <c r="T731" i="2"/>
  <c r="T724" i="2"/>
  <c r="T706" i="2"/>
  <c r="T609" i="2"/>
  <c r="T726" i="2"/>
  <c r="T631" i="2"/>
  <c r="T737" i="2"/>
  <c r="S647" i="2"/>
  <c r="S485" i="2"/>
  <c r="S512" i="2"/>
  <c r="S83" i="2"/>
  <c r="S251" i="2"/>
  <c r="S345" i="2"/>
  <c r="S336" i="2"/>
  <c r="S327" i="2"/>
  <c r="S605" i="2"/>
  <c r="S461" i="2"/>
  <c r="S157" i="2"/>
  <c r="S322" i="2"/>
  <c r="S123" i="2"/>
  <c r="S663" i="2"/>
  <c r="S134" i="2"/>
  <c r="S439" i="2"/>
  <c r="S591" i="2"/>
  <c r="S639" i="2"/>
  <c r="S52" i="2"/>
  <c r="S392" i="2"/>
  <c r="S425" i="2"/>
  <c r="S358" i="2"/>
  <c r="S356" i="2"/>
  <c r="S228" i="2"/>
  <c r="S541" i="2"/>
  <c r="S565" i="2"/>
  <c r="S289" i="2"/>
  <c r="S89" i="2"/>
  <c r="S588" i="2"/>
  <c r="S140" i="2"/>
  <c r="S380" i="2"/>
  <c r="R114" i="3" s="1"/>
  <c r="S710" i="2"/>
  <c r="S136" i="2"/>
  <c r="S721" i="2"/>
  <c r="S436" i="2"/>
  <c r="S15" i="2"/>
  <c r="S378" i="2"/>
  <c r="S110" i="2"/>
  <c r="S673" i="2"/>
  <c r="S271" i="2"/>
  <c r="S44" i="2"/>
  <c r="S418" i="2"/>
  <c r="S458" i="2"/>
  <c r="S542" i="2"/>
  <c r="S412" i="2"/>
  <c r="S230" i="2"/>
  <c r="R92" i="3" s="1"/>
  <c r="S176" i="2"/>
  <c r="S462" i="2"/>
  <c r="S593" i="2"/>
  <c r="S274" i="2"/>
  <c r="S374" i="2"/>
  <c r="S294" i="2"/>
  <c r="S448" i="2"/>
  <c r="S192" i="2"/>
  <c r="S127" i="2"/>
  <c r="S508" i="2"/>
  <c r="S337" i="2"/>
  <c r="R93" i="3" s="1"/>
  <c r="S492" i="2"/>
  <c r="S282" i="2"/>
  <c r="S415" i="2"/>
  <c r="S470" i="2"/>
  <c r="S185" i="2"/>
  <c r="S311" i="2"/>
  <c r="S318" i="2"/>
  <c r="S92" i="2"/>
  <c r="S343" i="2"/>
  <c r="S372" i="2"/>
  <c r="S286" i="2"/>
  <c r="S367" i="2"/>
  <c r="S526" i="2"/>
  <c r="S558" i="2"/>
  <c r="S304" i="2"/>
  <c r="S160" i="2"/>
  <c r="S423" i="2"/>
  <c r="S116" i="2"/>
  <c r="S209" i="2"/>
  <c r="S197" i="2"/>
  <c r="S620" i="2"/>
  <c r="S143" i="2"/>
  <c r="S64" i="2"/>
  <c r="S266" i="2"/>
  <c r="S466" i="2"/>
  <c r="S40" i="2"/>
  <c r="S54" i="2"/>
  <c r="S348" i="2"/>
  <c r="S482" i="2"/>
  <c r="S532" i="2"/>
  <c r="S384" i="2"/>
  <c r="S370" i="2"/>
  <c r="S234" i="2"/>
  <c r="S181" i="2"/>
  <c r="S84" i="2"/>
  <c r="S291" i="2"/>
  <c r="S323" i="2"/>
  <c r="S645" i="2"/>
  <c r="S486" i="2"/>
  <c r="S105" i="2"/>
  <c r="S376" i="2"/>
  <c r="S163" i="2"/>
  <c r="S236" i="2"/>
  <c r="S683" i="2"/>
  <c r="S368" i="2"/>
  <c r="S403" i="2"/>
  <c r="S513" i="2"/>
  <c r="S29" i="2"/>
  <c r="S148" i="2"/>
  <c r="S10" i="2"/>
  <c r="S342" i="2"/>
  <c r="S678" i="2"/>
  <c r="S43" i="2"/>
  <c r="S357" i="2"/>
  <c r="R94" i="3" s="1"/>
  <c r="S446" i="2"/>
  <c r="R116" i="3" s="1"/>
  <c r="S720" i="2"/>
  <c r="S360" i="2"/>
  <c r="S60" i="2"/>
  <c r="S210" i="2"/>
  <c r="S16" i="2"/>
  <c r="S355" i="2"/>
  <c r="S68" i="2"/>
  <c r="S299" i="2"/>
  <c r="S559" i="2"/>
  <c r="S353" i="2"/>
  <c r="S630" i="2"/>
  <c r="S152" i="2"/>
  <c r="S70" i="2"/>
  <c r="S264" i="2"/>
  <c r="S314" i="2"/>
  <c r="S464" i="2"/>
  <c r="S451" i="2"/>
  <c r="S114" i="2"/>
  <c r="S18" i="2"/>
  <c r="S315" i="2"/>
  <c r="S217" i="2"/>
  <c r="S516" i="2"/>
  <c r="R98" i="3" s="1"/>
  <c r="S347" i="2"/>
  <c r="S158" i="2"/>
  <c r="S395" i="2"/>
  <c r="S636" i="2"/>
  <c r="S691" i="2"/>
  <c r="R103" i="3" s="1"/>
  <c r="S657" i="2"/>
  <c r="S354" i="2"/>
  <c r="S405" i="2"/>
  <c r="S205" i="2"/>
  <c r="S22" i="2"/>
  <c r="S329" i="2"/>
  <c r="S594" i="2"/>
  <c r="S445" i="2"/>
  <c r="S518" i="2"/>
  <c r="S669" i="2"/>
  <c r="S479" i="2"/>
  <c r="S199" i="2"/>
  <c r="S161" i="2"/>
  <c r="S126" i="2"/>
  <c r="S165" i="2"/>
  <c r="S467" i="2"/>
  <c r="S387" i="2"/>
  <c r="S25" i="2"/>
  <c r="S145" i="2"/>
  <c r="S414" i="2"/>
  <c r="S207" i="2"/>
  <c r="S281" i="2"/>
  <c r="S37" i="2"/>
  <c r="S725" i="2"/>
  <c r="S552" i="2"/>
  <c r="S364" i="2"/>
  <c r="S509" i="2"/>
  <c r="S654" i="2"/>
  <c r="S235" i="2"/>
  <c r="S525" i="2"/>
  <c r="S529" i="2"/>
  <c r="S81" i="2"/>
  <c r="S213" i="2"/>
  <c r="S577" i="2"/>
  <c r="R121" i="3" s="1"/>
  <c r="S566" i="2"/>
  <c r="S196" i="2"/>
  <c r="S549" i="2"/>
  <c r="S634" i="2"/>
  <c r="S478" i="2"/>
  <c r="S569" i="2"/>
  <c r="S300" i="2"/>
  <c r="S74" i="2"/>
  <c r="S671" i="2"/>
  <c r="S700" i="2"/>
  <c r="S619" i="2"/>
  <c r="S401" i="2"/>
  <c r="S4" i="2"/>
  <c r="S472" i="2"/>
  <c r="S195" i="2"/>
  <c r="S28" i="2"/>
  <c r="S194" i="2"/>
  <c r="S571" i="2"/>
  <c r="S703" i="2"/>
  <c r="S557" i="2"/>
  <c r="S202" i="2"/>
  <c r="S473" i="2"/>
  <c r="S325" i="2"/>
  <c r="S599" i="2"/>
  <c r="S406" i="2"/>
  <c r="S338" i="2"/>
  <c r="S130" i="2"/>
  <c r="S73" i="2"/>
  <c r="S687" i="2"/>
  <c r="S408" i="2"/>
  <c r="R16" i="3" s="1"/>
  <c r="S56" i="2"/>
  <c r="S650" i="2"/>
  <c r="S672" i="2"/>
  <c r="S459" i="2"/>
  <c r="S287" i="2"/>
  <c r="S432" i="2"/>
  <c r="R115" i="3" s="1"/>
  <c r="S292" i="2"/>
  <c r="S433" i="2"/>
  <c r="R100" i="3" s="1"/>
  <c r="S603" i="2"/>
  <c r="S440" i="2"/>
  <c r="S61" i="2"/>
  <c r="S112" i="2"/>
  <c r="S275" i="2"/>
  <c r="S189" i="2"/>
  <c r="S191" i="2"/>
  <c r="S78" i="2"/>
  <c r="S135" i="2"/>
  <c r="S65" i="2"/>
  <c r="S306" i="2"/>
  <c r="S76" i="2"/>
  <c r="S507" i="2"/>
  <c r="S574" i="2"/>
  <c r="S623" i="2"/>
  <c r="S280" i="2"/>
  <c r="S144" i="2"/>
  <c r="S393" i="2"/>
  <c r="S521" i="2"/>
  <c r="S167" i="2"/>
  <c r="S7" i="2"/>
  <c r="S656" i="2"/>
  <c r="S371" i="2"/>
  <c r="S36" i="2"/>
  <c r="S544" i="2"/>
  <c r="S297" i="2"/>
  <c r="S173" i="2"/>
  <c r="S396" i="2"/>
  <c r="S537" i="2"/>
  <c r="S435" i="2"/>
  <c r="S34" i="2"/>
  <c r="S102" i="2"/>
  <c r="S365" i="2"/>
  <c r="S118" i="2"/>
  <c r="S625" i="2"/>
  <c r="S426" i="2"/>
  <c r="S138" i="2"/>
  <c r="S421" i="2"/>
  <c r="S567" i="2"/>
  <c r="S460" i="2"/>
  <c r="S328" i="2"/>
  <c r="S53" i="2"/>
  <c r="S377" i="2"/>
  <c r="S648" i="2"/>
  <c r="S438" i="2"/>
  <c r="S447" i="2"/>
  <c r="S712" i="2"/>
  <c r="S58" i="2"/>
  <c r="S434" i="2"/>
  <c r="S428" i="2"/>
  <c r="S47" i="2"/>
  <c r="S424" i="2"/>
  <c r="S51" i="2"/>
  <c r="R2" i="3" s="1"/>
  <c r="S614" i="2"/>
  <c r="S417" i="2"/>
  <c r="S597" i="2"/>
  <c r="S419" i="2"/>
  <c r="S718" i="2"/>
  <c r="S546" i="2"/>
  <c r="S225" i="2"/>
  <c r="S111" i="2"/>
  <c r="S457" i="2"/>
  <c r="S369" i="2"/>
  <c r="S250" i="2"/>
  <c r="S373" i="2"/>
  <c r="R95" i="3" s="1"/>
  <c r="S484" i="2"/>
  <c r="S480" i="2"/>
  <c r="S19" i="2"/>
  <c r="S397" i="2"/>
  <c r="S491" i="2"/>
  <c r="S333" i="2"/>
  <c r="S729" i="2"/>
  <c r="S128" i="2"/>
  <c r="S20" i="2"/>
  <c r="S164" i="2"/>
  <c r="S562" i="2"/>
  <c r="S55" i="2"/>
  <c r="S231" i="2"/>
  <c r="S198" i="2"/>
  <c r="R14" i="3" s="1"/>
  <c r="S400" i="2"/>
  <c r="S385" i="2"/>
  <c r="S109" i="2"/>
  <c r="S616" i="2"/>
  <c r="S3" i="2"/>
  <c r="S149" i="2"/>
  <c r="S218" i="2"/>
  <c r="S519" i="2"/>
  <c r="S495" i="2"/>
  <c r="S166" i="2"/>
  <c r="S108" i="2"/>
  <c r="S361" i="2"/>
  <c r="S156" i="2"/>
  <c r="S75" i="2"/>
  <c r="S249" i="2"/>
  <c r="S179" i="2"/>
  <c r="S215" i="2"/>
  <c r="R15" i="3" s="1"/>
  <c r="S523" i="2"/>
  <c r="S686" i="2"/>
  <c r="S581" i="2"/>
  <c r="S49" i="2"/>
  <c r="S79" i="2"/>
  <c r="S119" i="2"/>
  <c r="S550" i="2"/>
  <c r="S334" i="2"/>
  <c r="S351" i="2"/>
  <c r="S450" i="2"/>
  <c r="S310" i="2"/>
  <c r="S32" i="2"/>
  <c r="S522" i="2"/>
  <c r="S150" i="2"/>
  <c r="S366" i="2"/>
  <c r="S5" i="2"/>
  <c r="S664" i="2"/>
  <c r="S256" i="2"/>
  <c r="S268" i="2"/>
  <c r="S319" i="2"/>
  <c r="S241" i="2"/>
  <c r="S637" i="2"/>
  <c r="S59" i="2"/>
  <c r="S168" i="2"/>
  <c r="S146" i="2"/>
  <c r="S389" i="2"/>
  <c r="S453" i="2"/>
  <c r="S598" i="2"/>
  <c r="S63" i="2"/>
  <c r="S240" i="2"/>
  <c r="S530" i="2"/>
  <c r="S555" i="2"/>
  <c r="S265" i="2"/>
  <c r="S106" i="2"/>
  <c r="S352" i="2"/>
  <c r="S540" i="2"/>
  <c r="S91" i="2"/>
  <c r="S147" i="2"/>
  <c r="S93" i="2"/>
  <c r="S141" i="2"/>
  <c r="S261" i="2"/>
  <c r="S307" i="2"/>
  <c r="S402" i="2"/>
  <c r="S628" i="2"/>
  <c r="S169" i="2"/>
  <c r="S170" i="2"/>
  <c r="S676" i="2"/>
  <c r="S50" i="2"/>
  <c r="S90" i="2"/>
  <c r="S469" i="2"/>
  <c r="S221" i="2"/>
  <c r="S2" i="2"/>
  <c r="S30" i="2"/>
  <c r="S475" i="2"/>
  <c r="S430" i="2"/>
  <c r="S99" i="2"/>
  <c r="S633" i="2"/>
  <c r="S186" i="2"/>
  <c r="S422" i="2"/>
  <c r="S416" i="2"/>
  <c r="S707" i="2"/>
  <c r="S427" i="2"/>
  <c r="S124" i="2"/>
  <c r="S350" i="2"/>
  <c r="S182" i="2"/>
  <c r="S120" i="2"/>
  <c r="S41" i="2"/>
  <c r="S592" i="2"/>
  <c r="S279" i="2"/>
  <c r="S98" i="2"/>
  <c r="S178" i="2"/>
  <c r="R13" i="3" s="1"/>
  <c r="S607" i="2"/>
  <c r="S33" i="2"/>
  <c r="S125" i="2"/>
  <c r="S734" i="2"/>
  <c r="S69" i="2"/>
  <c r="S183" i="2"/>
  <c r="S35" i="2"/>
  <c r="S11" i="2"/>
  <c r="S600" i="2"/>
  <c r="S386" i="2"/>
  <c r="S177" i="2"/>
  <c r="S26" i="2"/>
  <c r="S82" i="2"/>
  <c r="S17" i="2"/>
  <c r="R12" i="3" s="1"/>
  <c r="S208" i="2"/>
  <c r="S253" i="2"/>
  <c r="S543" i="2"/>
  <c r="S46" i="2"/>
  <c r="S510" i="2"/>
  <c r="S454" i="2"/>
  <c r="S312" i="2"/>
  <c r="S137" i="2"/>
  <c r="S684" i="2"/>
  <c r="S584" i="2"/>
  <c r="R122" i="3" s="1"/>
  <c r="S547" i="2"/>
  <c r="S339" i="2"/>
  <c r="S640" i="2"/>
  <c r="S9" i="2"/>
  <c r="S713" i="2"/>
  <c r="S212" i="2"/>
  <c r="S48" i="2"/>
  <c r="S301" i="2"/>
  <c r="S431" i="2"/>
  <c r="S618" i="2"/>
  <c r="S394" i="2"/>
  <c r="S587" i="2"/>
  <c r="S341" i="2"/>
  <c r="S646" i="2"/>
  <c r="S159" i="2"/>
  <c r="S503" i="2"/>
  <c r="S232" i="2"/>
  <c r="S14" i="2"/>
  <c r="S187" i="2"/>
  <c r="S665" i="2"/>
  <c r="S31" i="2"/>
  <c r="S23" i="2"/>
  <c r="S452" i="2"/>
  <c r="S237" i="2"/>
  <c r="S224" i="2"/>
  <c r="S132" i="2"/>
  <c r="S233" i="2"/>
  <c r="S481" i="2"/>
  <c r="S222" i="2"/>
  <c r="S229" i="2"/>
  <c r="S539" i="2"/>
  <c r="S13" i="2"/>
  <c r="S488" i="2"/>
  <c r="S579" i="2"/>
  <c r="S617" i="2"/>
  <c r="S498" i="2"/>
  <c r="S382" i="2"/>
  <c r="S270" i="2"/>
  <c r="S463" i="2"/>
  <c r="S641" i="2"/>
  <c r="S239" i="2"/>
  <c r="S701" i="2"/>
  <c r="S6" i="2"/>
  <c r="S193" i="2"/>
  <c r="S263" i="2"/>
  <c r="S399" i="2"/>
  <c r="S214" i="2"/>
  <c r="S728" i="2"/>
  <c r="S95" i="2"/>
  <c r="S635" i="2"/>
  <c r="S252" i="2"/>
  <c r="S613" i="2"/>
  <c r="S456" i="2"/>
  <c r="S129" i="2"/>
  <c r="S511" i="2"/>
  <c r="R52" i="3" s="1"/>
  <c r="S585" i="2"/>
  <c r="S248" i="2"/>
  <c r="S493" i="2"/>
  <c r="S517" i="2"/>
  <c r="S154" i="2"/>
  <c r="S8" i="2"/>
  <c r="R11" i="3" s="1"/>
  <c r="S12" i="2"/>
  <c r="S505" i="2"/>
  <c r="R118" i="3" s="1"/>
  <c r="S455" i="2"/>
  <c r="S662" i="2"/>
  <c r="S131" i="2"/>
  <c r="S142" i="2"/>
  <c r="S441" i="2"/>
  <c r="S638" i="2"/>
  <c r="S409" i="2"/>
  <c r="S661" i="2"/>
  <c r="S115" i="2"/>
  <c r="S257" i="2"/>
  <c r="S155" i="2"/>
  <c r="S171" i="2"/>
  <c r="S172" i="2"/>
  <c r="S699" i="2"/>
  <c r="S719" i="2"/>
  <c r="S27" i="2"/>
  <c r="S331" i="2"/>
  <c r="S626" i="2"/>
  <c r="S580" i="2"/>
  <c r="S308" i="2"/>
  <c r="S655" i="2"/>
  <c r="S560" i="2"/>
  <c r="S104" i="2"/>
  <c r="S538" i="2"/>
  <c r="S330" i="2"/>
  <c r="S288" i="2"/>
  <c r="S711" i="2"/>
  <c r="S727" i="2"/>
  <c r="S219" i="2"/>
  <c r="S139" i="2"/>
  <c r="S346" i="2"/>
  <c r="S340" i="2"/>
  <c r="S309" i="2"/>
  <c r="S716" i="2"/>
  <c r="S302" i="2"/>
  <c r="S644" i="2"/>
  <c r="S117" i="2"/>
  <c r="S24" i="2"/>
  <c r="S362" i="2"/>
  <c r="S506" i="2"/>
  <c r="S324" i="2"/>
  <c r="S276" i="2"/>
  <c r="S586" i="2"/>
  <c r="S335" i="2"/>
  <c r="S624" i="2"/>
  <c r="S62" i="2"/>
  <c r="S45" i="2"/>
  <c r="S21" i="2"/>
  <c r="S563" i="2"/>
  <c r="S404" i="2"/>
  <c r="S162" i="2"/>
  <c r="S572" i="2"/>
  <c r="S153" i="2"/>
  <c r="S548" i="2"/>
  <c r="S471" i="2"/>
  <c r="S576" i="2"/>
  <c r="S442" i="2"/>
  <c r="S317" i="2"/>
  <c r="S717" i="2"/>
  <c r="S610" i="2"/>
  <c r="S444" i="2"/>
  <c r="S258" i="2"/>
  <c r="S39" i="2"/>
  <c r="S391" i="2"/>
  <c r="S57" i="2"/>
  <c r="S273" i="2"/>
  <c r="S568" i="2"/>
  <c r="S674" i="2"/>
  <c r="S190" i="2"/>
  <c r="S107" i="2"/>
  <c r="S72" i="2"/>
  <c r="S303" i="2"/>
  <c r="S94" i="2"/>
  <c r="S298" i="2"/>
  <c r="S211" i="2"/>
  <c r="S606" i="2"/>
  <c r="S652" i="2"/>
  <c r="S690" i="2"/>
  <c r="S694" i="2"/>
  <c r="S443" i="2"/>
  <c r="S533" i="2"/>
  <c r="S573" i="2"/>
  <c r="S121" i="2"/>
  <c r="S313" i="2"/>
  <c r="S583" i="2"/>
  <c r="S483" i="2"/>
  <c r="S381" i="2"/>
  <c r="S242" i="2"/>
  <c r="R97" i="3" s="1"/>
  <c r="S496" i="2"/>
  <c r="S582" i="2"/>
  <c r="S497" i="2"/>
  <c r="S477" i="2"/>
  <c r="S589" i="2"/>
  <c r="S38" i="2"/>
  <c r="S226" i="2"/>
  <c r="S86" i="2"/>
  <c r="S489" i="2"/>
  <c r="S413" i="2"/>
  <c r="S608" i="2"/>
  <c r="S722" i="2"/>
  <c r="S596" i="2"/>
  <c r="S254" i="2"/>
  <c r="S85" i="2"/>
  <c r="S245" i="2"/>
  <c r="S203" i="2"/>
  <c r="S175" i="2"/>
  <c r="S429" i="2"/>
  <c r="S499" i="2"/>
  <c r="S449" i="2"/>
  <c r="S621" i="2"/>
  <c r="S553" i="2"/>
  <c r="R120" i="3" s="1"/>
  <c r="S349" i="2"/>
  <c r="S736" i="2"/>
  <c r="S103" i="2"/>
  <c r="S316" i="2"/>
  <c r="S133" i="2"/>
  <c r="S305" i="2"/>
  <c r="S420" i="2"/>
  <c r="S501" i="2"/>
  <c r="S658" i="2"/>
  <c r="S704" i="2"/>
  <c r="S87" i="2"/>
  <c r="S681" i="2"/>
  <c r="S677" i="2"/>
  <c r="S246" i="2"/>
  <c r="S520" i="2"/>
  <c r="S77" i="2"/>
  <c r="S590" i="2"/>
  <c r="S272" i="2"/>
  <c r="S96" i="2"/>
  <c r="S67" i="2"/>
  <c r="S151" i="2"/>
  <c r="S398" i="2"/>
  <c r="S551" i="2"/>
  <c r="S88" i="2"/>
  <c r="S643" i="2"/>
  <c r="S570" i="2"/>
  <c r="S375" i="2"/>
  <c r="S515" i="2"/>
  <c r="R101" i="3" s="1"/>
  <c r="S320" i="2"/>
  <c r="S259" i="2"/>
  <c r="S642" i="2"/>
  <c r="S267" i="2"/>
  <c r="S42" i="2"/>
  <c r="S296" i="2"/>
  <c r="S390" i="2"/>
  <c r="S536" i="2"/>
  <c r="S255" i="2"/>
  <c r="S244" i="2"/>
  <c r="S653" i="2"/>
  <c r="S632" i="2"/>
  <c r="S649" i="2"/>
  <c r="S71" i="2"/>
  <c r="S695" i="2"/>
  <c r="S524" i="2"/>
  <c r="S411" i="2"/>
  <c r="S660" i="2"/>
  <c r="S269" i="2"/>
  <c r="S702" i="2"/>
  <c r="S206" i="2"/>
  <c r="S180" i="2"/>
  <c r="S388" i="2"/>
  <c r="S174" i="2"/>
  <c r="S514" i="2"/>
  <c r="S715" i="2"/>
  <c r="S204" i="2"/>
  <c r="S627" i="2"/>
  <c r="S113" i="2"/>
  <c r="S66" i="2"/>
  <c r="S260" i="2"/>
  <c r="S693" i="2"/>
  <c r="S227" i="2"/>
  <c r="S410" i="2"/>
  <c r="S723" i="2"/>
  <c r="S277" i="2"/>
  <c r="S578" i="2"/>
  <c r="S262" i="2"/>
  <c r="S220" i="2"/>
  <c r="S200" i="2"/>
  <c r="S100" i="2"/>
  <c r="S531" i="2"/>
  <c r="S667" i="2"/>
  <c r="S738" i="2"/>
  <c r="S122" i="2"/>
  <c r="S622" i="2"/>
  <c r="S601" i="2"/>
  <c r="S709" i="2"/>
  <c r="S321" i="2"/>
  <c r="S476" i="2"/>
  <c r="S247" i="2"/>
  <c r="S564" i="2"/>
  <c r="S680" i="2"/>
  <c r="S735" i="2"/>
  <c r="S97" i="2"/>
  <c r="S283" i="2"/>
  <c r="S465" i="2"/>
  <c r="S527" i="2"/>
  <c r="R53" i="3" s="1"/>
  <c r="S575" i="2"/>
  <c r="S201" i="2"/>
  <c r="S615" i="2"/>
  <c r="S379" i="2"/>
  <c r="R96" i="3" s="1"/>
  <c r="S556" i="2"/>
  <c r="S698" i="2"/>
  <c r="S545" i="2"/>
  <c r="S733" i="2"/>
  <c r="S528" i="2"/>
  <c r="S696" i="2"/>
  <c r="S437" i="2"/>
  <c r="S80" i="2"/>
  <c r="S490" i="2"/>
  <c r="S383" i="2"/>
  <c r="S284" i="2"/>
  <c r="S494" i="2"/>
  <c r="S223" i="2"/>
  <c r="S561" i="2"/>
  <c r="S184" i="2"/>
  <c r="S285" i="2"/>
  <c r="S332" i="2"/>
  <c r="S500" i="2"/>
  <c r="S714" i="2"/>
  <c r="S101" i="2"/>
  <c r="S295" i="2"/>
  <c r="S293" i="2"/>
  <c r="S278" i="2"/>
  <c r="S407" i="2"/>
  <c r="S668" i="2"/>
  <c r="S243" i="2"/>
  <c r="S474" i="2"/>
  <c r="S359" i="2"/>
  <c r="S216" i="2"/>
  <c r="S629" i="2"/>
  <c r="S363" i="2"/>
  <c r="S611" i="2"/>
  <c r="S487" i="2"/>
  <c r="S595" i="2"/>
  <c r="S188" i="2"/>
  <c r="S602" i="2"/>
  <c r="S344" i="2"/>
  <c r="S666" i="2"/>
  <c r="S732" i="2"/>
  <c r="S326" i="2"/>
  <c r="S534" i="2"/>
  <c r="S679" i="2"/>
  <c r="S685" i="2"/>
  <c r="R125" i="3" s="1"/>
  <c r="S238" i="2"/>
  <c r="S502" i="2"/>
  <c r="S604" i="2"/>
  <c r="S651" i="2"/>
  <c r="S670" i="2"/>
  <c r="S290" i="2"/>
  <c r="S468" i="2"/>
  <c r="S659" i="2"/>
  <c r="S612" i="2"/>
  <c r="S692" i="2"/>
  <c r="S697" i="2"/>
  <c r="S535" i="2"/>
  <c r="S554" i="2"/>
  <c r="S730" i="2"/>
  <c r="S689" i="2"/>
  <c r="R102" i="3" s="1"/>
  <c r="S688" i="2"/>
  <c r="S504" i="2"/>
  <c r="S675" i="2"/>
  <c r="S682" i="2"/>
  <c r="S708" i="2"/>
  <c r="S705" i="2"/>
  <c r="S731" i="2"/>
  <c r="S724" i="2"/>
  <c r="S706" i="2"/>
  <c r="S609" i="2"/>
  <c r="S726" i="2"/>
  <c r="S631" i="2"/>
  <c r="S737" i="2"/>
  <c r="N647" i="2"/>
  <c r="N485" i="2"/>
  <c r="N512" i="2"/>
  <c r="N83" i="2"/>
  <c r="N251" i="2"/>
  <c r="N345" i="2"/>
  <c r="N336" i="2"/>
  <c r="N327" i="2"/>
  <c r="N605" i="2"/>
  <c r="N461" i="2"/>
  <c r="N157" i="2"/>
  <c r="N322" i="2"/>
  <c r="N123" i="2"/>
  <c r="N663" i="2"/>
  <c r="N134" i="2"/>
  <c r="N439" i="2"/>
  <c r="N591" i="2"/>
  <c r="N639" i="2"/>
  <c r="N52" i="2"/>
  <c r="N392" i="2"/>
  <c r="N425" i="2"/>
  <c r="N358" i="2"/>
  <c r="N356" i="2"/>
  <c r="N228" i="2"/>
  <c r="N541" i="2"/>
  <c r="N565" i="2"/>
  <c r="N289" i="2"/>
  <c r="N89" i="2"/>
  <c r="N588" i="2"/>
  <c r="N140" i="2"/>
  <c r="N380" i="2"/>
  <c r="N710" i="2"/>
  <c r="N136" i="2"/>
  <c r="N721" i="2"/>
  <c r="N436" i="2"/>
  <c r="N15" i="2"/>
  <c r="N378" i="2"/>
  <c r="N110" i="2"/>
  <c r="N673" i="2"/>
  <c r="N271" i="2"/>
  <c r="N44" i="2"/>
  <c r="N418" i="2"/>
  <c r="N458" i="2"/>
  <c r="N542" i="2"/>
  <c r="N412" i="2"/>
  <c r="N230" i="2"/>
  <c r="N176" i="2"/>
  <c r="N462" i="2"/>
  <c r="N593" i="2"/>
  <c r="N274" i="2"/>
  <c r="N374" i="2"/>
  <c r="N294" i="2"/>
  <c r="N448" i="2"/>
  <c r="N192" i="2"/>
  <c r="N127" i="2"/>
  <c r="N508" i="2"/>
  <c r="N337" i="2"/>
  <c r="N492" i="2"/>
  <c r="N282" i="2"/>
  <c r="N415" i="2"/>
  <c r="N470" i="2"/>
  <c r="N185" i="2"/>
  <c r="N311" i="2"/>
  <c r="N318" i="2"/>
  <c r="N92" i="2"/>
  <c r="N343" i="2"/>
  <c r="N372" i="2"/>
  <c r="N286" i="2"/>
  <c r="N367" i="2"/>
  <c r="N526" i="2"/>
  <c r="N558" i="2"/>
  <c r="N304" i="2"/>
  <c r="N160" i="2"/>
  <c r="N423" i="2"/>
  <c r="N116" i="2"/>
  <c r="N209" i="2"/>
  <c r="N197" i="2"/>
  <c r="N620" i="2"/>
  <c r="N143" i="2"/>
  <c r="N64" i="2"/>
  <c r="N266" i="2"/>
  <c r="N466" i="2"/>
  <c r="N40" i="2"/>
  <c r="N54" i="2"/>
  <c r="N348" i="2"/>
  <c r="N482" i="2"/>
  <c r="N532" i="2"/>
  <c r="N384" i="2"/>
  <c r="N370" i="2"/>
  <c r="N234" i="2"/>
  <c r="N181" i="2"/>
  <c r="N84" i="2"/>
  <c r="N291" i="2"/>
  <c r="N323" i="2"/>
  <c r="N645" i="2"/>
  <c r="N486" i="2"/>
  <c r="N105" i="2"/>
  <c r="N376" i="2"/>
  <c r="N163" i="2"/>
  <c r="N236" i="2"/>
  <c r="N683" i="2"/>
  <c r="N368" i="2"/>
  <c r="N403" i="2"/>
  <c r="N513" i="2"/>
  <c r="N29" i="2"/>
  <c r="N148" i="2"/>
  <c r="N10" i="2"/>
  <c r="N342" i="2"/>
  <c r="N678" i="2"/>
  <c r="N43" i="2"/>
  <c r="N357" i="2"/>
  <c r="N446" i="2"/>
  <c r="N720" i="2"/>
  <c r="N360" i="2"/>
  <c r="N60" i="2"/>
  <c r="N210" i="2"/>
  <c r="N16" i="2"/>
  <c r="N355" i="2"/>
  <c r="N68" i="2"/>
  <c r="N299" i="2"/>
  <c r="N559" i="2"/>
  <c r="N353" i="2"/>
  <c r="N630" i="2"/>
  <c r="N152" i="2"/>
  <c r="N70" i="2"/>
  <c r="N264" i="2"/>
  <c r="N314" i="2"/>
  <c r="N464" i="2"/>
  <c r="N451" i="2"/>
  <c r="N114" i="2"/>
  <c r="N18" i="2"/>
  <c r="N315" i="2"/>
  <c r="N217" i="2"/>
  <c r="N516" i="2"/>
  <c r="N347" i="2"/>
  <c r="N158" i="2"/>
  <c r="N395" i="2"/>
  <c r="N636" i="2"/>
  <c r="N691" i="2"/>
  <c r="N657" i="2"/>
  <c r="N354" i="2"/>
  <c r="N405" i="2"/>
  <c r="N205" i="2"/>
  <c r="N22" i="2"/>
  <c r="N329" i="2"/>
  <c r="N594" i="2"/>
  <c r="N445" i="2"/>
  <c r="N518" i="2"/>
  <c r="N669" i="2"/>
  <c r="N479" i="2"/>
  <c r="N199" i="2"/>
  <c r="N161" i="2"/>
  <c r="N126" i="2"/>
  <c r="N165" i="2"/>
  <c r="N467" i="2"/>
  <c r="N387" i="2"/>
  <c r="N25" i="2"/>
  <c r="N145" i="2"/>
  <c r="N414" i="2"/>
  <c r="N207" i="2"/>
  <c r="N281" i="2"/>
  <c r="N37" i="2"/>
  <c r="N725" i="2"/>
  <c r="N552" i="2"/>
  <c r="N364" i="2"/>
  <c r="N509" i="2"/>
  <c r="N654" i="2"/>
  <c r="N235" i="2"/>
  <c r="N525" i="2"/>
  <c r="N529" i="2"/>
  <c r="N81" i="2"/>
  <c r="N213" i="2"/>
  <c r="N577" i="2"/>
  <c r="N566" i="2"/>
  <c r="N196" i="2"/>
  <c r="N549" i="2"/>
  <c r="N634" i="2"/>
  <c r="N478" i="2"/>
  <c r="N569" i="2"/>
  <c r="N300" i="2"/>
  <c r="N74" i="2"/>
  <c r="N671" i="2"/>
  <c r="N700" i="2"/>
  <c r="N619" i="2"/>
  <c r="N401" i="2"/>
  <c r="N4" i="2"/>
  <c r="N472" i="2"/>
  <c r="N195" i="2"/>
  <c r="N28" i="2"/>
  <c r="N194" i="2"/>
  <c r="N571" i="2"/>
  <c r="N703" i="2"/>
  <c r="N557" i="2"/>
  <c r="N202" i="2"/>
  <c r="N473" i="2"/>
  <c r="N325" i="2"/>
  <c r="N599" i="2"/>
  <c r="N406" i="2"/>
  <c r="N338" i="2"/>
  <c r="N130" i="2"/>
  <c r="N73" i="2"/>
  <c r="N687" i="2"/>
  <c r="N408" i="2"/>
  <c r="N56" i="2"/>
  <c r="N650" i="2"/>
  <c r="N672" i="2"/>
  <c r="N459" i="2"/>
  <c r="N287" i="2"/>
  <c r="N432" i="2"/>
  <c r="N292" i="2"/>
  <c r="N433" i="2"/>
  <c r="N603" i="2"/>
  <c r="N440" i="2"/>
  <c r="N61" i="2"/>
  <c r="N112" i="2"/>
  <c r="N275" i="2"/>
  <c r="N189" i="2"/>
  <c r="N191" i="2"/>
  <c r="N78" i="2"/>
  <c r="N135" i="2"/>
  <c r="N65" i="2"/>
  <c r="N306" i="2"/>
  <c r="N76" i="2"/>
  <c r="N507" i="2"/>
  <c r="N574" i="2"/>
  <c r="N623" i="2"/>
  <c r="N280" i="2"/>
  <c r="N144" i="2"/>
  <c r="N393" i="2"/>
  <c r="N521" i="2"/>
  <c r="N167" i="2"/>
  <c r="N7" i="2"/>
  <c r="N656" i="2"/>
  <c r="N371" i="2"/>
  <c r="N36" i="2"/>
  <c r="N544" i="2"/>
  <c r="N297" i="2"/>
  <c r="N173" i="2"/>
  <c r="N396" i="2"/>
  <c r="N537" i="2"/>
  <c r="N435" i="2"/>
  <c r="N34" i="2"/>
  <c r="N102" i="2"/>
  <c r="N365" i="2"/>
  <c r="N118" i="2"/>
  <c r="N625" i="2"/>
  <c r="N426" i="2"/>
  <c r="N138" i="2"/>
  <c r="N421" i="2"/>
  <c r="N567" i="2"/>
  <c r="N460" i="2"/>
  <c r="N328" i="2"/>
  <c r="N53" i="2"/>
  <c r="N377" i="2"/>
  <c r="N648" i="2"/>
  <c r="N438" i="2"/>
  <c r="N447" i="2"/>
  <c r="N712" i="2"/>
  <c r="N58" i="2"/>
  <c r="N434" i="2"/>
  <c r="N428" i="2"/>
  <c r="N47" i="2"/>
  <c r="N424" i="2"/>
  <c r="N51" i="2"/>
  <c r="N614" i="2"/>
  <c r="N417" i="2"/>
  <c r="N597" i="2"/>
  <c r="N419" i="2"/>
  <c r="N718" i="2"/>
  <c r="N546" i="2"/>
  <c r="N225" i="2"/>
  <c r="N111" i="2"/>
  <c r="N457" i="2"/>
  <c r="N369" i="2"/>
  <c r="N250" i="2"/>
  <c r="N373" i="2"/>
  <c r="N484" i="2"/>
  <c r="N480" i="2"/>
  <c r="N19" i="2"/>
  <c r="N397" i="2"/>
  <c r="N491" i="2"/>
  <c r="N333" i="2"/>
  <c r="N729" i="2"/>
  <c r="N128" i="2"/>
  <c r="N20" i="2"/>
  <c r="N164" i="2"/>
  <c r="N562" i="2"/>
  <c r="N55" i="2"/>
  <c r="N231" i="2"/>
  <c r="N198" i="2"/>
  <c r="N400" i="2"/>
  <c r="N385" i="2"/>
  <c r="N109" i="2"/>
  <c r="N616" i="2"/>
  <c r="N3" i="2"/>
  <c r="N149" i="2"/>
  <c r="N218" i="2"/>
  <c r="N519" i="2"/>
  <c r="N495" i="2"/>
  <c r="N166" i="2"/>
  <c r="N108" i="2"/>
  <c r="N361" i="2"/>
  <c r="N156" i="2"/>
  <c r="N75" i="2"/>
  <c r="N249" i="2"/>
  <c r="N179" i="2"/>
  <c r="N215" i="2"/>
  <c r="N523" i="2"/>
  <c r="N686" i="2"/>
  <c r="N581" i="2"/>
  <c r="N49" i="2"/>
  <c r="N79" i="2"/>
  <c r="N119" i="2"/>
  <c r="N550" i="2"/>
  <c r="N334" i="2"/>
  <c r="N351" i="2"/>
  <c r="N450" i="2"/>
  <c r="N310" i="2"/>
  <c r="N32" i="2"/>
  <c r="N522" i="2"/>
  <c r="N150" i="2"/>
  <c r="N366" i="2"/>
  <c r="N5" i="2"/>
  <c r="N664" i="2"/>
  <c r="N256" i="2"/>
  <c r="N268" i="2"/>
  <c r="N319" i="2"/>
  <c r="N241" i="2"/>
  <c r="N637" i="2"/>
  <c r="N59" i="2"/>
  <c r="N168" i="2"/>
  <c r="N146" i="2"/>
  <c r="N389" i="2"/>
  <c r="N453" i="2"/>
  <c r="N598" i="2"/>
  <c r="N63" i="2"/>
  <c r="N240" i="2"/>
  <c r="N530" i="2"/>
  <c r="N555" i="2"/>
  <c r="N265" i="2"/>
  <c r="N106" i="2"/>
  <c r="N352" i="2"/>
  <c r="N540" i="2"/>
  <c r="N91" i="2"/>
  <c r="N147" i="2"/>
  <c r="N93" i="2"/>
  <c r="N141" i="2"/>
  <c r="N261" i="2"/>
  <c r="N307" i="2"/>
  <c r="N402" i="2"/>
  <c r="N628" i="2"/>
  <c r="N169" i="2"/>
  <c r="N170" i="2"/>
  <c r="N676" i="2"/>
  <c r="N50" i="2"/>
  <c r="N90" i="2"/>
  <c r="N469" i="2"/>
  <c r="N221" i="2"/>
  <c r="N2" i="2"/>
  <c r="N30" i="2"/>
  <c r="N475" i="2"/>
  <c r="N430" i="2"/>
  <c r="N99" i="2"/>
  <c r="N633" i="2"/>
  <c r="N186" i="2"/>
  <c r="N422" i="2"/>
  <c r="N416" i="2"/>
  <c r="N707" i="2"/>
  <c r="N427" i="2"/>
  <c r="N124" i="2"/>
  <c r="N350" i="2"/>
  <c r="N182" i="2"/>
  <c r="N120" i="2"/>
  <c r="N41" i="2"/>
  <c r="N592" i="2"/>
  <c r="N279" i="2"/>
  <c r="N98" i="2"/>
  <c r="N178" i="2"/>
  <c r="N607" i="2"/>
  <c r="N33" i="2"/>
  <c r="N125" i="2"/>
  <c r="N734" i="2"/>
  <c r="N69" i="2"/>
  <c r="N183" i="2"/>
  <c r="N35" i="2"/>
  <c r="N11" i="2"/>
  <c r="N600" i="2"/>
  <c r="N386" i="2"/>
  <c r="N177" i="2"/>
  <c r="N26" i="2"/>
  <c r="N82" i="2"/>
  <c r="N17" i="2"/>
  <c r="N208" i="2"/>
  <c r="N253" i="2"/>
  <c r="N543" i="2"/>
  <c r="N46" i="2"/>
  <c r="N510" i="2"/>
  <c r="N454" i="2"/>
  <c r="N312" i="2"/>
  <c r="N137" i="2"/>
  <c r="N684" i="2"/>
  <c r="N584" i="2"/>
  <c r="N547" i="2"/>
  <c r="N339" i="2"/>
  <c r="N640" i="2"/>
  <c r="N9" i="2"/>
  <c r="N713" i="2"/>
  <c r="N212" i="2"/>
  <c r="N48" i="2"/>
  <c r="N301" i="2"/>
  <c r="N431" i="2"/>
  <c r="N618" i="2"/>
  <c r="N394" i="2"/>
  <c r="N587" i="2"/>
  <c r="N341" i="2"/>
  <c r="N646" i="2"/>
  <c r="N159" i="2"/>
  <c r="N503" i="2"/>
  <c r="N232" i="2"/>
  <c r="N14" i="2"/>
  <c r="N187" i="2"/>
  <c r="N665" i="2"/>
  <c r="N31" i="2"/>
  <c r="N23" i="2"/>
  <c r="N452" i="2"/>
  <c r="N237" i="2"/>
  <c r="N224" i="2"/>
  <c r="N132" i="2"/>
  <c r="N233" i="2"/>
  <c r="N481" i="2"/>
  <c r="N222" i="2"/>
  <c r="N229" i="2"/>
  <c r="N539" i="2"/>
  <c r="N13" i="2"/>
  <c r="N488" i="2"/>
  <c r="N579" i="2"/>
  <c r="N617" i="2"/>
  <c r="N498" i="2"/>
  <c r="N382" i="2"/>
  <c r="N270" i="2"/>
  <c r="N463" i="2"/>
  <c r="N641" i="2"/>
  <c r="N239" i="2"/>
  <c r="N701" i="2"/>
  <c r="N6" i="2"/>
  <c r="N193" i="2"/>
  <c r="N263" i="2"/>
  <c r="N399" i="2"/>
  <c r="N214" i="2"/>
  <c r="N728" i="2"/>
  <c r="N95" i="2"/>
  <c r="N635" i="2"/>
  <c r="N252" i="2"/>
  <c r="N613" i="2"/>
  <c r="N456" i="2"/>
  <c r="N129" i="2"/>
  <c r="N511" i="2"/>
  <c r="N585" i="2"/>
  <c r="N248" i="2"/>
  <c r="N493" i="2"/>
  <c r="N517" i="2"/>
  <c r="N154" i="2"/>
  <c r="N8" i="2"/>
  <c r="N12" i="2"/>
  <c r="N505" i="2"/>
  <c r="N455" i="2"/>
  <c r="N662" i="2"/>
  <c r="N131" i="2"/>
  <c r="N142" i="2"/>
  <c r="N441" i="2"/>
  <c r="N638" i="2"/>
  <c r="N409" i="2"/>
  <c r="N661" i="2"/>
  <c r="N115" i="2"/>
  <c r="N257" i="2"/>
  <c r="N155" i="2"/>
  <c r="N171" i="2"/>
  <c r="N172" i="2"/>
  <c r="N699" i="2"/>
  <c r="N719" i="2"/>
  <c r="N27" i="2"/>
  <c r="N331" i="2"/>
  <c r="N626" i="2"/>
  <c r="N580" i="2"/>
  <c r="N308" i="2"/>
  <c r="N655" i="2"/>
  <c r="N560" i="2"/>
  <c r="N104" i="2"/>
  <c r="N538" i="2"/>
  <c r="N330" i="2"/>
  <c r="N288" i="2"/>
  <c r="N711" i="2"/>
  <c r="N727" i="2"/>
  <c r="N219" i="2"/>
  <c r="N139" i="2"/>
  <c r="N346" i="2"/>
  <c r="N340" i="2"/>
  <c r="N309" i="2"/>
  <c r="N716" i="2"/>
  <c r="N302" i="2"/>
  <c r="N644" i="2"/>
  <c r="N117" i="2"/>
  <c r="N24" i="2"/>
  <c r="N362" i="2"/>
  <c r="N506" i="2"/>
  <c r="N324" i="2"/>
  <c r="N276" i="2"/>
  <c r="N586" i="2"/>
  <c r="N335" i="2"/>
  <c r="N624" i="2"/>
  <c r="N62" i="2"/>
  <c r="N45" i="2"/>
  <c r="N21" i="2"/>
  <c r="N563" i="2"/>
  <c r="N404" i="2"/>
  <c r="N162" i="2"/>
  <c r="N572" i="2"/>
  <c r="N153" i="2"/>
  <c r="N548" i="2"/>
  <c r="N471" i="2"/>
  <c r="N576" i="2"/>
  <c r="N442" i="2"/>
  <c r="N317" i="2"/>
  <c r="N717" i="2"/>
  <c r="N610" i="2"/>
  <c r="N444" i="2"/>
  <c r="N258" i="2"/>
  <c r="N39" i="2"/>
  <c r="N391" i="2"/>
  <c r="N57" i="2"/>
  <c r="N273" i="2"/>
  <c r="N568" i="2"/>
  <c r="N674" i="2"/>
  <c r="N190" i="2"/>
  <c r="N107" i="2"/>
  <c r="N72" i="2"/>
  <c r="N303" i="2"/>
  <c r="N94" i="2"/>
  <c r="N298" i="2"/>
  <c r="N211" i="2"/>
  <c r="N606" i="2"/>
  <c r="N652" i="2"/>
  <c r="N690" i="2"/>
  <c r="N694" i="2"/>
  <c r="N443" i="2"/>
  <c r="N533" i="2"/>
  <c r="N573" i="2"/>
  <c r="N121" i="2"/>
  <c r="N313" i="2"/>
  <c r="N583" i="2"/>
  <c r="N483" i="2"/>
  <c r="N381" i="2"/>
  <c r="N242" i="2"/>
  <c r="N496" i="2"/>
  <c r="N582" i="2"/>
  <c r="N497" i="2"/>
  <c r="N477" i="2"/>
  <c r="N589" i="2"/>
  <c r="N38" i="2"/>
  <c r="N226" i="2"/>
  <c r="N86" i="2"/>
  <c r="N489" i="2"/>
  <c r="N413" i="2"/>
  <c r="N608" i="2"/>
  <c r="N722" i="2"/>
  <c r="N596" i="2"/>
  <c r="N254" i="2"/>
  <c r="N85" i="2"/>
  <c r="N245" i="2"/>
  <c r="N203" i="2"/>
  <c r="N175" i="2"/>
  <c r="N429" i="2"/>
  <c r="N499" i="2"/>
  <c r="N449" i="2"/>
  <c r="N621" i="2"/>
  <c r="N553" i="2"/>
  <c r="N349" i="2"/>
  <c r="N736" i="2"/>
  <c r="N103" i="2"/>
  <c r="N316" i="2"/>
  <c r="N133" i="2"/>
  <c r="N305" i="2"/>
  <c r="N420" i="2"/>
  <c r="N501" i="2"/>
  <c r="N658" i="2"/>
  <c r="N704" i="2"/>
  <c r="N87" i="2"/>
  <c r="N681" i="2"/>
  <c r="N677" i="2"/>
  <c r="N246" i="2"/>
  <c r="N520" i="2"/>
  <c r="N77" i="2"/>
  <c r="N590" i="2"/>
  <c r="N272" i="2"/>
  <c r="N96" i="2"/>
  <c r="N67" i="2"/>
  <c r="N151" i="2"/>
  <c r="N398" i="2"/>
  <c r="N551" i="2"/>
  <c r="N88" i="2"/>
  <c r="N643" i="2"/>
  <c r="N570" i="2"/>
  <c r="N375" i="2"/>
  <c r="N515" i="2"/>
  <c r="N320" i="2"/>
  <c r="N259" i="2"/>
  <c r="N642" i="2"/>
  <c r="N267" i="2"/>
  <c r="N42" i="2"/>
  <c r="N296" i="2"/>
  <c r="N390" i="2"/>
  <c r="N536" i="2"/>
  <c r="N255" i="2"/>
  <c r="N244" i="2"/>
  <c r="N653" i="2"/>
  <c r="N632" i="2"/>
  <c r="N649" i="2"/>
  <c r="N71" i="2"/>
  <c r="N695" i="2"/>
  <c r="N524" i="2"/>
  <c r="N411" i="2"/>
  <c r="N660" i="2"/>
  <c r="N269" i="2"/>
  <c r="N702" i="2"/>
  <c r="N206" i="2"/>
  <c r="N180" i="2"/>
  <c r="N388" i="2"/>
  <c r="N174" i="2"/>
  <c r="N514" i="2"/>
  <c r="N715" i="2"/>
  <c r="N204" i="2"/>
  <c r="N627" i="2"/>
  <c r="N113" i="2"/>
  <c r="N66" i="2"/>
  <c r="N260" i="2"/>
  <c r="N693" i="2"/>
  <c r="N227" i="2"/>
  <c r="N410" i="2"/>
  <c r="N723" i="2"/>
  <c r="N277" i="2"/>
  <c r="N578" i="2"/>
  <c r="N262" i="2"/>
  <c r="N220" i="2"/>
  <c r="N200" i="2"/>
  <c r="N100" i="2"/>
  <c r="N531" i="2"/>
  <c r="N667" i="2"/>
  <c r="N738" i="2"/>
  <c r="N122" i="2"/>
  <c r="N622" i="2"/>
  <c r="N601" i="2"/>
  <c r="N709" i="2"/>
  <c r="N321" i="2"/>
  <c r="N476" i="2"/>
  <c r="N247" i="2"/>
  <c r="N564" i="2"/>
  <c r="N680" i="2"/>
  <c r="N735" i="2"/>
  <c r="N97" i="2"/>
  <c r="N283" i="2"/>
  <c r="N465" i="2"/>
  <c r="N527" i="2"/>
  <c r="N575" i="2"/>
  <c r="N201" i="2"/>
  <c r="N615" i="2"/>
  <c r="N379" i="2"/>
  <c r="N556" i="2"/>
  <c r="N698" i="2"/>
  <c r="N545" i="2"/>
  <c r="N733" i="2"/>
  <c r="N528" i="2"/>
  <c r="N696" i="2"/>
  <c r="N437" i="2"/>
  <c r="N80" i="2"/>
  <c r="N490" i="2"/>
  <c r="N383" i="2"/>
  <c r="N284" i="2"/>
  <c r="N494" i="2"/>
  <c r="N223" i="2"/>
  <c r="N561" i="2"/>
  <c r="N184" i="2"/>
  <c r="N285" i="2"/>
  <c r="N332" i="2"/>
  <c r="N500" i="2"/>
  <c r="N714" i="2"/>
  <c r="N101" i="2"/>
  <c r="N295" i="2"/>
  <c r="N293" i="2"/>
  <c r="N278" i="2"/>
  <c r="N407" i="2"/>
  <c r="N668" i="2"/>
  <c r="N243" i="2"/>
  <c r="N474" i="2"/>
  <c r="N359" i="2"/>
  <c r="N216" i="2"/>
  <c r="N629" i="2"/>
  <c r="N363" i="2"/>
  <c r="N611" i="2"/>
  <c r="N487" i="2"/>
  <c r="N595" i="2"/>
  <c r="N188" i="2"/>
  <c r="N602" i="2"/>
  <c r="N344" i="2"/>
  <c r="N666" i="2"/>
  <c r="N732" i="2"/>
  <c r="N326" i="2"/>
  <c r="N534" i="2"/>
  <c r="N679" i="2"/>
  <c r="N685" i="2"/>
  <c r="N238" i="2"/>
  <c r="N502" i="2"/>
  <c r="N604" i="2"/>
  <c r="N651" i="2"/>
  <c r="N670" i="2"/>
  <c r="N290" i="2"/>
  <c r="N468" i="2"/>
  <c r="N659" i="2"/>
  <c r="N612" i="2"/>
  <c r="N692" i="2"/>
  <c r="N697" i="2"/>
  <c r="N535" i="2"/>
  <c r="N554" i="2"/>
  <c r="N730" i="2"/>
  <c r="N689" i="2"/>
  <c r="N688" i="2"/>
  <c r="N504" i="2"/>
  <c r="N675" i="2"/>
  <c r="N682" i="2"/>
  <c r="N708" i="2"/>
  <c r="N705" i="2"/>
  <c r="N731" i="2"/>
  <c r="N724" i="2"/>
  <c r="N706" i="2"/>
  <c r="N609" i="2"/>
  <c r="N726" i="2"/>
  <c r="N631" i="2"/>
  <c r="N737" i="2"/>
  <c r="L647" i="2"/>
  <c r="L485" i="2"/>
  <c r="L512" i="2"/>
  <c r="L83" i="2"/>
  <c r="L251" i="2"/>
  <c r="L345" i="2"/>
  <c r="L336" i="2"/>
  <c r="L327" i="2"/>
  <c r="L605" i="2"/>
  <c r="L461" i="2"/>
  <c r="L157" i="2"/>
  <c r="L322" i="2"/>
  <c r="L123" i="2"/>
  <c r="L663" i="2"/>
  <c r="L134" i="2"/>
  <c r="L439" i="2"/>
  <c r="L591" i="2"/>
  <c r="L639" i="2"/>
  <c r="L52" i="2"/>
  <c r="L392" i="2"/>
  <c r="L425" i="2"/>
  <c r="L358" i="2"/>
  <c r="L356" i="2"/>
  <c r="L228" i="2"/>
  <c r="L541" i="2"/>
  <c r="L565" i="2"/>
  <c r="L289" i="2"/>
  <c r="L89" i="2"/>
  <c r="L588" i="2"/>
  <c r="L140" i="2"/>
  <c r="L380" i="2"/>
  <c r="L710" i="2"/>
  <c r="L136" i="2"/>
  <c r="L721" i="2"/>
  <c r="L436" i="2"/>
  <c r="L15" i="2"/>
  <c r="L378" i="2"/>
  <c r="L110" i="2"/>
  <c r="L673" i="2"/>
  <c r="L271" i="2"/>
  <c r="L44" i="2"/>
  <c r="L418" i="2"/>
  <c r="L458" i="2"/>
  <c r="L542" i="2"/>
  <c r="L412" i="2"/>
  <c r="L230" i="2"/>
  <c r="L176" i="2"/>
  <c r="L462" i="2"/>
  <c r="L593" i="2"/>
  <c r="L274" i="2"/>
  <c r="L374" i="2"/>
  <c r="L294" i="2"/>
  <c r="L448" i="2"/>
  <c r="L192" i="2"/>
  <c r="L127" i="2"/>
  <c r="L508" i="2"/>
  <c r="L337" i="2"/>
  <c r="L492" i="2"/>
  <c r="L282" i="2"/>
  <c r="L415" i="2"/>
  <c r="L470" i="2"/>
  <c r="L185" i="2"/>
  <c r="L311" i="2"/>
  <c r="L318" i="2"/>
  <c r="L92" i="2"/>
  <c r="L343" i="2"/>
  <c r="L372" i="2"/>
  <c r="L286" i="2"/>
  <c r="L367" i="2"/>
  <c r="L526" i="2"/>
  <c r="L558" i="2"/>
  <c r="L304" i="2"/>
  <c r="L160" i="2"/>
  <c r="L423" i="2"/>
  <c r="L116" i="2"/>
  <c r="L209" i="2"/>
  <c r="L197" i="2"/>
  <c r="L620" i="2"/>
  <c r="L143" i="2"/>
  <c r="L64" i="2"/>
  <c r="L266" i="2"/>
  <c r="L466" i="2"/>
  <c r="L40" i="2"/>
  <c r="L54" i="2"/>
  <c r="L348" i="2"/>
  <c r="L482" i="2"/>
  <c r="L532" i="2"/>
  <c r="L384" i="2"/>
  <c r="L370" i="2"/>
  <c r="L234" i="2"/>
  <c r="L181" i="2"/>
  <c r="L84" i="2"/>
  <c r="L291" i="2"/>
  <c r="L323" i="2"/>
  <c r="L645" i="2"/>
  <c r="L486" i="2"/>
  <c r="L105" i="2"/>
  <c r="L376" i="2"/>
  <c r="L163" i="2"/>
  <c r="L236" i="2"/>
  <c r="L683" i="2"/>
  <c r="L368" i="2"/>
  <c r="L403" i="2"/>
  <c r="L513" i="2"/>
  <c r="L29" i="2"/>
  <c r="L148" i="2"/>
  <c r="L10" i="2"/>
  <c r="L342" i="2"/>
  <c r="L678" i="2"/>
  <c r="L43" i="2"/>
  <c r="L357" i="2"/>
  <c r="L446" i="2"/>
  <c r="L720" i="2"/>
  <c r="L360" i="2"/>
  <c r="L60" i="2"/>
  <c r="L210" i="2"/>
  <c r="L16" i="2"/>
  <c r="L355" i="2"/>
  <c r="L68" i="2"/>
  <c r="L299" i="2"/>
  <c r="L559" i="2"/>
  <c r="L353" i="2"/>
  <c r="L630" i="2"/>
  <c r="L152" i="2"/>
  <c r="L70" i="2"/>
  <c r="L264" i="2"/>
  <c r="L314" i="2"/>
  <c r="L464" i="2"/>
  <c r="L451" i="2"/>
  <c r="L114" i="2"/>
  <c r="L18" i="2"/>
  <c r="L315" i="2"/>
  <c r="L217" i="2"/>
  <c r="L516" i="2"/>
  <c r="L347" i="2"/>
  <c r="L158" i="2"/>
  <c r="L395" i="2"/>
  <c r="L636" i="2"/>
  <c r="L691" i="2"/>
  <c r="L657" i="2"/>
  <c r="L354" i="2"/>
  <c r="L405" i="2"/>
  <c r="L205" i="2"/>
  <c r="L22" i="2"/>
  <c r="L329" i="2"/>
  <c r="L594" i="2"/>
  <c r="L445" i="2"/>
  <c r="L518" i="2"/>
  <c r="L669" i="2"/>
  <c r="L479" i="2"/>
  <c r="L199" i="2"/>
  <c r="L161" i="2"/>
  <c r="L126" i="2"/>
  <c r="L165" i="2"/>
  <c r="L467" i="2"/>
  <c r="L387" i="2"/>
  <c r="L25" i="2"/>
  <c r="L145" i="2"/>
  <c r="L414" i="2"/>
  <c r="L207" i="2"/>
  <c r="L281" i="2"/>
  <c r="L37" i="2"/>
  <c r="L725" i="2"/>
  <c r="L552" i="2"/>
  <c r="L364" i="2"/>
  <c r="L509" i="2"/>
  <c r="L654" i="2"/>
  <c r="L235" i="2"/>
  <c r="L525" i="2"/>
  <c r="L529" i="2"/>
  <c r="L81" i="2"/>
  <c r="L213" i="2"/>
  <c r="L577" i="2"/>
  <c r="L566" i="2"/>
  <c r="L196" i="2"/>
  <c r="L549" i="2"/>
  <c r="L634" i="2"/>
  <c r="L478" i="2"/>
  <c r="L569" i="2"/>
  <c r="L300" i="2"/>
  <c r="L74" i="2"/>
  <c r="L671" i="2"/>
  <c r="L700" i="2"/>
  <c r="L619" i="2"/>
  <c r="L401" i="2"/>
  <c r="L4" i="2"/>
  <c r="L472" i="2"/>
  <c r="L195" i="2"/>
  <c r="L28" i="2"/>
  <c r="L194" i="2"/>
  <c r="L571" i="2"/>
  <c r="L703" i="2"/>
  <c r="L557" i="2"/>
  <c r="L202" i="2"/>
  <c r="L473" i="2"/>
  <c r="L325" i="2"/>
  <c r="L599" i="2"/>
  <c r="L406" i="2"/>
  <c r="L338" i="2"/>
  <c r="L130" i="2"/>
  <c r="L73" i="2"/>
  <c r="L687" i="2"/>
  <c r="L408" i="2"/>
  <c r="L56" i="2"/>
  <c r="L650" i="2"/>
  <c r="L672" i="2"/>
  <c r="L459" i="2"/>
  <c r="L287" i="2"/>
  <c r="L432" i="2"/>
  <c r="L292" i="2"/>
  <c r="L433" i="2"/>
  <c r="L603" i="2"/>
  <c r="L440" i="2"/>
  <c r="L61" i="2"/>
  <c r="L112" i="2"/>
  <c r="L275" i="2"/>
  <c r="L189" i="2"/>
  <c r="L191" i="2"/>
  <c r="L78" i="2"/>
  <c r="L135" i="2"/>
  <c r="L65" i="2"/>
  <c r="L306" i="2"/>
  <c r="L76" i="2"/>
  <c r="L507" i="2"/>
  <c r="L574" i="2"/>
  <c r="L623" i="2"/>
  <c r="L280" i="2"/>
  <c r="L144" i="2"/>
  <c r="L393" i="2"/>
  <c r="L521" i="2"/>
  <c r="L167" i="2"/>
  <c r="L7" i="2"/>
  <c r="L656" i="2"/>
  <c r="L371" i="2"/>
  <c r="L36" i="2"/>
  <c r="L544" i="2"/>
  <c r="L297" i="2"/>
  <c r="L173" i="2"/>
  <c r="L396" i="2"/>
  <c r="L537" i="2"/>
  <c r="L435" i="2"/>
  <c r="L34" i="2"/>
  <c r="L102" i="2"/>
  <c r="L365" i="2"/>
  <c r="L118" i="2"/>
  <c r="L625" i="2"/>
  <c r="L426" i="2"/>
  <c r="L138" i="2"/>
  <c r="L421" i="2"/>
  <c r="L567" i="2"/>
  <c r="L460" i="2"/>
  <c r="L328" i="2"/>
  <c r="L53" i="2"/>
  <c r="L377" i="2"/>
  <c r="L648" i="2"/>
  <c r="L438" i="2"/>
  <c r="L447" i="2"/>
  <c r="L712" i="2"/>
  <c r="L58" i="2"/>
  <c r="L434" i="2"/>
  <c r="L428" i="2"/>
  <c r="L47" i="2"/>
  <c r="L424" i="2"/>
  <c r="L51" i="2"/>
  <c r="L614" i="2"/>
  <c r="L417" i="2"/>
  <c r="L597" i="2"/>
  <c r="L419" i="2"/>
  <c r="L718" i="2"/>
  <c r="L546" i="2"/>
  <c r="L225" i="2"/>
  <c r="L111" i="2"/>
  <c r="L457" i="2"/>
  <c r="L369" i="2"/>
  <c r="L250" i="2"/>
  <c r="L373" i="2"/>
  <c r="L484" i="2"/>
  <c r="L480" i="2"/>
  <c r="L19" i="2"/>
  <c r="L397" i="2"/>
  <c r="L491" i="2"/>
  <c r="L333" i="2"/>
  <c r="L729" i="2"/>
  <c r="L128" i="2"/>
  <c r="L20" i="2"/>
  <c r="L164" i="2"/>
  <c r="L562" i="2"/>
  <c r="L55" i="2"/>
  <c r="L231" i="2"/>
  <c r="L198" i="2"/>
  <c r="L400" i="2"/>
  <c r="L385" i="2"/>
  <c r="L109" i="2"/>
  <c r="L616" i="2"/>
  <c r="L3" i="2"/>
  <c r="L149" i="2"/>
  <c r="L218" i="2"/>
  <c r="L519" i="2"/>
  <c r="L495" i="2"/>
  <c r="L166" i="2"/>
  <c r="L108" i="2"/>
  <c r="L361" i="2"/>
  <c r="L156" i="2"/>
  <c r="L75" i="2"/>
  <c r="L249" i="2"/>
  <c r="L179" i="2"/>
  <c r="L215" i="2"/>
  <c r="L523" i="2"/>
  <c r="L686" i="2"/>
  <c r="L581" i="2"/>
  <c r="L49" i="2"/>
  <c r="L79" i="2"/>
  <c r="L119" i="2"/>
  <c r="L550" i="2"/>
  <c r="L334" i="2"/>
  <c r="L351" i="2"/>
  <c r="L450" i="2"/>
  <c r="L310" i="2"/>
  <c r="L32" i="2"/>
  <c r="L522" i="2"/>
  <c r="L150" i="2"/>
  <c r="L366" i="2"/>
  <c r="L5" i="2"/>
  <c r="L664" i="2"/>
  <c r="L256" i="2"/>
  <c r="L268" i="2"/>
  <c r="L319" i="2"/>
  <c r="L241" i="2"/>
  <c r="L637" i="2"/>
  <c r="L59" i="2"/>
  <c r="L168" i="2"/>
  <c r="L146" i="2"/>
  <c r="L389" i="2"/>
  <c r="L453" i="2"/>
  <c r="L598" i="2"/>
  <c r="L63" i="2"/>
  <c r="L240" i="2"/>
  <c r="L530" i="2"/>
  <c r="L555" i="2"/>
  <c r="L265" i="2"/>
  <c r="L106" i="2"/>
  <c r="L352" i="2"/>
  <c r="L540" i="2"/>
  <c r="L91" i="2"/>
  <c r="L147" i="2"/>
  <c r="L93" i="2"/>
  <c r="L141" i="2"/>
  <c r="L261" i="2"/>
  <c r="L307" i="2"/>
  <c r="L402" i="2"/>
  <c r="L628" i="2"/>
  <c r="L169" i="2"/>
  <c r="L170" i="2"/>
  <c r="L676" i="2"/>
  <c r="L50" i="2"/>
  <c r="L90" i="2"/>
  <c r="L469" i="2"/>
  <c r="L221" i="2"/>
  <c r="L2" i="2"/>
  <c r="L30" i="2"/>
  <c r="L475" i="2"/>
  <c r="L430" i="2"/>
  <c r="L99" i="2"/>
  <c r="L633" i="2"/>
  <c r="L186" i="2"/>
  <c r="L422" i="2"/>
  <c r="L416" i="2"/>
  <c r="L707" i="2"/>
  <c r="L427" i="2"/>
  <c r="L124" i="2"/>
  <c r="L350" i="2"/>
  <c r="L182" i="2"/>
  <c r="L120" i="2"/>
  <c r="L41" i="2"/>
  <c r="L592" i="2"/>
  <c r="L279" i="2"/>
  <c r="L98" i="2"/>
  <c r="L178" i="2"/>
  <c r="L607" i="2"/>
  <c r="L33" i="2"/>
  <c r="L125" i="2"/>
  <c r="L734" i="2"/>
  <c r="L69" i="2"/>
  <c r="L183" i="2"/>
  <c r="L35" i="2"/>
  <c r="L11" i="2"/>
  <c r="L600" i="2"/>
  <c r="L386" i="2"/>
  <c r="L177" i="2"/>
  <c r="L26" i="2"/>
  <c r="L82" i="2"/>
  <c r="L17" i="2"/>
  <c r="L208" i="2"/>
  <c r="L253" i="2"/>
  <c r="L543" i="2"/>
  <c r="L46" i="2"/>
  <c r="L510" i="2"/>
  <c r="L454" i="2"/>
  <c r="L312" i="2"/>
  <c r="L137" i="2"/>
  <c r="L684" i="2"/>
  <c r="L584" i="2"/>
  <c r="L547" i="2"/>
  <c r="L339" i="2"/>
  <c r="L640" i="2"/>
  <c r="L9" i="2"/>
  <c r="L713" i="2"/>
  <c r="L212" i="2"/>
  <c r="L48" i="2"/>
  <c r="L301" i="2"/>
  <c r="L431" i="2"/>
  <c r="L618" i="2"/>
  <c r="L394" i="2"/>
  <c r="L587" i="2"/>
  <c r="L341" i="2"/>
  <c r="L646" i="2"/>
  <c r="L159" i="2"/>
  <c r="L503" i="2"/>
  <c r="L232" i="2"/>
  <c r="L14" i="2"/>
  <c r="L187" i="2"/>
  <c r="L665" i="2"/>
  <c r="L31" i="2"/>
  <c r="L23" i="2"/>
  <c r="L452" i="2"/>
  <c r="L237" i="2"/>
  <c r="L224" i="2"/>
  <c r="L132" i="2"/>
  <c r="L233" i="2"/>
  <c r="L481" i="2"/>
  <c r="L222" i="2"/>
  <c r="L229" i="2"/>
  <c r="L539" i="2"/>
  <c r="L13" i="2"/>
  <c r="L488" i="2"/>
  <c r="L579" i="2"/>
  <c r="L617" i="2"/>
  <c r="L498" i="2"/>
  <c r="L382" i="2"/>
  <c r="L270" i="2"/>
  <c r="L463" i="2"/>
  <c r="L641" i="2"/>
  <c r="L239" i="2"/>
  <c r="L701" i="2"/>
  <c r="L6" i="2"/>
  <c r="L193" i="2"/>
  <c r="L263" i="2"/>
  <c r="L399" i="2"/>
  <c r="L214" i="2"/>
  <c r="L728" i="2"/>
  <c r="L95" i="2"/>
  <c r="L635" i="2"/>
  <c r="L252" i="2"/>
  <c r="L613" i="2"/>
  <c r="L456" i="2"/>
  <c r="L129" i="2"/>
  <c r="L511" i="2"/>
  <c r="L585" i="2"/>
  <c r="L248" i="2"/>
  <c r="L493" i="2"/>
  <c r="L517" i="2"/>
  <c r="L154" i="2"/>
  <c r="L8" i="2"/>
  <c r="L12" i="2"/>
  <c r="L505" i="2"/>
  <c r="L455" i="2"/>
  <c r="L662" i="2"/>
  <c r="L131" i="2"/>
  <c r="L142" i="2"/>
  <c r="L441" i="2"/>
  <c r="L638" i="2"/>
  <c r="L409" i="2"/>
  <c r="L661" i="2"/>
  <c r="L115" i="2"/>
  <c r="L257" i="2"/>
  <c r="L155" i="2"/>
  <c r="L171" i="2"/>
  <c r="L172" i="2"/>
  <c r="L699" i="2"/>
  <c r="L719" i="2"/>
  <c r="L27" i="2"/>
  <c r="L331" i="2"/>
  <c r="L626" i="2"/>
  <c r="L580" i="2"/>
  <c r="L308" i="2"/>
  <c r="L655" i="2"/>
  <c r="L560" i="2"/>
  <c r="L104" i="2"/>
  <c r="L538" i="2"/>
  <c r="L330" i="2"/>
  <c r="L288" i="2"/>
  <c r="L711" i="2"/>
  <c r="L727" i="2"/>
  <c r="L219" i="2"/>
  <c r="L139" i="2"/>
  <c r="L346" i="2"/>
  <c r="L340" i="2"/>
  <c r="L309" i="2"/>
  <c r="L716" i="2"/>
  <c r="L302" i="2"/>
  <c r="L644" i="2"/>
  <c r="L117" i="2"/>
  <c r="L24" i="2"/>
  <c r="L362" i="2"/>
  <c r="L506" i="2"/>
  <c r="L324" i="2"/>
  <c r="L276" i="2"/>
  <c r="L586" i="2"/>
  <c r="L335" i="2"/>
  <c r="L624" i="2"/>
  <c r="L62" i="2"/>
  <c r="L45" i="2"/>
  <c r="L21" i="2"/>
  <c r="L563" i="2"/>
  <c r="L404" i="2"/>
  <c r="L162" i="2"/>
  <c r="L572" i="2"/>
  <c r="L153" i="2"/>
  <c r="L548" i="2"/>
  <c r="L471" i="2"/>
  <c r="L576" i="2"/>
  <c r="L442" i="2"/>
  <c r="L317" i="2"/>
  <c r="L717" i="2"/>
  <c r="L610" i="2"/>
  <c r="L444" i="2"/>
  <c r="L258" i="2"/>
  <c r="L39" i="2"/>
  <c r="L391" i="2"/>
  <c r="L57" i="2"/>
  <c r="L273" i="2"/>
  <c r="L568" i="2"/>
  <c r="L674" i="2"/>
  <c r="L190" i="2"/>
  <c r="L107" i="2"/>
  <c r="L72" i="2"/>
  <c r="L303" i="2"/>
  <c r="L94" i="2"/>
  <c r="L298" i="2"/>
  <c r="L211" i="2"/>
  <c r="L606" i="2"/>
  <c r="L652" i="2"/>
  <c r="L690" i="2"/>
  <c r="L694" i="2"/>
  <c r="L443" i="2"/>
  <c r="L533" i="2"/>
  <c r="L573" i="2"/>
  <c r="L121" i="2"/>
  <c r="L313" i="2"/>
  <c r="L583" i="2"/>
  <c r="L483" i="2"/>
  <c r="L381" i="2"/>
  <c r="L242" i="2"/>
  <c r="L496" i="2"/>
  <c r="L582" i="2"/>
  <c r="L497" i="2"/>
  <c r="L477" i="2"/>
  <c r="L589" i="2"/>
  <c r="L38" i="2"/>
  <c r="L226" i="2"/>
  <c r="L86" i="2"/>
  <c r="L489" i="2"/>
  <c r="L413" i="2"/>
  <c r="L608" i="2"/>
  <c r="L722" i="2"/>
  <c r="L596" i="2"/>
  <c r="L254" i="2"/>
  <c r="L85" i="2"/>
  <c r="L245" i="2"/>
  <c r="L203" i="2"/>
  <c r="L175" i="2"/>
  <c r="L429" i="2"/>
  <c r="L499" i="2"/>
  <c r="L449" i="2"/>
  <c r="L621" i="2"/>
  <c r="L553" i="2"/>
  <c r="L349" i="2"/>
  <c r="L736" i="2"/>
  <c r="L103" i="2"/>
  <c r="L316" i="2"/>
  <c r="L133" i="2"/>
  <c r="L305" i="2"/>
  <c r="L420" i="2"/>
  <c r="L501" i="2"/>
  <c r="L658" i="2"/>
  <c r="L704" i="2"/>
  <c r="L87" i="2"/>
  <c r="L681" i="2"/>
  <c r="L677" i="2"/>
  <c r="L246" i="2"/>
  <c r="L520" i="2"/>
  <c r="L77" i="2"/>
  <c r="L590" i="2"/>
  <c r="L272" i="2"/>
  <c r="L96" i="2"/>
  <c r="L67" i="2"/>
  <c r="L151" i="2"/>
  <c r="L398" i="2"/>
  <c r="L551" i="2"/>
  <c r="L88" i="2"/>
  <c r="L643" i="2"/>
  <c r="L570" i="2"/>
  <c r="L375" i="2"/>
  <c r="L515" i="2"/>
  <c r="L320" i="2"/>
  <c r="L259" i="2"/>
  <c r="L642" i="2"/>
  <c r="L267" i="2"/>
  <c r="L42" i="2"/>
  <c r="L296" i="2"/>
  <c r="L390" i="2"/>
  <c r="L536" i="2"/>
  <c r="L255" i="2"/>
  <c r="L244" i="2"/>
  <c r="L653" i="2"/>
  <c r="L632" i="2"/>
  <c r="L649" i="2"/>
  <c r="L71" i="2"/>
  <c r="L695" i="2"/>
  <c r="L524" i="2"/>
  <c r="L411" i="2"/>
  <c r="L660" i="2"/>
  <c r="L269" i="2"/>
  <c r="L702" i="2"/>
  <c r="L206" i="2"/>
  <c r="L180" i="2"/>
  <c r="L388" i="2"/>
  <c r="L174" i="2"/>
  <c r="L514" i="2"/>
  <c r="L715" i="2"/>
  <c r="L204" i="2"/>
  <c r="L627" i="2"/>
  <c r="L113" i="2"/>
  <c r="L66" i="2"/>
  <c r="L260" i="2"/>
  <c r="L693" i="2"/>
  <c r="L227" i="2"/>
  <c r="L410" i="2"/>
  <c r="L723" i="2"/>
  <c r="L277" i="2"/>
  <c r="L578" i="2"/>
  <c r="L262" i="2"/>
  <c r="L220" i="2"/>
  <c r="L200" i="2"/>
  <c r="L100" i="2"/>
  <c r="L531" i="2"/>
  <c r="L667" i="2"/>
  <c r="L738" i="2"/>
  <c r="L122" i="2"/>
  <c r="L622" i="2"/>
  <c r="L601" i="2"/>
  <c r="L709" i="2"/>
  <c r="L321" i="2"/>
  <c r="L476" i="2"/>
  <c r="L247" i="2"/>
  <c r="L564" i="2"/>
  <c r="L680" i="2"/>
  <c r="L735" i="2"/>
  <c r="L97" i="2"/>
  <c r="L283" i="2"/>
  <c r="L465" i="2"/>
  <c r="L527" i="2"/>
  <c r="L575" i="2"/>
  <c r="L201" i="2"/>
  <c r="L615" i="2"/>
  <c r="L379" i="2"/>
  <c r="L556" i="2"/>
  <c r="L698" i="2"/>
  <c r="L545" i="2"/>
  <c r="L733" i="2"/>
  <c r="L528" i="2"/>
  <c r="L696" i="2"/>
  <c r="L437" i="2"/>
  <c r="L80" i="2"/>
  <c r="L490" i="2"/>
  <c r="L383" i="2"/>
  <c r="L284" i="2"/>
  <c r="L494" i="2"/>
  <c r="L223" i="2"/>
  <c r="L561" i="2"/>
  <c r="L184" i="2"/>
  <c r="L285" i="2"/>
  <c r="L332" i="2"/>
  <c r="L500" i="2"/>
  <c r="L714" i="2"/>
  <c r="L101" i="2"/>
  <c r="L295" i="2"/>
  <c r="L293" i="2"/>
  <c r="L278" i="2"/>
  <c r="L407" i="2"/>
  <c r="L668" i="2"/>
  <c r="L243" i="2"/>
  <c r="L474" i="2"/>
  <c r="L359" i="2"/>
  <c r="L216" i="2"/>
  <c r="L629" i="2"/>
  <c r="L363" i="2"/>
  <c r="L611" i="2"/>
  <c r="L487" i="2"/>
  <c r="L595" i="2"/>
  <c r="L188" i="2"/>
  <c r="L602" i="2"/>
  <c r="L344" i="2"/>
  <c r="L666" i="2"/>
  <c r="L732" i="2"/>
  <c r="L326" i="2"/>
  <c r="L534" i="2"/>
  <c r="L679" i="2"/>
  <c r="L685" i="2"/>
  <c r="L238" i="2"/>
  <c r="L502" i="2"/>
  <c r="L604" i="2"/>
  <c r="L651" i="2"/>
  <c r="L670" i="2"/>
  <c r="L290" i="2"/>
  <c r="L468" i="2"/>
  <c r="L659" i="2"/>
  <c r="L612" i="2"/>
  <c r="L692" i="2"/>
  <c r="L697" i="2"/>
  <c r="L535" i="2"/>
  <c r="L554" i="2"/>
  <c r="L730" i="2"/>
  <c r="L689" i="2"/>
  <c r="L688" i="2"/>
  <c r="L504" i="2"/>
  <c r="L675" i="2"/>
  <c r="L682" i="2"/>
  <c r="L708" i="2"/>
  <c r="L705" i="2"/>
  <c r="L731" i="2"/>
  <c r="L724" i="2"/>
  <c r="L706" i="2"/>
  <c r="L609" i="2"/>
  <c r="L726" i="2"/>
  <c r="L631" i="2"/>
  <c r="L737" i="2"/>
  <c r="J647" i="2"/>
  <c r="J485" i="2"/>
  <c r="J512" i="2"/>
  <c r="J83" i="2"/>
  <c r="J251" i="2"/>
  <c r="J345" i="2"/>
  <c r="J336" i="2"/>
  <c r="J327" i="2"/>
  <c r="J605" i="2"/>
  <c r="J461" i="2"/>
  <c r="J157" i="2"/>
  <c r="J322" i="2"/>
  <c r="J123" i="2"/>
  <c r="J663" i="2"/>
  <c r="J134" i="2"/>
  <c r="J439" i="2"/>
  <c r="J591" i="2"/>
  <c r="J639" i="2"/>
  <c r="J52" i="2"/>
  <c r="J392" i="2"/>
  <c r="J425" i="2"/>
  <c r="J358" i="2"/>
  <c r="J356" i="2"/>
  <c r="J228" i="2"/>
  <c r="J541" i="2"/>
  <c r="J565" i="2"/>
  <c r="J289" i="2"/>
  <c r="J89" i="2"/>
  <c r="J588" i="2"/>
  <c r="J140" i="2"/>
  <c r="J380" i="2"/>
  <c r="J710" i="2"/>
  <c r="J136" i="2"/>
  <c r="J721" i="2"/>
  <c r="J436" i="2"/>
  <c r="J15" i="2"/>
  <c r="J378" i="2"/>
  <c r="J110" i="2"/>
  <c r="J673" i="2"/>
  <c r="J271" i="2"/>
  <c r="J44" i="2"/>
  <c r="J418" i="2"/>
  <c r="J458" i="2"/>
  <c r="J542" i="2"/>
  <c r="J412" i="2"/>
  <c r="J230" i="2"/>
  <c r="J176" i="2"/>
  <c r="J462" i="2"/>
  <c r="J593" i="2"/>
  <c r="J274" i="2"/>
  <c r="J374" i="2"/>
  <c r="J294" i="2"/>
  <c r="J448" i="2"/>
  <c r="J192" i="2"/>
  <c r="J127" i="2"/>
  <c r="J508" i="2"/>
  <c r="J337" i="2"/>
  <c r="J492" i="2"/>
  <c r="J282" i="2"/>
  <c r="J415" i="2"/>
  <c r="J470" i="2"/>
  <c r="J185" i="2"/>
  <c r="J311" i="2"/>
  <c r="J318" i="2"/>
  <c r="J92" i="2"/>
  <c r="J343" i="2"/>
  <c r="J372" i="2"/>
  <c r="J286" i="2"/>
  <c r="J367" i="2"/>
  <c r="J526" i="2"/>
  <c r="J558" i="2"/>
  <c r="J304" i="2"/>
  <c r="J160" i="2"/>
  <c r="J423" i="2"/>
  <c r="J116" i="2"/>
  <c r="J209" i="2"/>
  <c r="J197" i="2"/>
  <c r="J620" i="2"/>
  <c r="J143" i="2"/>
  <c r="J64" i="2"/>
  <c r="J266" i="2"/>
  <c r="J466" i="2"/>
  <c r="J40" i="2"/>
  <c r="J54" i="2"/>
  <c r="J348" i="2"/>
  <c r="J482" i="2"/>
  <c r="J532" i="2"/>
  <c r="J384" i="2"/>
  <c r="J370" i="2"/>
  <c r="J234" i="2"/>
  <c r="J181" i="2"/>
  <c r="J84" i="2"/>
  <c r="J291" i="2"/>
  <c r="J323" i="2"/>
  <c r="J645" i="2"/>
  <c r="J486" i="2"/>
  <c r="J105" i="2"/>
  <c r="J376" i="2"/>
  <c r="J163" i="2"/>
  <c r="J236" i="2"/>
  <c r="J683" i="2"/>
  <c r="J368" i="2"/>
  <c r="J403" i="2"/>
  <c r="J513" i="2"/>
  <c r="J29" i="2"/>
  <c r="J148" i="2"/>
  <c r="J10" i="2"/>
  <c r="J342" i="2"/>
  <c r="J678" i="2"/>
  <c r="J43" i="2"/>
  <c r="J357" i="2"/>
  <c r="J446" i="2"/>
  <c r="J720" i="2"/>
  <c r="J360" i="2"/>
  <c r="J60" i="2"/>
  <c r="J210" i="2"/>
  <c r="J16" i="2"/>
  <c r="J355" i="2"/>
  <c r="J68" i="2"/>
  <c r="J299" i="2"/>
  <c r="J559" i="2"/>
  <c r="J353" i="2"/>
  <c r="J630" i="2"/>
  <c r="J152" i="2"/>
  <c r="J70" i="2"/>
  <c r="J264" i="2"/>
  <c r="J314" i="2"/>
  <c r="J464" i="2"/>
  <c r="J451" i="2"/>
  <c r="J114" i="2"/>
  <c r="J18" i="2"/>
  <c r="J315" i="2"/>
  <c r="J217" i="2"/>
  <c r="J516" i="2"/>
  <c r="J347" i="2"/>
  <c r="J158" i="2"/>
  <c r="J395" i="2"/>
  <c r="J636" i="2"/>
  <c r="J691" i="2"/>
  <c r="J657" i="2"/>
  <c r="J354" i="2"/>
  <c r="J405" i="2"/>
  <c r="J205" i="2"/>
  <c r="J22" i="2"/>
  <c r="J329" i="2"/>
  <c r="J594" i="2"/>
  <c r="J445" i="2"/>
  <c r="J518" i="2"/>
  <c r="J669" i="2"/>
  <c r="J479" i="2"/>
  <c r="J199" i="2"/>
  <c r="J161" i="2"/>
  <c r="J126" i="2"/>
  <c r="J165" i="2"/>
  <c r="J467" i="2"/>
  <c r="J387" i="2"/>
  <c r="J25" i="2"/>
  <c r="J145" i="2"/>
  <c r="J414" i="2"/>
  <c r="J207" i="2"/>
  <c r="J281" i="2"/>
  <c r="J37" i="2"/>
  <c r="J725" i="2"/>
  <c r="J552" i="2"/>
  <c r="J364" i="2"/>
  <c r="J509" i="2"/>
  <c r="J654" i="2"/>
  <c r="J235" i="2"/>
  <c r="J525" i="2"/>
  <c r="J529" i="2"/>
  <c r="J81" i="2"/>
  <c r="J213" i="2"/>
  <c r="J577" i="2"/>
  <c r="J566" i="2"/>
  <c r="J196" i="2"/>
  <c r="J549" i="2"/>
  <c r="J634" i="2"/>
  <c r="J478" i="2"/>
  <c r="J569" i="2"/>
  <c r="J300" i="2"/>
  <c r="J74" i="2"/>
  <c r="J671" i="2"/>
  <c r="J700" i="2"/>
  <c r="J619" i="2"/>
  <c r="J401" i="2"/>
  <c r="J4" i="2"/>
  <c r="J472" i="2"/>
  <c r="J195" i="2"/>
  <c r="J28" i="2"/>
  <c r="J194" i="2"/>
  <c r="J571" i="2"/>
  <c r="J703" i="2"/>
  <c r="J557" i="2"/>
  <c r="J202" i="2"/>
  <c r="J473" i="2"/>
  <c r="J325" i="2"/>
  <c r="J599" i="2"/>
  <c r="J406" i="2"/>
  <c r="J338" i="2"/>
  <c r="J130" i="2"/>
  <c r="J73" i="2"/>
  <c r="J687" i="2"/>
  <c r="J408" i="2"/>
  <c r="J56" i="2"/>
  <c r="J650" i="2"/>
  <c r="J672" i="2"/>
  <c r="J459" i="2"/>
  <c r="J287" i="2"/>
  <c r="J432" i="2"/>
  <c r="J292" i="2"/>
  <c r="J433" i="2"/>
  <c r="J603" i="2"/>
  <c r="J440" i="2"/>
  <c r="J61" i="2"/>
  <c r="J112" i="2"/>
  <c r="J275" i="2"/>
  <c r="J189" i="2"/>
  <c r="J191" i="2"/>
  <c r="J78" i="2"/>
  <c r="J135" i="2"/>
  <c r="J65" i="2"/>
  <c r="J306" i="2"/>
  <c r="J76" i="2"/>
  <c r="J507" i="2"/>
  <c r="J574" i="2"/>
  <c r="J623" i="2"/>
  <c r="J280" i="2"/>
  <c r="J144" i="2"/>
  <c r="J393" i="2"/>
  <c r="J521" i="2"/>
  <c r="J167" i="2"/>
  <c r="J7" i="2"/>
  <c r="J656" i="2"/>
  <c r="J371" i="2"/>
  <c r="J36" i="2"/>
  <c r="J544" i="2"/>
  <c r="J297" i="2"/>
  <c r="J173" i="2"/>
  <c r="J396" i="2"/>
  <c r="J537" i="2"/>
  <c r="J435" i="2"/>
  <c r="J34" i="2"/>
  <c r="J102" i="2"/>
  <c r="J365" i="2"/>
  <c r="J118" i="2"/>
  <c r="J625" i="2"/>
  <c r="J426" i="2"/>
  <c r="J138" i="2"/>
  <c r="J421" i="2"/>
  <c r="J567" i="2"/>
  <c r="J460" i="2"/>
  <c r="J328" i="2"/>
  <c r="J53" i="2"/>
  <c r="J377" i="2"/>
  <c r="J648" i="2"/>
  <c r="J438" i="2"/>
  <c r="J447" i="2"/>
  <c r="J712" i="2"/>
  <c r="J58" i="2"/>
  <c r="J434" i="2"/>
  <c r="J428" i="2"/>
  <c r="J47" i="2"/>
  <c r="J424" i="2"/>
  <c r="J51" i="2"/>
  <c r="J614" i="2"/>
  <c r="J417" i="2"/>
  <c r="J597" i="2"/>
  <c r="J419" i="2"/>
  <c r="J718" i="2"/>
  <c r="J546" i="2"/>
  <c r="J225" i="2"/>
  <c r="J111" i="2"/>
  <c r="J457" i="2"/>
  <c r="J369" i="2"/>
  <c r="J250" i="2"/>
  <c r="J373" i="2"/>
  <c r="J484" i="2"/>
  <c r="J480" i="2"/>
  <c r="J19" i="2"/>
  <c r="J397" i="2"/>
  <c r="J491" i="2"/>
  <c r="J333" i="2"/>
  <c r="J729" i="2"/>
  <c r="J128" i="2"/>
  <c r="J20" i="2"/>
  <c r="J164" i="2"/>
  <c r="J562" i="2"/>
  <c r="J55" i="2"/>
  <c r="J231" i="2"/>
  <c r="J198" i="2"/>
  <c r="J400" i="2"/>
  <c r="J385" i="2"/>
  <c r="J109" i="2"/>
  <c r="J616" i="2"/>
  <c r="J3" i="2"/>
  <c r="J149" i="2"/>
  <c r="J218" i="2"/>
  <c r="J519" i="2"/>
  <c r="J495" i="2"/>
  <c r="J166" i="2"/>
  <c r="J108" i="2"/>
  <c r="J361" i="2"/>
  <c r="J156" i="2"/>
  <c r="J75" i="2"/>
  <c r="J249" i="2"/>
  <c r="J179" i="2"/>
  <c r="J215" i="2"/>
  <c r="J523" i="2"/>
  <c r="J686" i="2"/>
  <c r="J581" i="2"/>
  <c r="J49" i="2"/>
  <c r="J79" i="2"/>
  <c r="J119" i="2"/>
  <c r="J550" i="2"/>
  <c r="J334" i="2"/>
  <c r="J351" i="2"/>
  <c r="J450" i="2"/>
  <c r="J310" i="2"/>
  <c r="J32" i="2"/>
  <c r="J522" i="2"/>
  <c r="J150" i="2"/>
  <c r="J366" i="2"/>
  <c r="J5" i="2"/>
  <c r="J664" i="2"/>
  <c r="J256" i="2"/>
  <c r="J268" i="2"/>
  <c r="J319" i="2"/>
  <c r="J241" i="2"/>
  <c r="J637" i="2"/>
  <c r="J59" i="2"/>
  <c r="J168" i="2"/>
  <c r="J146" i="2"/>
  <c r="J389" i="2"/>
  <c r="J453" i="2"/>
  <c r="J598" i="2"/>
  <c r="J63" i="2"/>
  <c r="J240" i="2"/>
  <c r="J530" i="2"/>
  <c r="J555" i="2"/>
  <c r="J265" i="2"/>
  <c r="J106" i="2"/>
  <c r="J352" i="2"/>
  <c r="J540" i="2"/>
  <c r="J91" i="2"/>
  <c r="J147" i="2"/>
  <c r="J93" i="2"/>
  <c r="J141" i="2"/>
  <c r="J261" i="2"/>
  <c r="J307" i="2"/>
  <c r="J402" i="2"/>
  <c r="J628" i="2"/>
  <c r="J169" i="2"/>
  <c r="J170" i="2"/>
  <c r="J676" i="2"/>
  <c r="J50" i="2"/>
  <c r="J90" i="2"/>
  <c r="J469" i="2"/>
  <c r="J221" i="2"/>
  <c r="J2" i="2"/>
  <c r="J30" i="2"/>
  <c r="J475" i="2"/>
  <c r="J430" i="2"/>
  <c r="J99" i="2"/>
  <c r="J633" i="2"/>
  <c r="J186" i="2"/>
  <c r="J422" i="2"/>
  <c r="J416" i="2"/>
  <c r="J707" i="2"/>
  <c r="J427" i="2"/>
  <c r="J124" i="2"/>
  <c r="J350" i="2"/>
  <c r="J182" i="2"/>
  <c r="J120" i="2"/>
  <c r="J41" i="2"/>
  <c r="J592" i="2"/>
  <c r="J279" i="2"/>
  <c r="J98" i="2"/>
  <c r="J178" i="2"/>
  <c r="J607" i="2"/>
  <c r="J33" i="2"/>
  <c r="J125" i="2"/>
  <c r="J734" i="2"/>
  <c r="J69" i="2"/>
  <c r="J183" i="2"/>
  <c r="J35" i="2"/>
  <c r="J11" i="2"/>
  <c r="J600" i="2"/>
  <c r="J386" i="2"/>
  <c r="J177" i="2"/>
  <c r="J26" i="2"/>
  <c r="J82" i="2"/>
  <c r="J17" i="2"/>
  <c r="J208" i="2"/>
  <c r="J253" i="2"/>
  <c r="J543" i="2"/>
  <c r="J46" i="2"/>
  <c r="J510" i="2"/>
  <c r="J454" i="2"/>
  <c r="J312" i="2"/>
  <c r="J137" i="2"/>
  <c r="J684" i="2"/>
  <c r="J584" i="2"/>
  <c r="J547" i="2"/>
  <c r="J339" i="2"/>
  <c r="J640" i="2"/>
  <c r="J9" i="2"/>
  <c r="J713" i="2"/>
  <c r="J212" i="2"/>
  <c r="J48" i="2"/>
  <c r="J301" i="2"/>
  <c r="J431" i="2"/>
  <c r="J618" i="2"/>
  <c r="J394" i="2"/>
  <c r="J587" i="2"/>
  <c r="J341" i="2"/>
  <c r="J646" i="2"/>
  <c r="J159" i="2"/>
  <c r="J503" i="2"/>
  <c r="J232" i="2"/>
  <c r="J14" i="2"/>
  <c r="J187" i="2"/>
  <c r="J665" i="2"/>
  <c r="J31" i="2"/>
  <c r="J23" i="2"/>
  <c r="J452" i="2"/>
  <c r="J237" i="2"/>
  <c r="J224" i="2"/>
  <c r="J132" i="2"/>
  <c r="J233" i="2"/>
  <c r="J481" i="2"/>
  <c r="J222" i="2"/>
  <c r="J229" i="2"/>
  <c r="J539" i="2"/>
  <c r="J13" i="2"/>
  <c r="J488" i="2"/>
  <c r="J579" i="2"/>
  <c r="J617" i="2"/>
  <c r="J498" i="2"/>
  <c r="J382" i="2"/>
  <c r="J270" i="2"/>
  <c r="J463" i="2"/>
  <c r="J641" i="2"/>
  <c r="J239" i="2"/>
  <c r="J701" i="2"/>
  <c r="J6" i="2"/>
  <c r="J193" i="2"/>
  <c r="J263" i="2"/>
  <c r="J399" i="2"/>
  <c r="J214" i="2"/>
  <c r="J728" i="2"/>
  <c r="J95" i="2"/>
  <c r="J635" i="2"/>
  <c r="J252" i="2"/>
  <c r="J613" i="2"/>
  <c r="J456" i="2"/>
  <c r="J129" i="2"/>
  <c r="J511" i="2"/>
  <c r="J585" i="2"/>
  <c r="J248" i="2"/>
  <c r="J493" i="2"/>
  <c r="J517" i="2"/>
  <c r="J154" i="2"/>
  <c r="J8" i="2"/>
  <c r="J12" i="2"/>
  <c r="J505" i="2"/>
  <c r="J455" i="2"/>
  <c r="J662" i="2"/>
  <c r="J131" i="2"/>
  <c r="J142" i="2"/>
  <c r="J441" i="2"/>
  <c r="J638" i="2"/>
  <c r="J409" i="2"/>
  <c r="J661" i="2"/>
  <c r="J115" i="2"/>
  <c r="J257" i="2"/>
  <c r="J155" i="2"/>
  <c r="J171" i="2"/>
  <c r="J172" i="2"/>
  <c r="J699" i="2"/>
  <c r="J719" i="2"/>
  <c r="J27" i="2"/>
  <c r="J331" i="2"/>
  <c r="J626" i="2"/>
  <c r="J580" i="2"/>
  <c r="J308" i="2"/>
  <c r="J655" i="2"/>
  <c r="J560" i="2"/>
  <c r="J104" i="2"/>
  <c r="J538" i="2"/>
  <c r="J330" i="2"/>
  <c r="J288" i="2"/>
  <c r="J711" i="2"/>
  <c r="J727" i="2"/>
  <c r="J219" i="2"/>
  <c r="J139" i="2"/>
  <c r="J346" i="2"/>
  <c r="J340" i="2"/>
  <c r="J309" i="2"/>
  <c r="J716" i="2"/>
  <c r="J302" i="2"/>
  <c r="J644" i="2"/>
  <c r="J117" i="2"/>
  <c r="J24" i="2"/>
  <c r="J362" i="2"/>
  <c r="J506" i="2"/>
  <c r="J324" i="2"/>
  <c r="J276" i="2"/>
  <c r="J586" i="2"/>
  <c r="J335" i="2"/>
  <c r="J624" i="2"/>
  <c r="J62" i="2"/>
  <c r="J45" i="2"/>
  <c r="J21" i="2"/>
  <c r="J563" i="2"/>
  <c r="J404" i="2"/>
  <c r="J162" i="2"/>
  <c r="J572" i="2"/>
  <c r="J153" i="2"/>
  <c r="J548" i="2"/>
  <c r="J471" i="2"/>
  <c r="J576" i="2"/>
  <c r="J442" i="2"/>
  <c r="J317" i="2"/>
  <c r="J717" i="2"/>
  <c r="J610" i="2"/>
  <c r="J444" i="2"/>
  <c r="J258" i="2"/>
  <c r="J39" i="2"/>
  <c r="J391" i="2"/>
  <c r="J57" i="2"/>
  <c r="J273" i="2"/>
  <c r="J568" i="2"/>
  <c r="J674" i="2"/>
  <c r="J190" i="2"/>
  <c r="J107" i="2"/>
  <c r="J72" i="2"/>
  <c r="J303" i="2"/>
  <c r="J94" i="2"/>
  <c r="J298" i="2"/>
  <c r="J211" i="2"/>
  <c r="J606" i="2"/>
  <c r="J652" i="2"/>
  <c r="J690" i="2"/>
  <c r="J694" i="2"/>
  <c r="J443" i="2"/>
  <c r="J533" i="2"/>
  <c r="J573" i="2"/>
  <c r="J121" i="2"/>
  <c r="J313" i="2"/>
  <c r="J583" i="2"/>
  <c r="J483" i="2"/>
  <c r="J381" i="2"/>
  <c r="J242" i="2"/>
  <c r="J496" i="2"/>
  <c r="J582" i="2"/>
  <c r="J497" i="2"/>
  <c r="J477" i="2"/>
  <c r="J589" i="2"/>
  <c r="J38" i="2"/>
  <c r="J226" i="2"/>
  <c r="J86" i="2"/>
  <c r="J489" i="2"/>
  <c r="J413" i="2"/>
  <c r="J608" i="2"/>
  <c r="J722" i="2"/>
  <c r="J596" i="2"/>
  <c r="J254" i="2"/>
  <c r="J85" i="2"/>
  <c r="J245" i="2"/>
  <c r="J203" i="2"/>
  <c r="J175" i="2"/>
  <c r="J429" i="2"/>
  <c r="J499" i="2"/>
  <c r="J449" i="2"/>
  <c r="J621" i="2"/>
  <c r="J553" i="2"/>
  <c r="J349" i="2"/>
  <c r="J736" i="2"/>
  <c r="J103" i="2"/>
  <c r="J316" i="2"/>
  <c r="J133" i="2"/>
  <c r="J305" i="2"/>
  <c r="J420" i="2"/>
  <c r="J501" i="2"/>
  <c r="J658" i="2"/>
  <c r="J704" i="2"/>
  <c r="J87" i="2"/>
  <c r="J681" i="2"/>
  <c r="J677" i="2"/>
  <c r="J246" i="2"/>
  <c r="J520" i="2"/>
  <c r="J77" i="2"/>
  <c r="J590" i="2"/>
  <c r="J272" i="2"/>
  <c r="J96" i="2"/>
  <c r="J67" i="2"/>
  <c r="J151" i="2"/>
  <c r="J398" i="2"/>
  <c r="J551" i="2"/>
  <c r="J88" i="2"/>
  <c r="J643" i="2"/>
  <c r="J570" i="2"/>
  <c r="J375" i="2"/>
  <c r="J515" i="2"/>
  <c r="J320" i="2"/>
  <c r="J259" i="2"/>
  <c r="J642" i="2"/>
  <c r="J267" i="2"/>
  <c r="J42" i="2"/>
  <c r="J296" i="2"/>
  <c r="J390" i="2"/>
  <c r="J536" i="2"/>
  <c r="J255" i="2"/>
  <c r="J244" i="2"/>
  <c r="J653" i="2"/>
  <c r="J632" i="2"/>
  <c r="J649" i="2"/>
  <c r="J71" i="2"/>
  <c r="J695" i="2"/>
  <c r="J524" i="2"/>
  <c r="J411" i="2"/>
  <c r="J660" i="2"/>
  <c r="J269" i="2"/>
  <c r="J702" i="2"/>
  <c r="J206" i="2"/>
  <c r="J180" i="2"/>
  <c r="J388" i="2"/>
  <c r="J174" i="2"/>
  <c r="J514" i="2"/>
  <c r="J715" i="2"/>
  <c r="J204" i="2"/>
  <c r="J627" i="2"/>
  <c r="J113" i="2"/>
  <c r="J66" i="2"/>
  <c r="J260" i="2"/>
  <c r="J693" i="2"/>
  <c r="J227" i="2"/>
  <c r="J410" i="2"/>
  <c r="J723" i="2"/>
  <c r="J277" i="2"/>
  <c r="J578" i="2"/>
  <c r="J262" i="2"/>
  <c r="J220" i="2"/>
  <c r="J200" i="2"/>
  <c r="J100" i="2"/>
  <c r="J531" i="2"/>
  <c r="J667" i="2"/>
  <c r="J738" i="2"/>
  <c r="J122" i="2"/>
  <c r="J622" i="2"/>
  <c r="J601" i="2"/>
  <c r="J709" i="2"/>
  <c r="J321" i="2"/>
  <c r="J476" i="2"/>
  <c r="J247" i="2"/>
  <c r="J564" i="2"/>
  <c r="J680" i="2"/>
  <c r="J735" i="2"/>
  <c r="J97" i="2"/>
  <c r="J283" i="2"/>
  <c r="J465" i="2"/>
  <c r="J527" i="2"/>
  <c r="J575" i="2"/>
  <c r="J201" i="2"/>
  <c r="J615" i="2"/>
  <c r="J379" i="2"/>
  <c r="J556" i="2"/>
  <c r="J698" i="2"/>
  <c r="J545" i="2"/>
  <c r="J733" i="2"/>
  <c r="J528" i="2"/>
  <c r="J696" i="2"/>
  <c r="J437" i="2"/>
  <c r="J80" i="2"/>
  <c r="J490" i="2"/>
  <c r="J383" i="2"/>
  <c r="J284" i="2"/>
  <c r="J494" i="2"/>
  <c r="J223" i="2"/>
  <c r="J561" i="2"/>
  <c r="J184" i="2"/>
  <c r="J285" i="2"/>
  <c r="J332" i="2"/>
  <c r="J500" i="2"/>
  <c r="J714" i="2"/>
  <c r="J101" i="2"/>
  <c r="J295" i="2"/>
  <c r="J293" i="2"/>
  <c r="J278" i="2"/>
  <c r="J407" i="2"/>
  <c r="J668" i="2"/>
  <c r="J243" i="2"/>
  <c r="J474" i="2"/>
  <c r="J359" i="2"/>
  <c r="J216" i="2"/>
  <c r="J629" i="2"/>
  <c r="J363" i="2"/>
  <c r="J611" i="2"/>
  <c r="J487" i="2"/>
  <c r="J595" i="2"/>
  <c r="J188" i="2"/>
  <c r="J602" i="2"/>
  <c r="J344" i="2"/>
  <c r="J666" i="2"/>
  <c r="J732" i="2"/>
  <c r="J326" i="2"/>
  <c r="J534" i="2"/>
  <c r="J679" i="2"/>
  <c r="J685" i="2"/>
  <c r="J238" i="2"/>
  <c r="J502" i="2"/>
  <c r="J604" i="2"/>
  <c r="J651" i="2"/>
  <c r="J670" i="2"/>
  <c r="J290" i="2"/>
  <c r="J468" i="2"/>
  <c r="J659" i="2"/>
  <c r="J612" i="2"/>
  <c r="J692" i="2"/>
  <c r="J697" i="2"/>
  <c r="J535" i="2"/>
  <c r="J554" i="2"/>
  <c r="J730" i="2"/>
  <c r="J689" i="2"/>
  <c r="J688" i="2"/>
  <c r="J504" i="2"/>
  <c r="J675" i="2"/>
  <c r="J682" i="2"/>
  <c r="J708" i="2"/>
  <c r="J705" i="2"/>
  <c r="J731" i="2"/>
  <c r="J724" i="2"/>
  <c r="J706" i="2"/>
  <c r="J609" i="2"/>
  <c r="J726" i="2"/>
  <c r="J631" i="2"/>
  <c r="J737" i="2"/>
  <c r="H647" i="2"/>
  <c r="H485" i="2"/>
  <c r="H512" i="2"/>
  <c r="H83" i="2"/>
  <c r="H251" i="2"/>
  <c r="H345" i="2"/>
  <c r="H336" i="2"/>
  <c r="H327" i="2"/>
  <c r="H605" i="2"/>
  <c r="H461" i="2"/>
  <c r="H157" i="2"/>
  <c r="H322" i="2"/>
  <c r="H123" i="2"/>
  <c r="H663" i="2"/>
  <c r="H134" i="2"/>
  <c r="H439" i="2"/>
  <c r="H591" i="2"/>
  <c r="H639" i="2"/>
  <c r="H52" i="2"/>
  <c r="H392" i="2"/>
  <c r="H425" i="2"/>
  <c r="H358" i="2"/>
  <c r="H356" i="2"/>
  <c r="H228" i="2"/>
  <c r="H541" i="2"/>
  <c r="H565" i="2"/>
  <c r="H289" i="2"/>
  <c r="H89" i="2"/>
  <c r="H588" i="2"/>
  <c r="H140" i="2"/>
  <c r="H380" i="2"/>
  <c r="H710" i="2"/>
  <c r="H136" i="2"/>
  <c r="H721" i="2"/>
  <c r="H436" i="2"/>
  <c r="H15" i="2"/>
  <c r="H378" i="2"/>
  <c r="H110" i="2"/>
  <c r="H673" i="2"/>
  <c r="H271" i="2"/>
  <c r="H44" i="2"/>
  <c r="H418" i="2"/>
  <c r="H458" i="2"/>
  <c r="H542" i="2"/>
  <c r="H412" i="2"/>
  <c r="H230" i="2"/>
  <c r="H176" i="2"/>
  <c r="H462" i="2"/>
  <c r="H593" i="2"/>
  <c r="H274" i="2"/>
  <c r="H374" i="2"/>
  <c r="H294" i="2"/>
  <c r="H448" i="2"/>
  <c r="H192" i="2"/>
  <c r="H127" i="2"/>
  <c r="H508" i="2"/>
  <c r="H337" i="2"/>
  <c r="H492" i="2"/>
  <c r="H282" i="2"/>
  <c r="H415" i="2"/>
  <c r="H470" i="2"/>
  <c r="H185" i="2"/>
  <c r="H311" i="2"/>
  <c r="H318" i="2"/>
  <c r="H92" i="2"/>
  <c r="H343" i="2"/>
  <c r="H372" i="2"/>
  <c r="H286" i="2"/>
  <c r="H367" i="2"/>
  <c r="H526" i="2"/>
  <c r="H558" i="2"/>
  <c r="H304" i="2"/>
  <c r="H160" i="2"/>
  <c r="H423" i="2"/>
  <c r="H116" i="2"/>
  <c r="H209" i="2"/>
  <c r="H197" i="2"/>
  <c r="H620" i="2"/>
  <c r="H143" i="2"/>
  <c r="H64" i="2"/>
  <c r="H266" i="2"/>
  <c r="H466" i="2"/>
  <c r="H40" i="2"/>
  <c r="H54" i="2"/>
  <c r="H348" i="2"/>
  <c r="H482" i="2"/>
  <c r="H532" i="2"/>
  <c r="H384" i="2"/>
  <c r="H370" i="2"/>
  <c r="H234" i="2"/>
  <c r="H181" i="2"/>
  <c r="H84" i="2"/>
  <c r="H291" i="2"/>
  <c r="H323" i="2"/>
  <c r="H645" i="2"/>
  <c r="H486" i="2"/>
  <c r="H105" i="2"/>
  <c r="H376" i="2"/>
  <c r="H163" i="2"/>
  <c r="H236" i="2"/>
  <c r="H683" i="2"/>
  <c r="H368" i="2"/>
  <c r="H403" i="2"/>
  <c r="H513" i="2"/>
  <c r="H29" i="2"/>
  <c r="H148" i="2"/>
  <c r="H10" i="2"/>
  <c r="H342" i="2"/>
  <c r="H678" i="2"/>
  <c r="H43" i="2"/>
  <c r="H357" i="2"/>
  <c r="H446" i="2"/>
  <c r="H720" i="2"/>
  <c r="H360" i="2"/>
  <c r="H60" i="2"/>
  <c r="H210" i="2"/>
  <c r="H16" i="2"/>
  <c r="H355" i="2"/>
  <c r="H68" i="2"/>
  <c r="H299" i="2"/>
  <c r="H559" i="2"/>
  <c r="H353" i="2"/>
  <c r="H630" i="2"/>
  <c r="H152" i="2"/>
  <c r="H70" i="2"/>
  <c r="H264" i="2"/>
  <c r="H314" i="2"/>
  <c r="H464" i="2"/>
  <c r="H451" i="2"/>
  <c r="H114" i="2"/>
  <c r="H18" i="2"/>
  <c r="H315" i="2"/>
  <c r="H217" i="2"/>
  <c r="H516" i="2"/>
  <c r="H347" i="2"/>
  <c r="H158" i="2"/>
  <c r="H395" i="2"/>
  <c r="H636" i="2"/>
  <c r="H691" i="2"/>
  <c r="H657" i="2"/>
  <c r="H354" i="2"/>
  <c r="H405" i="2"/>
  <c r="H205" i="2"/>
  <c r="H22" i="2"/>
  <c r="H329" i="2"/>
  <c r="H594" i="2"/>
  <c r="H445" i="2"/>
  <c r="H518" i="2"/>
  <c r="H669" i="2"/>
  <c r="H479" i="2"/>
  <c r="H199" i="2"/>
  <c r="H161" i="2"/>
  <c r="H126" i="2"/>
  <c r="H165" i="2"/>
  <c r="H467" i="2"/>
  <c r="H387" i="2"/>
  <c r="H25" i="2"/>
  <c r="H145" i="2"/>
  <c r="H414" i="2"/>
  <c r="H207" i="2"/>
  <c r="H281" i="2"/>
  <c r="H37" i="2"/>
  <c r="H725" i="2"/>
  <c r="H552" i="2"/>
  <c r="H364" i="2"/>
  <c r="H509" i="2"/>
  <c r="H654" i="2"/>
  <c r="H235" i="2"/>
  <c r="H525" i="2"/>
  <c r="H529" i="2"/>
  <c r="H81" i="2"/>
  <c r="H213" i="2"/>
  <c r="H577" i="2"/>
  <c r="H566" i="2"/>
  <c r="H196" i="2"/>
  <c r="H549" i="2"/>
  <c r="H634" i="2"/>
  <c r="H478" i="2"/>
  <c r="H569" i="2"/>
  <c r="H300" i="2"/>
  <c r="H74" i="2"/>
  <c r="H671" i="2"/>
  <c r="H700" i="2"/>
  <c r="H619" i="2"/>
  <c r="H401" i="2"/>
  <c r="H4" i="2"/>
  <c r="H472" i="2"/>
  <c r="H195" i="2"/>
  <c r="H28" i="2"/>
  <c r="H194" i="2"/>
  <c r="H571" i="2"/>
  <c r="H703" i="2"/>
  <c r="H557" i="2"/>
  <c r="H202" i="2"/>
  <c r="H473" i="2"/>
  <c r="H325" i="2"/>
  <c r="H599" i="2"/>
  <c r="H406" i="2"/>
  <c r="H338" i="2"/>
  <c r="H130" i="2"/>
  <c r="H73" i="2"/>
  <c r="H687" i="2"/>
  <c r="H408" i="2"/>
  <c r="H56" i="2"/>
  <c r="H650" i="2"/>
  <c r="H672" i="2"/>
  <c r="H459" i="2"/>
  <c r="H287" i="2"/>
  <c r="H432" i="2"/>
  <c r="H292" i="2"/>
  <c r="H433" i="2"/>
  <c r="H603" i="2"/>
  <c r="H440" i="2"/>
  <c r="H61" i="2"/>
  <c r="H112" i="2"/>
  <c r="H275" i="2"/>
  <c r="H189" i="2"/>
  <c r="H191" i="2"/>
  <c r="H78" i="2"/>
  <c r="H135" i="2"/>
  <c r="H65" i="2"/>
  <c r="H306" i="2"/>
  <c r="H76" i="2"/>
  <c r="H507" i="2"/>
  <c r="H574" i="2"/>
  <c r="H623" i="2"/>
  <c r="H280" i="2"/>
  <c r="H144" i="2"/>
  <c r="H393" i="2"/>
  <c r="H521" i="2"/>
  <c r="H167" i="2"/>
  <c r="H7" i="2"/>
  <c r="H656" i="2"/>
  <c r="H371" i="2"/>
  <c r="H36" i="2"/>
  <c r="H544" i="2"/>
  <c r="H297" i="2"/>
  <c r="H173" i="2"/>
  <c r="H396" i="2"/>
  <c r="H537" i="2"/>
  <c r="H435" i="2"/>
  <c r="H34" i="2"/>
  <c r="H102" i="2"/>
  <c r="H365" i="2"/>
  <c r="H118" i="2"/>
  <c r="H625" i="2"/>
  <c r="H426" i="2"/>
  <c r="H138" i="2"/>
  <c r="H421" i="2"/>
  <c r="H567" i="2"/>
  <c r="H460" i="2"/>
  <c r="H328" i="2"/>
  <c r="H53" i="2"/>
  <c r="H377" i="2"/>
  <c r="H648" i="2"/>
  <c r="H438" i="2"/>
  <c r="H447" i="2"/>
  <c r="H712" i="2"/>
  <c r="H58" i="2"/>
  <c r="H434" i="2"/>
  <c r="H428" i="2"/>
  <c r="H47" i="2"/>
  <c r="H424" i="2"/>
  <c r="H51" i="2"/>
  <c r="H614" i="2"/>
  <c r="H417" i="2"/>
  <c r="H597" i="2"/>
  <c r="H419" i="2"/>
  <c r="H718" i="2"/>
  <c r="H546" i="2"/>
  <c r="H225" i="2"/>
  <c r="H111" i="2"/>
  <c r="H457" i="2"/>
  <c r="H369" i="2"/>
  <c r="H250" i="2"/>
  <c r="H373" i="2"/>
  <c r="H484" i="2"/>
  <c r="H480" i="2"/>
  <c r="H19" i="2"/>
  <c r="H397" i="2"/>
  <c r="H491" i="2"/>
  <c r="H333" i="2"/>
  <c r="H729" i="2"/>
  <c r="H128" i="2"/>
  <c r="H20" i="2"/>
  <c r="H164" i="2"/>
  <c r="H562" i="2"/>
  <c r="H55" i="2"/>
  <c r="H231" i="2"/>
  <c r="H198" i="2"/>
  <c r="H400" i="2"/>
  <c r="H385" i="2"/>
  <c r="H109" i="2"/>
  <c r="H616" i="2"/>
  <c r="H3" i="2"/>
  <c r="H149" i="2"/>
  <c r="H218" i="2"/>
  <c r="H519" i="2"/>
  <c r="H495" i="2"/>
  <c r="H166" i="2"/>
  <c r="H108" i="2"/>
  <c r="H361" i="2"/>
  <c r="H156" i="2"/>
  <c r="H75" i="2"/>
  <c r="H249" i="2"/>
  <c r="H179" i="2"/>
  <c r="H215" i="2"/>
  <c r="H523" i="2"/>
  <c r="H686" i="2"/>
  <c r="H581" i="2"/>
  <c r="H49" i="2"/>
  <c r="H79" i="2"/>
  <c r="H119" i="2"/>
  <c r="H550" i="2"/>
  <c r="H334" i="2"/>
  <c r="H351" i="2"/>
  <c r="H450" i="2"/>
  <c r="H310" i="2"/>
  <c r="H32" i="2"/>
  <c r="H522" i="2"/>
  <c r="H150" i="2"/>
  <c r="H366" i="2"/>
  <c r="H5" i="2"/>
  <c r="H664" i="2"/>
  <c r="H256" i="2"/>
  <c r="H268" i="2"/>
  <c r="H319" i="2"/>
  <c r="H241" i="2"/>
  <c r="H637" i="2"/>
  <c r="H59" i="2"/>
  <c r="H168" i="2"/>
  <c r="H146" i="2"/>
  <c r="H389" i="2"/>
  <c r="H453" i="2"/>
  <c r="H598" i="2"/>
  <c r="H63" i="2"/>
  <c r="H240" i="2"/>
  <c r="H530" i="2"/>
  <c r="H555" i="2"/>
  <c r="H265" i="2"/>
  <c r="H106" i="2"/>
  <c r="H352" i="2"/>
  <c r="H540" i="2"/>
  <c r="H91" i="2"/>
  <c r="H147" i="2"/>
  <c r="H93" i="2"/>
  <c r="H141" i="2"/>
  <c r="H261" i="2"/>
  <c r="H307" i="2"/>
  <c r="H402" i="2"/>
  <c r="H628" i="2"/>
  <c r="H169" i="2"/>
  <c r="H170" i="2"/>
  <c r="H676" i="2"/>
  <c r="H50" i="2"/>
  <c r="H90" i="2"/>
  <c r="H469" i="2"/>
  <c r="H221" i="2"/>
  <c r="H2" i="2"/>
  <c r="H30" i="2"/>
  <c r="H475" i="2"/>
  <c r="H430" i="2"/>
  <c r="H99" i="2"/>
  <c r="H633" i="2"/>
  <c r="H186" i="2"/>
  <c r="H422" i="2"/>
  <c r="H416" i="2"/>
  <c r="H707" i="2"/>
  <c r="H427" i="2"/>
  <c r="H124" i="2"/>
  <c r="H350" i="2"/>
  <c r="H182" i="2"/>
  <c r="H120" i="2"/>
  <c r="H41" i="2"/>
  <c r="H592" i="2"/>
  <c r="H279" i="2"/>
  <c r="H98" i="2"/>
  <c r="H178" i="2"/>
  <c r="H607" i="2"/>
  <c r="H33" i="2"/>
  <c r="H125" i="2"/>
  <c r="H734" i="2"/>
  <c r="H69" i="2"/>
  <c r="H183" i="2"/>
  <c r="H35" i="2"/>
  <c r="H11" i="2"/>
  <c r="H600" i="2"/>
  <c r="H386" i="2"/>
  <c r="H177" i="2"/>
  <c r="H26" i="2"/>
  <c r="H82" i="2"/>
  <c r="H17" i="2"/>
  <c r="H208" i="2"/>
  <c r="H253" i="2"/>
  <c r="H543" i="2"/>
  <c r="H46" i="2"/>
  <c r="H510" i="2"/>
  <c r="H454" i="2"/>
  <c r="H312" i="2"/>
  <c r="H137" i="2"/>
  <c r="H684" i="2"/>
  <c r="H584" i="2"/>
  <c r="H547" i="2"/>
  <c r="H339" i="2"/>
  <c r="H640" i="2"/>
  <c r="H9" i="2"/>
  <c r="H713" i="2"/>
  <c r="H212" i="2"/>
  <c r="H48" i="2"/>
  <c r="H301" i="2"/>
  <c r="H431" i="2"/>
  <c r="H618" i="2"/>
  <c r="H394" i="2"/>
  <c r="H587" i="2"/>
  <c r="H341" i="2"/>
  <c r="H646" i="2"/>
  <c r="H159" i="2"/>
  <c r="H503" i="2"/>
  <c r="H232" i="2"/>
  <c r="H14" i="2"/>
  <c r="H187" i="2"/>
  <c r="H665" i="2"/>
  <c r="H31" i="2"/>
  <c r="H23" i="2"/>
  <c r="H452" i="2"/>
  <c r="H237" i="2"/>
  <c r="H224" i="2"/>
  <c r="H132" i="2"/>
  <c r="H233" i="2"/>
  <c r="H481" i="2"/>
  <c r="H222" i="2"/>
  <c r="H229" i="2"/>
  <c r="H539" i="2"/>
  <c r="H13" i="2"/>
  <c r="H488" i="2"/>
  <c r="H579" i="2"/>
  <c r="H617" i="2"/>
  <c r="H498" i="2"/>
  <c r="H382" i="2"/>
  <c r="H270" i="2"/>
  <c r="H463" i="2"/>
  <c r="H641" i="2"/>
  <c r="H239" i="2"/>
  <c r="H701" i="2"/>
  <c r="H6" i="2"/>
  <c r="H193" i="2"/>
  <c r="H263" i="2"/>
  <c r="H399" i="2"/>
  <c r="H214" i="2"/>
  <c r="H728" i="2"/>
  <c r="H95" i="2"/>
  <c r="H635" i="2"/>
  <c r="H252" i="2"/>
  <c r="H613" i="2"/>
  <c r="H456" i="2"/>
  <c r="H129" i="2"/>
  <c r="H511" i="2"/>
  <c r="H585" i="2"/>
  <c r="H248" i="2"/>
  <c r="H493" i="2"/>
  <c r="H517" i="2"/>
  <c r="H154" i="2"/>
  <c r="H8" i="2"/>
  <c r="H12" i="2"/>
  <c r="H505" i="2"/>
  <c r="H455" i="2"/>
  <c r="H662" i="2"/>
  <c r="H131" i="2"/>
  <c r="H142" i="2"/>
  <c r="H441" i="2"/>
  <c r="H638" i="2"/>
  <c r="H409" i="2"/>
  <c r="H661" i="2"/>
  <c r="H115" i="2"/>
  <c r="H257" i="2"/>
  <c r="H155" i="2"/>
  <c r="H171" i="2"/>
  <c r="H172" i="2"/>
  <c r="H699" i="2"/>
  <c r="H719" i="2"/>
  <c r="H27" i="2"/>
  <c r="H331" i="2"/>
  <c r="H626" i="2"/>
  <c r="H580" i="2"/>
  <c r="H308" i="2"/>
  <c r="H655" i="2"/>
  <c r="H560" i="2"/>
  <c r="H104" i="2"/>
  <c r="H538" i="2"/>
  <c r="H330" i="2"/>
  <c r="H288" i="2"/>
  <c r="H711" i="2"/>
  <c r="H727" i="2"/>
  <c r="H219" i="2"/>
  <c r="H139" i="2"/>
  <c r="H346" i="2"/>
  <c r="H340" i="2"/>
  <c r="H309" i="2"/>
  <c r="H716" i="2"/>
  <c r="H302" i="2"/>
  <c r="H644" i="2"/>
  <c r="H117" i="2"/>
  <c r="H24" i="2"/>
  <c r="H362" i="2"/>
  <c r="H506" i="2"/>
  <c r="H324" i="2"/>
  <c r="H276" i="2"/>
  <c r="H586" i="2"/>
  <c r="H335" i="2"/>
  <c r="H624" i="2"/>
  <c r="H62" i="2"/>
  <c r="H45" i="2"/>
  <c r="H21" i="2"/>
  <c r="H563" i="2"/>
  <c r="H404" i="2"/>
  <c r="H162" i="2"/>
  <c r="H572" i="2"/>
  <c r="H153" i="2"/>
  <c r="H548" i="2"/>
  <c r="H471" i="2"/>
  <c r="H576" i="2"/>
  <c r="H442" i="2"/>
  <c r="H317" i="2"/>
  <c r="H717" i="2"/>
  <c r="H610" i="2"/>
  <c r="H444" i="2"/>
  <c r="H258" i="2"/>
  <c r="H39" i="2"/>
  <c r="H391" i="2"/>
  <c r="H57" i="2"/>
  <c r="H273" i="2"/>
  <c r="H568" i="2"/>
  <c r="H674" i="2"/>
  <c r="H190" i="2"/>
  <c r="H107" i="2"/>
  <c r="H72" i="2"/>
  <c r="H303" i="2"/>
  <c r="H94" i="2"/>
  <c r="H298" i="2"/>
  <c r="H211" i="2"/>
  <c r="H606" i="2"/>
  <c r="H652" i="2"/>
  <c r="H690" i="2"/>
  <c r="H694" i="2"/>
  <c r="H443" i="2"/>
  <c r="H533" i="2"/>
  <c r="H573" i="2"/>
  <c r="H121" i="2"/>
  <c r="H313" i="2"/>
  <c r="H583" i="2"/>
  <c r="H483" i="2"/>
  <c r="H381" i="2"/>
  <c r="H242" i="2"/>
  <c r="H496" i="2"/>
  <c r="H582" i="2"/>
  <c r="H497" i="2"/>
  <c r="H477" i="2"/>
  <c r="H589" i="2"/>
  <c r="H38" i="2"/>
  <c r="H226" i="2"/>
  <c r="H86" i="2"/>
  <c r="H489" i="2"/>
  <c r="H413" i="2"/>
  <c r="H608" i="2"/>
  <c r="H722" i="2"/>
  <c r="H596" i="2"/>
  <c r="H254" i="2"/>
  <c r="H85" i="2"/>
  <c r="H245" i="2"/>
  <c r="H203" i="2"/>
  <c r="H175" i="2"/>
  <c r="H429" i="2"/>
  <c r="H499" i="2"/>
  <c r="H449" i="2"/>
  <c r="H621" i="2"/>
  <c r="H553" i="2"/>
  <c r="H349" i="2"/>
  <c r="H736" i="2"/>
  <c r="H103" i="2"/>
  <c r="H316" i="2"/>
  <c r="H133" i="2"/>
  <c r="H305" i="2"/>
  <c r="H420" i="2"/>
  <c r="H501" i="2"/>
  <c r="H658" i="2"/>
  <c r="H704" i="2"/>
  <c r="H87" i="2"/>
  <c r="H681" i="2"/>
  <c r="H677" i="2"/>
  <c r="H246" i="2"/>
  <c r="H520" i="2"/>
  <c r="H77" i="2"/>
  <c r="H590" i="2"/>
  <c r="H272" i="2"/>
  <c r="H96" i="2"/>
  <c r="H67" i="2"/>
  <c r="H151" i="2"/>
  <c r="H398" i="2"/>
  <c r="H551" i="2"/>
  <c r="H88" i="2"/>
  <c r="H643" i="2"/>
  <c r="H570" i="2"/>
  <c r="H375" i="2"/>
  <c r="H515" i="2"/>
  <c r="H320" i="2"/>
  <c r="H259" i="2"/>
  <c r="H642" i="2"/>
  <c r="H267" i="2"/>
  <c r="H42" i="2"/>
  <c r="H296" i="2"/>
  <c r="H390" i="2"/>
  <c r="H536" i="2"/>
  <c r="H255" i="2"/>
  <c r="H244" i="2"/>
  <c r="H653" i="2"/>
  <c r="H632" i="2"/>
  <c r="H649" i="2"/>
  <c r="H71" i="2"/>
  <c r="H695" i="2"/>
  <c r="H524" i="2"/>
  <c r="H411" i="2"/>
  <c r="H660" i="2"/>
  <c r="H269" i="2"/>
  <c r="H702" i="2"/>
  <c r="H206" i="2"/>
  <c r="H180" i="2"/>
  <c r="H388" i="2"/>
  <c r="H174" i="2"/>
  <c r="H514" i="2"/>
  <c r="H715" i="2"/>
  <c r="H204" i="2"/>
  <c r="H627" i="2"/>
  <c r="H113" i="2"/>
  <c r="H66" i="2"/>
  <c r="H260" i="2"/>
  <c r="H693" i="2"/>
  <c r="H227" i="2"/>
  <c r="H410" i="2"/>
  <c r="H723" i="2"/>
  <c r="H277" i="2"/>
  <c r="H578" i="2"/>
  <c r="H262" i="2"/>
  <c r="H220" i="2"/>
  <c r="H200" i="2"/>
  <c r="H100" i="2"/>
  <c r="H531" i="2"/>
  <c r="H667" i="2"/>
  <c r="H738" i="2"/>
  <c r="H122" i="2"/>
  <c r="H622" i="2"/>
  <c r="H601" i="2"/>
  <c r="H709" i="2"/>
  <c r="H321" i="2"/>
  <c r="H476" i="2"/>
  <c r="H247" i="2"/>
  <c r="H564" i="2"/>
  <c r="H680" i="2"/>
  <c r="H735" i="2"/>
  <c r="H97" i="2"/>
  <c r="H283" i="2"/>
  <c r="H465" i="2"/>
  <c r="H527" i="2"/>
  <c r="H575" i="2"/>
  <c r="H201" i="2"/>
  <c r="H615" i="2"/>
  <c r="H379" i="2"/>
  <c r="H556" i="2"/>
  <c r="H698" i="2"/>
  <c r="H545" i="2"/>
  <c r="H733" i="2"/>
  <c r="H528" i="2"/>
  <c r="H696" i="2"/>
  <c r="H437" i="2"/>
  <c r="H80" i="2"/>
  <c r="H490" i="2"/>
  <c r="H383" i="2"/>
  <c r="H284" i="2"/>
  <c r="H494" i="2"/>
  <c r="H223" i="2"/>
  <c r="H561" i="2"/>
  <c r="H184" i="2"/>
  <c r="H285" i="2"/>
  <c r="H332" i="2"/>
  <c r="H500" i="2"/>
  <c r="H714" i="2"/>
  <c r="H101" i="2"/>
  <c r="H295" i="2"/>
  <c r="H293" i="2"/>
  <c r="H278" i="2"/>
  <c r="H407" i="2"/>
  <c r="H668" i="2"/>
  <c r="H243" i="2"/>
  <c r="H474" i="2"/>
  <c r="H359" i="2"/>
  <c r="H216" i="2"/>
  <c r="H629" i="2"/>
  <c r="H363" i="2"/>
  <c r="H611" i="2"/>
  <c r="H487" i="2"/>
  <c r="H595" i="2"/>
  <c r="H188" i="2"/>
  <c r="H602" i="2"/>
  <c r="H344" i="2"/>
  <c r="H666" i="2"/>
  <c r="H732" i="2"/>
  <c r="H326" i="2"/>
  <c r="H534" i="2"/>
  <c r="H679" i="2"/>
  <c r="H685" i="2"/>
  <c r="H238" i="2"/>
  <c r="H502" i="2"/>
  <c r="H604" i="2"/>
  <c r="H651" i="2"/>
  <c r="H670" i="2"/>
  <c r="H290" i="2"/>
  <c r="H468" i="2"/>
  <c r="H659" i="2"/>
  <c r="H612" i="2"/>
  <c r="H692" i="2"/>
  <c r="H697" i="2"/>
  <c r="H535" i="2"/>
  <c r="H554" i="2"/>
  <c r="H730" i="2"/>
  <c r="H689" i="2"/>
  <c r="H688" i="2"/>
  <c r="H504" i="2"/>
  <c r="H675" i="2"/>
  <c r="H682" i="2"/>
  <c r="H708" i="2"/>
  <c r="H705" i="2"/>
  <c r="H731" i="2"/>
  <c r="H724" i="2"/>
  <c r="H706" i="2"/>
  <c r="H609" i="2"/>
  <c r="H726" i="2"/>
  <c r="H631" i="2"/>
  <c r="H737" i="2"/>
  <c r="S106" i="3" l="1"/>
  <c r="K123" i="3"/>
  <c r="K45" i="3"/>
  <c r="N105" i="3"/>
  <c r="S43" i="3"/>
  <c r="L44" i="3"/>
  <c r="O91" i="3"/>
  <c r="S89" i="3"/>
  <c r="J113" i="3"/>
  <c r="J106" i="3"/>
  <c r="K32" i="3"/>
  <c r="K111" i="3"/>
  <c r="N44" i="3"/>
  <c r="S6" i="3"/>
  <c r="T63" i="3"/>
  <c r="L31" i="3"/>
  <c r="L117" i="3"/>
  <c r="T123" i="3"/>
  <c r="R88" i="3"/>
  <c r="M124" i="3"/>
  <c r="O112" i="3"/>
  <c r="L65" i="3"/>
  <c r="N126" i="3"/>
  <c r="O17" i="3"/>
  <c r="O35" i="3"/>
  <c r="R89" i="3"/>
  <c r="T113" i="3"/>
  <c r="J32" i="3"/>
  <c r="M44" i="3"/>
  <c r="S19" i="3"/>
  <c r="S113" i="3"/>
  <c r="T32" i="3"/>
  <c r="N68" i="3"/>
  <c r="O3" i="3"/>
  <c r="R42" i="3"/>
  <c r="S109" i="3"/>
  <c r="O80" i="3"/>
  <c r="T111" i="3"/>
  <c r="J7" i="3"/>
  <c r="J29" i="3"/>
  <c r="K73" i="3"/>
  <c r="O30" i="3"/>
  <c r="R63" i="3"/>
  <c r="J31" i="3"/>
  <c r="J117" i="3"/>
  <c r="J74" i="3"/>
  <c r="N123" i="3"/>
  <c r="N19" i="3"/>
  <c r="S105" i="3"/>
  <c r="R106" i="3"/>
  <c r="K79" i="3"/>
  <c r="R31" i="3"/>
  <c r="R117" i="3"/>
  <c r="O6" i="3"/>
  <c r="S126" i="3"/>
  <c r="T17" i="3"/>
  <c r="R7" i="3"/>
  <c r="O43" i="3"/>
  <c r="R123" i="3"/>
  <c r="R124" i="3"/>
  <c r="R19" i="3"/>
  <c r="S44" i="3"/>
  <c r="T80" i="3"/>
  <c r="T69" i="3"/>
  <c r="J49" i="3"/>
  <c r="J107" i="3"/>
  <c r="M18" i="3"/>
  <c r="J45" i="3"/>
  <c r="M105" i="3"/>
  <c r="O107" i="3"/>
  <c r="T91" i="3"/>
  <c r="L89" i="3"/>
  <c r="N113" i="3"/>
  <c r="N43" i="3"/>
  <c r="N106" i="3"/>
  <c r="O32" i="3"/>
  <c r="C7" i="3"/>
  <c r="R43" i="3"/>
  <c r="T7" i="3"/>
  <c r="M126" i="3"/>
  <c r="N66" i="3"/>
  <c r="N17" i="3"/>
  <c r="R66" i="3"/>
  <c r="R91" i="3"/>
  <c r="L106" i="3"/>
  <c r="L99" i="3"/>
  <c r="K19" i="3"/>
  <c r="M69" i="3"/>
  <c r="R107" i="3"/>
  <c r="K109" i="3"/>
  <c r="L79" i="3"/>
  <c r="N45" i="3"/>
  <c r="J44" i="3"/>
  <c r="K43" i="3"/>
  <c r="S56" i="3"/>
  <c r="J104" i="3"/>
  <c r="J68" i="3"/>
  <c r="K91" i="3"/>
  <c r="K3" i="3"/>
  <c r="N89" i="3"/>
  <c r="S79" i="3"/>
  <c r="T43" i="3"/>
  <c r="K7" i="3"/>
  <c r="L73" i="3"/>
  <c r="L110" i="3"/>
  <c r="M65" i="3"/>
  <c r="O126" i="3"/>
  <c r="C17" i="3"/>
  <c r="T35" i="3"/>
  <c r="T30" i="3"/>
  <c r="L6" i="3"/>
  <c r="M63" i="3"/>
  <c r="O123" i="3"/>
  <c r="O111" i="3"/>
  <c r="C31" i="3"/>
  <c r="C29" i="3"/>
  <c r="J124" i="3"/>
  <c r="K56" i="3"/>
  <c r="L80" i="3"/>
  <c r="R3" i="3"/>
  <c r="T18" i="3"/>
  <c r="J6" i="3"/>
  <c r="K63" i="3"/>
  <c r="N31" i="3"/>
  <c r="N117" i="3"/>
  <c r="O19" i="3"/>
  <c r="R74" i="3"/>
  <c r="S124" i="3"/>
  <c r="S71" i="3"/>
  <c r="T105" i="3"/>
  <c r="T65" i="3"/>
  <c r="J80" i="3"/>
  <c r="K126" i="3"/>
  <c r="K107" i="3"/>
  <c r="K25" i="3"/>
  <c r="L17" i="3"/>
  <c r="N18" i="3"/>
  <c r="S81" i="3"/>
  <c r="J43" i="3"/>
  <c r="L7" i="3"/>
  <c r="M47" i="3"/>
  <c r="M58" i="3"/>
  <c r="M73" i="3"/>
  <c r="R44" i="3"/>
  <c r="R65" i="3"/>
  <c r="J17" i="3"/>
  <c r="R79" i="3"/>
  <c r="R59" i="3"/>
  <c r="R84" i="3"/>
  <c r="S78" i="3"/>
  <c r="S70" i="3"/>
  <c r="T45" i="3"/>
  <c r="J85" i="3"/>
  <c r="K87" i="3"/>
  <c r="K71" i="3"/>
  <c r="L105" i="3"/>
  <c r="N107" i="3"/>
  <c r="N25" i="3"/>
  <c r="O66" i="3"/>
  <c r="O99" i="3"/>
  <c r="O28" i="3"/>
  <c r="R32" i="3"/>
  <c r="T19" i="3"/>
  <c r="L45" i="3"/>
  <c r="M7" i="3"/>
  <c r="R87" i="3"/>
  <c r="R47" i="3"/>
  <c r="R58" i="3"/>
  <c r="R62" i="3"/>
  <c r="R73" i="3"/>
  <c r="R71" i="3"/>
  <c r="R110" i="3"/>
  <c r="S38" i="3"/>
  <c r="S65" i="3"/>
  <c r="T112" i="3"/>
  <c r="T8" i="3"/>
  <c r="T21" i="3"/>
  <c r="J126" i="3"/>
  <c r="J83" i="3"/>
  <c r="J41" i="3"/>
  <c r="J50" i="3"/>
  <c r="J25" i="3"/>
  <c r="K66" i="3"/>
  <c r="K17" i="3"/>
  <c r="K99" i="3"/>
  <c r="K35" i="3"/>
  <c r="K28" i="3"/>
  <c r="K30" i="3"/>
  <c r="L5" i="3"/>
  <c r="M88" i="3"/>
  <c r="M42" i="3"/>
  <c r="M67" i="3"/>
  <c r="N6" i="3"/>
  <c r="N109" i="3"/>
  <c r="N81" i="3"/>
  <c r="N33" i="3"/>
  <c r="O79" i="3"/>
  <c r="O63" i="3"/>
  <c r="O22" i="3"/>
  <c r="O59" i="3"/>
  <c r="O84" i="3"/>
  <c r="C43" i="3"/>
  <c r="C78" i="3"/>
  <c r="C70" i="3"/>
  <c r="R109" i="3"/>
  <c r="J123" i="3"/>
  <c r="N21" i="3"/>
  <c r="C35" i="3"/>
  <c r="S123" i="3"/>
  <c r="N91" i="3"/>
  <c r="R20" i="3"/>
  <c r="T44" i="3"/>
  <c r="J112" i="3"/>
  <c r="J8" i="3"/>
  <c r="J69" i="3"/>
  <c r="K49" i="3"/>
  <c r="L35" i="3"/>
  <c r="N42" i="3"/>
  <c r="N67" i="3"/>
  <c r="O109" i="3"/>
  <c r="O81" i="3"/>
  <c r="O89" i="3"/>
  <c r="O33" i="3"/>
  <c r="C22" i="3"/>
  <c r="R18" i="3"/>
  <c r="R75" i="3"/>
  <c r="R67" i="3"/>
  <c r="S46" i="3"/>
  <c r="S33" i="3"/>
  <c r="T79" i="3"/>
  <c r="T39" i="3"/>
  <c r="T22" i="3"/>
  <c r="T24" i="3"/>
  <c r="T76" i="3"/>
  <c r="T59" i="3"/>
  <c r="T84" i="3"/>
  <c r="J61" i="3"/>
  <c r="J119" i="3"/>
  <c r="J51" i="3"/>
  <c r="J78" i="3"/>
  <c r="J70" i="3"/>
  <c r="J9" i="3"/>
  <c r="J26" i="3"/>
  <c r="R39" i="3"/>
  <c r="R22" i="3"/>
  <c r="R24" i="3"/>
  <c r="R76" i="3"/>
  <c r="S61" i="3"/>
  <c r="S119" i="3"/>
  <c r="S51" i="3"/>
  <c r="S9" i="3"/>
  <c r="S26" i="3"/>
  <c r="T55" i="3"/>
  <c r="T77" i="3"/>
  <c r="T27" i="3"/>
  <c r="T64" i="3"/>
  <c r="T40" i="3"/>
  <c r="J48" i="3"/>
  <c r="J4" i="3"/>
  <c r="J20" i="3"/>
  <c r="J10" i="3"/>
  <c r="J54" i="3"/>
  <c r="J37" i="3"/>
  <c r="J60" i="3"/>
  <c r="K124" i="3"/>
  <c r="K47" i="3"/>
  <c r="K58" i="3"/>
  <c r="K62" i="3"/>
  <c r="R49" i="3"/>
  <c r="R55" i="3"/>
  <c r="R45" i="3"/>
  <c r="S36" i="3"/>
  <c r="S90" i="3"/>
  <c r="J108" i="3"/>
  <c r="K57" i="3"/>
  <c r="K82" i="3"/>
  <c r="K34" i="3"/>
  <c r="L86" i="3"/>
  <c r="L72" i="3"/>
  <c r="L23" i="3"/>
  <c r="M75" i="3"/>
  <c r="N46" i="3"/>
  <c r="O39" i="3"/>
  <c r="O24" i="3"/>
  <c r="O76" i="3"/>
  <c r="AR685" i="2"/>
  <c r="C125" i="3"/>
  <c r="AR349" i="2"/>
  <c r="C113" i="3"/>
  <c r="AR142" i="2"/>
  <c r="C61" i="3"/>
  <c r="AR511" i="2"/>
  <c r="C52" i="3"/>
  <c r="AR510" i="2"/>
  <c r="C119" i="3"/>
  <c r="C51" i="3"/>
  <c r="R6" i="3"/>
  <c r="R46" i="3"/>
  <c r="R81" i="3"/>
  <c r="R33" i="3"/>
  <c r="S39" i="3"/>
  <c r="S63" i="3"/>
  <c r="S22" i="3"/>
  <c r="S24" i="3"/>
  <c r="S76" i="3"/>
  <c r="S59" i="3"/>
  <c r="S84" i="3"/>
  <c r="T61" i="3"/>
  <c r="T119" i="3"/>
  <c r="T51" i="3"/>
  <c r="T78" i="3"/>
  <c r="T70" i="3"/>
  <c r="T106" i="3"/>
  <c r="T9" i="3"/>
  <c r="T26" i="3"/>
  <c r="J55" i="3"/>
  <c r="J111" i="3"/>
  <c r="J77" i="3"/>
  <c r="R112" i="3"/>
  <c r="R8" i="3"/>
  <c r="R80" i="3"/>
  <c r="R69" i="3"/>
  <c r="R21" i="3"/>
  <c r="S49" i="3"/>
  <c r="S107" i="3"/>
  <c r="S104" i="3"/>
  <c r="S83" i="3"/>
  <c r="S41" i="3"/>
  <c r="S50" i="3"/>
  <c r="S108" i="3"/>
  <c r="S68" i="3"/>
  <c r="R113" i="3"/>
  <c r="R61" i="3"/>
  <c r="R119" i="3"/>
  <c r="R51" i="3"/>
  <c r="R78" i="3"/>
  <c r="R17" i="3"/>
  <c r="R99" i="3"/>
  <c r="R48" i="3"/>
  <c r="R4" i="3"/>
  <c r="R10" i="3"/>
  <c r="R54" i="3"/>
  <c r="R85" i="3"/>
  <c r="R29" i="3"/>
  <c r="R37" i="3"/>
  <c r="R60" i="3"/>
  <c r="S87" i="3"/>
  <c r="S47" i="3"/>
  <c r="S58" i="3"/>
  <c r="S62" i="3"/>
  <c r="S73" i="3"/>
  <c r="S110" i="3"/>
  <c r="T38" i="3"/>
  <c r="T56" i="3"/>
  <c r="T36" i="3"/>
  <c r="T90" i="3"/>
  <c r="J21" i="3"/>
  <c r="K104" i="3"/>
  <c r="K83" i="3"/>
  <c r="R111" i="3"/>
  <c r="R77" i="3"/>
  <c r="R27" i="3"/>
  <c r="R64" i="3"/>
  <c r="R40" i="3"/>
  <c r="S7" i="3"/>
  <c r="S31" i="3"/>
  <c r="S48" i="3"/>
  <c r="S4" i="3"/>
  <c r="S20" i="3"/>
  <c r="S10" i="3"/>
  <c r="S54" i="3"/>
  <c r="S117" i="3"/>
  <c r="S85" i="3"/>
  <c r="S29" i="3"/>
  <c r="S74" i="3"/>
  <c r="S37" i="3"/>
  <c r="S60" i="3"/>
  <c r="T124" i="3"/>
  <c r="T87" i="3"/>
  <c r="T47" i="3"/>
  <c r="T58" i="3"/>
  <c r="T62" i="3"/>
  <c r="T73" i="3"/>
  <c r="T71" i="3"/>
  <c r="T110" i="3"/>
  <c r="J105" i="3"/>
  <c r="J38" i="3"/>
  <c r="J65" i="3"/>
  <c r="J56" i="3"/>
  <c r="J36" i="3"/>
  <c r="J90" i="3"/>
  <c r="K112" i="3"/>
  <c r="K8" i="3"/>
  <c r="K80" i="3"/>
  <c r="K69" i="3"/>
  <c r="K21" i="3"/>
  <c r="L49" i="3"/>
  <c r="L126" i="3"/>
  <c r="L107" i="3"/>
  <c r="L104" i="3"/>
  <c r="L83" i="3"/>
  <c r="L41" i="3"/>
  <c r="L50" i="3"/>
  <c r="L108" i="3"/>
  <c r="L68" i="3"/>
  <c r="L25" i="3"/>
  <c r="M66" i="3"/>
  <c r="M17" i="3"/>
  <c r="M99" i="3"/>
  <c r="M91" i="3"/>
  <c r="M57" i="3"/>
  <c r="M82" i="3"/>
  <c r="M35" i="3"/>
  <c r="M3" i="3"/>
  <c r="M28" i="3"/>
  <c r="M34" i="3"/>
  <c r="M30" i="3"/>
  <c r="N86" i="3"/>
  <c r="N5" i="3"/>
  <c r="N72" i="3"/>
  <c r="N23" i="3"/>
  <c r="O88" i="3"/>
  <c r="O18" i="3"/>
  <c r="O75" i="3"/>
  <c r="O42" i="3"/>
  <c r="O67" i="3"/>
  <c r="AR139" i="2"/>
  <c r="C6" i="3"/>
  <c r="AR19" i="2"/>
  <c r="C46" i="3"/>
  <c r="AR167" i="2"/>
  <c r="C109" i="3"/>
  <c r="AR78" i="2"/>
  <c r="C81" i="3"/>
  <c r="AR357" i="2"/>
  <c r="C94" i="3"/>
  <c r="AR116" i="2"/>
  <c r="C89" i="3"/>
  <c r="AR289" i="2"/>
  <c r="C33" i="3"/>
  <c r="R86" i="3"/>
  <c r="R5" i="3"/>
  <c r="R72" i="3"/>
  <c r="R23" i="3"/>
  <c r="S88" i="3"/>
  <c r="S18" i="3"/>
  <c r="S75" i="3"/>
  <c r="S42" i="3"/>
  <c r="S67" i="3"/>
  <c r="T6" i="3"/>
  <c r="T46" i="3"/>
  <c r="T109" i="3"/>
  <c r="T81" i="3"/>
  <c r="T89" i="3"/>
  <c r="T33" i="3"/>
  <c r="J79" i="3"/>
  <c r="J39" i="3"/>
  <c r="J63" i="3"/>
  <c r="J22" i="3"/>
  <c r="J24" i="3"/>
  <c r="J76" i="3"/>
  <c r="J59" i="3"/>
  <c r="J84" i="3"/>
  <c r="K113" i="3"/>
  <c r="K61" i="3"/>
  <c r="K119" i="3"/>
  <c r="K51" i="3"/>
  <c r="K78" i="3"/>
  <c r="K70" i="3"/>
  <c r="K106" i="3"/>
  <c r="K9" i="3"/>
  <c r="K26" i="3"/>
  <c r="L55" i="3"/>
  <c r="L123" i="3"/>
  <c r="L32" i="3"/>
  <c r="L111" i="3"/>
  <c r="L77" i="3"/>
  <c r="L27" i="3"/>
  <c r="L64" i="3"/>
  <c r="L40" i="3"/>
  <c r="M31" i="3"/>
  <c r="M48" i="3"/>
  <c r="M4" i="3"/>
  <c r="M20" i="3"/>
  <c r="M10" i="3"/>
  <c r="M54" i="3"/>
  <c r="M117" i="3"/>
  <c r="M85" i="3"/>
  <c r="M29" i="3"/>
  <c r="M74" i="3"/>
  <c r="M37" i="3"/>
  <c r="M60" i="3"/>
  <c r="N124" i="3"/>
  <c r="N87" i="3"/>
  <c r="N47" i="3"/>
  <c r="N58" i="3"/>
  <c r="N62" i="3"/>
  <c r="N73" i="3"/>
  <c r="N71" i="3"/>
  <c r="N110" i="3"/>
  <c r="O105" i="3"/>
  <c r="O38" i="3"/>
  <c r="O44" i="3"/>
  <c r="O65" i="3"/>
  <c r="O56" i="3"/>
  <c r="O36" i="3"/>
  <c r="O90" i="3"/>
  <c r="AR527" i="2"/>
  <c r="C53" i="3"/>
  <c r="C112" i="3"/>
  <c r="C8" i="3"/>
  <c r="AR301" i="2"/>
  <c r="C80" i="3"/>
  <c r="AR198" i="2"/>
  <c r="C14" i="3"/>
  <c r="AR191" i="2"/>
  <c r="C69" i="3"/>
  <c r="AR516" i="2"/>
  <c r="C98" i="3"/>
  <c r="AR110" i="2"/>
  <c r="C21" i="3"/>
  <c r="AR435" i="2"/>
  <c r="C106" i="3"/>
  <c r="C9" i="3"/>
  <c r="C26" i="3"/>
  <c r="J27" i="3"/>
  <c r="J64" i="3"/>
  <c r="J40" i="3"/>
  <c r="K31" i="3"/>
  <c r="K48" i="3"/>
  <c r="K4" i="3"/>
  <c r="K20" i="3"/>
  <c r="K10" i="3"/>
  <c r="K54" i="3"/>
  <c r="K117" i="3"/>
  <c r="K85" i="3"/>
  <c r="K29" i="3"/>
  <c r="K74" i="3"/>
  <c r="K37" i="3"/>
  <c r="K60" i="3"/>
  <c r="L124" i="3"/>
  <c r="L87" i="3"/>
  <c r="L47" i="3"/>
  <c r="L58" i="3"/>
  <c r="L62" i="3"/>
  <c r="L19" i="3"/>
  <c r="L71" i="3"/>
  <c r="M38" i="3"/>
  <c r="M56" i="3"/>
  <c r="M36" i="3"/>
  <c r="M90" i="3"/>
  <c r="N112" i="3"/>
  <c r="N8" i="3"/>
  <c r="N80" i="3"/>
  <c r="N69" i="3"/>
  <c r="O49" i="3"/>
  <c r="O104" i="3"/>
  <c r="O83" i="3"/>
  <c r="O41" i="3"/>
  <c r="O50" i="3"/>
  <c r="O108" i="3"/>
  <c r="O68" i="3"/>
  <c r="O25" i="3"/>
  <c r="AR283" i="2"/>
  <c r="C66" i="3"/>
  <c r="AR553" i="2"/>
  <c r="C120" i="3"/>
  <c r="AR362" i="2"/>
  <c r="C99" i="3"/>
  <c r="AR229" i="2"/>
  <c r="C91" i="3"/>
  <c r="AR14" i="2"/>
  <c r="C57" i="3"/>
  <c r="C82" i="3"/>
  <c r="C3" i="3"/>
  <c r="AR373" i="2"/>
  <c r="C95" i="3"/>
  <c r="C28" i="3"/>
  <c r="C34" i="3"/>
  <c r="AR15" i="2"/>
  <c r="C30" i="3"/>
  <c r="S25" i="3"/>
  <c r="T66" i="3"/>
  <c r="T99" i="3"/>
  <c r="T57" i="3"/>
  <c r="T82" i="3"/>
  <c r="T3" i="3"/>
  <c r="T28" i="3"/>
  <c r="T34" i="3"/>
  <c r="J86" i="3"/>
  <c r="J5" i="3"/>
  <c r="J72" i="3"/>
  <c r="J23" i="3"/>
  <c r="K88" i="3"/>
  <c r="K18" i="3"/>
  <c r="K75" i="3"/>
  <c r="K42" i="3"/>
  <c r="K67" i="3"/>
  <c r="L46" i="3"/>
  <c r="L109" i="3"/>
  <c r="L81" i="3"/>
  <c r="L33" i="3"/>
  <c r="M79" i="3"/>
  <c r="M39" i="3"/>
  <c r="M22" i="3"/>
  <c r="M24" i="3"/>
  <c r="M76" i="3"/>
  <c r="M59" i="3"/>
  <c r="M84" i="3"/>
  <c r="N61" i="3"/>
  <c r="N119" i="3"/>
  <c r="N51" i="3"/>
  <c r="N78" i="3"/>
  <c r="N70" i="3"/>
  <c r="N9" i="3"/>
  <c r="N26" i="3"/>
  <c r="O55" i="3"/>
  <c r="O45" i="3"/>
  <c r="O77" i="3"/>
  <c r="O27" i="3"/>
  <c r="O64" i="3"/>
  <c r="O40" i="3"/>
  <c r="C48" i="3"/>
  <c r="C4" i="3"/>
  <c r="AR141" i="2"/>
  <c r="C20" i="3"/>
  <c r="C10" i="3"/>
  <c r="C54" i="3"/>
  <c r="AR460" i="2"/>
  <c r="C117" i="3"/>
  <c r="AR408" i="2"/>
  <c r="C16" i="3"/>
  <c r="AR205" i="2"/>
  <c r="C85" i="3"/>
  <c r="AR68" i="2"/>
  <c r="C74" i="3"/>
  <c r="AR10" i="2"/>
  <c r="C37" i="3"/>
  <c r="C60" i="3"/>
  <c r="R70" i="3"/>
  <c r="R9" i="3"/>
  <c r="R26" i="3"/>
  <c r="S55" i="3"/>
  <c r="S45" i="3"/>
  <c r="S32" i="3"/>
  <c r="S111" i="3"/>
  <c r="S77" i="3"/>
  <c r="S27" i="3"/>
  <c r="S64" i="3"/>
  <c r="S40" i="3"/>
  <c r="T31" i="3"/>
  <c r="T48" i="3"/>
  <c r="T4" i="3"/>
  <c r="T20" i="3"/>
  <c r="T10" i="3"/>
  <c r="T54" i="3"/>
  <c r="T117" i="3"/>
  <c r="T85" i="3"/>
  <c r="T29" i="3"/>
  <c r="T74" i="3"/>
  <c r="T37" i="3"/>
  <c r="T60" i="3"/>
  <c r="J87" i="3"/>
  <c r="J47" i="3"/>
  <c r="J58" i="3"/>
  <c r="J62" i="3"/>
  <c r="J73" i="3"/>
  <c r="J19" i="3"/>
  <c r="J71" i="3"/>
  <c r="J110" i="3"/>
  <c r="K105" i="3"/>
  <c r="K38" i="3"/>
  <c r="K44" i="3"/>
  <c r="K65" i="3"/>
  <c r="K36" i="3"/>
  <c r="K90" i="3"/>
  <c r="L112" i="3"/>
  <c r="L8" i="3"/>
  <c r="L69" i="3"/>
  <c r="L21" i="3"/>
  <c r="M49" i="3"/>
  <c r="M107" i="3"/>
  <c r="M104" i="3"/>
  <c r="M83" i="3"/>
  <c r="M41" i="3"/>
  <c r="M50" i="3"/>
  <c r="M108" i="3"/>
  <c r="M68" i="3"/>
  <c r="M25" i="3"/>
  <c r="N99" i="3"/>
  <c r="N57" i="3"/>
  <c r="N82" i="3"/>
  <c r="N35" i="3"/>
  <c r="N3" i="3"/>
  <c r="N28" i="3"/>
  <c r="N34" i="3"/>
  <c r="N30" i="3"/>
  <c r="O86" i="3"/>
  <c r="O5" i="3"/>
  <c r="O72" i="3"/>
  <c r="O23" i="3"/>
  <c r="AR285" i="2"/>
  <c r="C88" i="3"/>
  <c r="C18" i="3"/>
  <c r="C75" i="3"/>
  <c r="C42" i="3"/>
  <c r="C67" i="3"/>
  <c r="AR230" i="2"/>
  <c r="C92" i="3"/>
  <c r="R57" i="3"/>
  <c r="R82" i="3"/>
  <c r="R35" i="3"/>
  <c r="R28" i="3"/>
  <c r="R34" i="3"/>
  <c r="R30" i="3"/>
  <c r="S86" i="3"/>
  <c r="S5" i="3"/>
  <c r="S72" i="3"/>
  <c r="S23" i="3"/>
  <c r="T88" i="3"/>
  <c r="T75" i="3"/>
  <c r="T42" i="3"/>
  <c r="T67" i="3"/>
  <c r="J46" i="3"/>
  <c r="J109" i="3"/>
  <c r="J81" i="3"/>
  <c r="J89" i="3"/>
  <c r="J33" i="3"/>
  <c r="K39" i="3"/>
  <c r="K22" i="3"/>
  <c r="K24" i="3"/>
  <c r="K76" i="3"/>
  <c r="K59" i="3"/>
  <c r="K84" i="3"/>
  <c r="L113" i="3"/>
  <c r="L61" i="3"/>
  <c r="L43" i="3"/>
  <c r="L119" i="3"/>
  <c r="L51" i="3"/>
  <c r="L78" i="3"/>
  <c r="L70" i="3"/>
  <c r="L9" i="3"/>
  <c r="L26" i="3"/>
  <c r="M55" i="3"/>
  <c r="M45" i="3"/>
  <c r="M123" i="3"/>
  <c r="M32" i="3"/>
  <c r="M111" i="3"/>
  <c r="M77" i="3"/>
  <c r="M27" i="3"/>
  <c r="M64" i="3"/>
  <c r="M40" i="3"/>
  <c r="N7" i="3"/>
  <c r="N48" i="3"/>
  <c r="N4" i="3"/>
  <c r="N20" i="3"/>
  <c r="N10" i="3"/>
  <c r="N54" i="3"/>
  <c r="N85" i="3"/>
  <c r="N29" i="3"/>
  <c r="N74" i="3"/>
  <c r="N37" i="3"/>
  <c r="N60" i="3"/>
  <c r="O124" i="3"/>
  <c r="O87" i="3"/>
  <c r="O47" i="3"/>
  <c r="O58" i="3"/>
  <c r="O62" i="3"/>
  <c r="O73" i="3"/>
  <c r="O71" i="3"/>
  <c r="O110" i="3"/>
  <c r="AR184" i="2"/>
  <c r="C105" i="3"/>
  <c r="C38" i="3"/>
  <c r="AR505" i="2"/>
  <c r="C118" i="3"/>
  <c r="C44" i="3"/>
  <c r="AR354" i="2"/>
  <c r="C65" i="3"/>
  <c r="AR16" i="2"/>
  <c r="C56" i="3"/>
  <c r="C36" i="3"/>
  <c r="AR337" i="2"/>
  <c r="C93" i="3"/>
  <c r="AR136" i="2"/>
  <c r="C90" i="3"/>
  <c r="K41" i="3"/>
  <c r="K50" i="3"/>
  <c r="K108" i="3"/>
  <c r="K68" i="3"/>
  <c r="L66" i="3"/>
  <c r="L91" i="3"/>
  <c r="L57" i="3"/>
  <c r="L82" i="3"/>
  <c r="L3" i="3"/>
  <c r="L28" i="3"/>
  <c r="L34" i="3"/>
  <c r="L30" i="3"/>
  <c r="M86" i="3"/>
  <c r="M5" i="3"/>
  <c r="M72" i="3"/>
  <c r="M23" i="3"/>
  <c r="N88" i="3"/>
  <c r="N75" i="3"/>
  <c r="O46" i="3"/>
  <c r="AR429" i="2"/>
  <c r="C79" i="3"/>
  <c r="C39" i="3"/>
  <c r="AR270" i="2"/>
  <c r="C63" i="3"/>
  <c r="AR90" i="2"/>
  <c r="C24" i="3"/>
  <c r="C76" i="3"/>
  <c r="AR210" i="2"/>
  <c r="C59" i="3"/>
  <c r="AR286" i="2"/>
  <c r="C84" i="3"/>
  <c r="K55" i="3"/>
  <c r="K77" i="3"/>
  <c r="K27" i="3"/>
  <c r="K64" i="3"/>
  <c r="K40" i="3"/>
  <c r="L48" i="3"/>
  <c r="L4" i="3"/>
  <c r="L20" i="3"/>
  <c r="L10" i="3"/>
  <c r="L54" i="3"/>
  <c r="L85" i="3"/>
  <c r="L29" i="3"/>
  <c r="L74" i="3"/>
  <c r="L37" i="3"/>
  <c r="L60" i="3"/>
  <c r="M87" i="3"/>
  <c r="M62" i="3"/>
  <c r="M19" i="3"/>
  <c r="M71" i="3"/>
  <c r="M110" i="3"/>
  <c r="N38" i="3"/>
  <c r="N65" i="3"/>
  <c r="N56" i="3"/>
  <c r="N36" i="3"/>
  <c r="N90" i="3"/>
  <c r="O8" i="3"/>
  <c r="O69" i="3"/>
  <c r="O21" i="3"/>
  <c r="C49" i="3"/>
  <c r="AR716" i="2"/>
  <c r="C126" i="3"/>
  <c r="AR560" i="2"/>
  <c r="C107" i="3"/>
  <c r="AR257" i="2"/>
  <c r="C104" i="3"/>
  <c r="C83" i="3"/>
  <c r="C41" i="3"/>
  <c r="C50" i="3"/>
  <c r="AR433" i="2"/>
  <c r="C100" i="3"/>
  <c r="AR338" i="2"/>
  <c r="C108" i="3"/>
  <c r="AR691" i="2"/>
  <c r="C103" i="3"/>
  <c r="AR60" i="2"/>
  <c r="C68" i="3"/>
  <c r="AR380" i="2"/>
  <c r="C114" i="3"/>
  <c r="AR52" i="2"/>
  <c r="C25" i="3"/>
  <c r="R105" i="3"/>
  <c r="R38" i="3"/>
  <c r="R56" i="3"/>
  <c r="R36" i="3"/>
  <c r="R90" i="3"/>
  <c r="S112" i="3"/>
  <c r="S8" i="3"/>
  <c r="S80" i="3"/>
  <c r="S69" i="3"/>
  <c r="S21" i="3"/>
  <c r="T49" i="3"/>
  <c r="T126" i="3"/>
  <c r="T107" i="3"/>
  <c r="T104" i="3"/>
  <c r="T83" i="3"/>
  <c r="T41" i="3"/>
  <c r="T50" i="3"/>
  <c r="T108" i="3"/>
  <c r="T68" i="3"/>
  <c r="T25" i="3"/>
  <c r="J66" i="3"/>
  <c r="J99" i="3"/>
  <c r="J91" i="3"/>
  <c r="J57" i="3"/>
  <c r="J82" i="3"/>
  <c r="J35" i="3"/>
  <c r="J3" i="3"/>
  <c r="J28" i="3"/>
  <c r="J34" i="3"/>
  <c r="J30" i="3"/>
  <c r="K86" i="3"/>
  <c r="K5" i="3"/>
  <c r="K72" i="3"/>
  <c r="K23" i="3"/>
  <c r="L88" i="3"/>
  <c r="L18" i="3"/>
  <c r="L75" i="3"/>
  <c r="L42" i="3"/>
  <c r="L67" i="3"/>
  <c r="M6" i="3"/>
  <c r="M46" i="3"/>
  <c r="M109" i="3"/>
  <c r="M81" i="3"/>
  <c r="M89" i="3"/>
  <c r="M33" i="3"/>
  <c r="N79" i="3"/>
  <c r="N39" i="3"/>
  <c r="N63" i="3"/>
  <c r="N22" i="3"/>
  <c r="N24" i="3"/>
  <c r="N76" i="3"/>
  <c r="N59" i="3"/>
  <c r="N84" i="3"/>
  <c r="O113" i="3"/>
  <c r="O61" i="3"/>
  <c r="O119" i="3"/>
  <c r="O51" i="3"/>
  <c r="O78" i="3"/>
  <c r="O70" i="3"/>
  <c r="O106" i="3"/>
  <c r="O9" i="3"/>
  <c r="O26" i="3"/>
  <c r="AR379" i="2"/>
  <c r="C96" i="3"/>
  <c r="AR71" i="2"/>
  <c r="C55" i="3"/>
  <c r="C45" i="3"/>
  <c r="AR624" i="2"/>
  <c r="C123" i="3"/>
  <c r="C32" i="3"/>
  <c r="AR584" i="2"/>
  <c r="C122" i="3"/>
  <c r="AR422" i="2"/>
  <c r="C111" i="3"/>
  <c r="AR406" i="2"/>
  <c r="C77" i="3"/>
  <c r="C27" i="3"/>
  <c r="C64" i="3"/>
  <c r="C40" i="3"/>
  <c r="K110" i="3"/>
  <c r="L38" i="3"/>
  <c r="L56" i="3"/>
  <c r="L36" i="3"/>
  <c r="L90" i="3"/>
  <c r="M112" i="3"/>
  <c r="M8" i="3"/>
  <c r="M80" i="3"/>
  <c r="M21" i="3"/>
  <c r="N49" i="3"/>
  <c r="N104" i="3"/>
  <c r="N83" i="3"/>
  <c r="N41" i="3"/>
  <c r="N50" i="3"/>
  <c r="N108" i="3"/>
  <c r="O57" i="3"/>
  <c r="O82" i="3"/>
  <c r="O34" i="3"/>
  <c r="C86" i="3"/>
  <c r="AR432" i="2"/>
  <c r="C115" i="3"/>
  <c r="AR577" i="2"/>
  <c r="C121" i="3"/>
  <c r="AR70" i="2"/>
  <c r="C5" i="3"/>
  <c r="AR197" i="2"/>
  <c r="C72" i="3"/>
  <c r="AR92" i="2"/>
  <c r="C23" i="3"/>
  <c r="R126" i="3"/>
  <c r="R104" i="3"/>
  <c r="R83" i="3"/>
  <c r="R41" i="3"/>
  <c r="R50" i="3"/>
  <c r="R108" i="3"/>
  <c r="R68" i="3"/>
  <c r="R25" i="3"/>
  <c r="S66" i="3"/>
  <c r="S17" i="3"/>
  <c r="S99" i="3"/>
  <c r="S91" i="3"/>
  <c r="S57" i="3"/>
  <c r="S82" i="3"/>
  <c r="S35" i="3"/>
  <c r="S3" i="3"/>
  <c r="S28" i="3"/>
  <c r="S34" i="3"/>
  <c r="S30" i="3"/>
  <c r="T86" i="3"/>
  <c r="T5" i="3"/>
  <c r="T72" i="3"/>
  <c r="T23" i="3"/>
  <c r="J88" i="3"/>
  <c r="J18" i="3"/>
  <c r="J75" i="3"/>
  <c r="J42" i="3"/>
  <c r="J67" i="3"/>
  <c r="K6" i="3"/>
  <c r="K46" i="3"/>
  <c r="K81" i="3"/>
  <c r="K89" i="3"/>
  <c r="K33" i="3"/>
  <c r="L39" i="3"/>
  <c r="L63" i="3"/>
  <c r="L22" i="3"/>
  <c r="L24" i="3"/>
  <c r="L76" i="3"/>
  <c r="L59" i="3"/>
  <c r="L84" i="3"/>
  <c r="M113" i="3"/>
  <c r="M61" i="3"/>
  <c r="M43" i="3"/>
  <c r="M119" i="3"/>
  <c r="M51" i="3"/>
  <c r="M78" i="3"/>
  <c r="M70" i="3"/>
  <c r="M106" i="3"/>
  <c r="M9" i="3"/>
  <c r="M26" i="3"/>
  <c r="N55" i="3"/>
  <c r="N32" i="3"/>
  <c r="N111" i="3"/>
  <c r="N77" i="3"/>
  <c r="N27" i="3"/>
  <c r="N64" i="3"/>
  <c r="N40" i="3"/>
  <c r="O7" i="3"/>
  <c r="O31" i="3"/>
  <c r="O48" i="3"/>
  <c r="O4" i="3"/>
  <c r="O20" i="3"/>
  <c r="O10" i="3"/>
  <c r="O54" i="3"/>
  <c r="O117" i="3"/>
  <c r="O85" i="3"/>
  <c r="O29" i="3"/>
  <c r="O74" i="3"/>
  <c r="O37" i="3"/>
  <c r="O60" i="3"/>
  <c r="AR631" i="2"/>
  <c r="C124" i="3"/>
  <c r="AR689" i="2"/>
  <c r="C102" i="3"/>
  <c r="AR515" i="2"/>
  <c r="C101" i="3"/>
  <c r="AR77" i="2"/>
  <c r="C87" i="3"/>
  <c r="C47" i="3"/>
  <c r="AR137" i="2"/>
  <c r="C58" i="3"/>
  <c r="AR241" i="2"/>
  <c r="C62" i="3"/>
  <c r="C73" i="3"/>
  <c r="C19" i="3"/>
  <c r="AR446" i="2"/>
  <c r="C116" i="3"/>
  <c r="AR89" i="2"/>
  <c r="C71" i="3"/>
  <c r="AR83" i="2"/>
  <c r="C110" i="3"/>
  <c r="AS611" i="2"/>
  <c r="AS80" i="2"/>
  <c r="AS527" i="2"/>
  <c r="AS622" i="2"/>
  <c r="AT724" i="2"/>
  <c r="AT697" i="2"/>
  <c r="AT679" i="2"/>
  <c r="AT629" i="2"/>
  <c r="AT500" i="2"/>
  <c r="AT696" i="2"/>
  <c r="AT283" i="2"/>
  <c r="AT738" i="2"/>
  <c r="AU724" i="2"/>
  <c r="AS238" i="2"/>
  <c r="AR44" i="2"/>
  <c r="AS609" i="2"/>
  <c r="AS554" i="2"/>
  <c r="AS570" i="2"/>
  <c r="AS585" i="2"/>
  <c r="AS530" i="2"/>
  <c r="AS672" i="2"/>
  <c r="AS423" i="2"/>
  <c r="AT88" i="2"/>
  <c r="AS714" i="2"/>
  <c r="AS722" i="2"/>
  <c r="AS6" i="2"/>
  <c r="AS307" i="2"/>
  <c r="AS393" i="2"/>
  <c r="AS678" i="2"/>
  <c r="AS500" i="2"/>
  <c r="AS553" i="2"/>
  <c r="AS131" i="2"/>
  <c r="AS30" i="2"/>
  <c r="AS51" i="2"/>
  <c r="AS387" i="2"/>
  <c r="AS462" i="2"/>
  <c r="AT733" i="2"/>
  <c r="AT489" i="2"/>
  <c r="AT613" i="2"/>
  <c r="AT93" i="2"/>
  <c r="AT173" i="2"/>
  <c r="AT114" i="2"/>
  <c r="AT358" i="2"/>
  <c r="AS528" i="2"/>
  <c r="AS733" i="2"/>
  <c r="AS704" i="2"/>
  <c r="AS117" i="2"/>
  <c r="AS666" i="2"/>
  <c r="AS564" i="2"/>
  <c r="AS67" i="2"/>
  <c r="AS121" i="2"/>
  <c r="AS302" i="2"/>
  <c r="AS635" i="2"/>
  <c r="AS339" i="2"/>
  <c r="AS707" i="2"/>
  <c r="AS146" i="2"/>
  <c r="AS128" i="2"/>
  <c r="AS544" i="2"/>
  <c r="AS195" i="2"/>
  <c r="AS657" i="2"/>
  <c r="AS84" i="2"/>
  <c r="AS542" i="2"/>
  <c r="AS327" i="2"/>
  <c r="AS675" i="2"/>
  <c r="AS290" i="2"/>
  <c r="AS344" i="2"/>
  <c r="AS668" i="2"/>
  <c r="AS223" i="2"/>
  <c r="AS556" i="2"/>
  <c r="AS247" i="2"/>
  <c r="AS220" i="2"/>
  <c r="AS204" i="2"/>
  <c r="AS143" i="2"/>
  <c r="AS504" i="2"/>
  <c r="AS670" i="2"/>
  <c r="AS602" i="2"/>
  <c r="AS407" i="2"/>
  <c r="AS494" i="2"/>
  <c r="AS379" i="2"/>
  <c r="AS476" i="2"/>
  <c r="AS262" i="2"/>
  <c r="AS715" i="2"/>
  <c r="AS71" i="2"/>
  <c r="AS259" i="2"/>
  <c r="AS272" i="2"/>
  <c r="AS305" i="2"/>
  <c r="AS203" i="2"/>
  <c r="AS101" i="2"/>
  <c r="AR101" i="2"/>
  <c r="AS596" i="2"/>
  <c r="AS665" i="2"/>
  <c r="AS198" i="2"/>
  <c r="AS145" i="2"/>
  <c r="AS565" i="2"/>
  <c r="AT608" i="2"/>
  <c r="AS465" i="2"/>
  <c r="AS606" i="2"/>
  <c r="AS187" i="2"/>
  <c r="AS108" i="2"/>
  <c r="AS74" i="2"/>
  <c r="AS470" i="2"/>
  <c r="AS693" i="2"/>
  <c r="AS39" i="2"/>
  <c r="AS212" i="2"/>
  <c r="AS166" i="2"/>
  <c r="AS703" i="2"/>
  <c r="AS54" i="2"/>
  <c r="AT326" i="2"/>
  <c r="AT398" i="2"/>
  <c r="AT330" i="2"/>
  <c r="AT734" i="2"/>
  <c r="AT369" i="2"/>
  <c r="AT478" i="2"/>
  <c r="AT526" i="2"/>
  <c r="AS534" i="2"/>
  <c r="AS326" i="2"/>
  <c r="AS296" i="2"/>
  <c r="AS94" i="2"/>
  <c r="AS682" i="2"/>
  <c r="AS698" i="2"/>
  <c r="AS267" i="2"/>
  <c r="AS226" i="2"/>
  <c r="AS45" i="2"/>
  <c r="AS12" i="2"/>
  <c r="AS153" i="2"/>
  <c r="AS41" i="2"/>
  <c r="AS191" i="2"/>
  <c r="AS482" i="2"/>
  <c r="AS706" i="2"/>
  <c r="AS643" i="2"/>
  <c r="AS142" i="2"/>
  <c r="AS256" i="2"/>
  <c r="AS525" i="2"/>
  <c r="AS697" i="2"/>
  <c r="AS536" i="2"/>
  <c r="AS711" i="2"/>
  <c r="AS182" i="2"/>
  <c r="AS537" i="2"/>
  <c r="AS486" i="2"/>
  <c r="AT660" i="2"/>
  <c r="AT563" i="2"/>
  <c r="AT9" i="2"/>
  <c r="AT519" i="2"/>
  <c r="AT509" i="2"/>
  <c r="AT721" i="2"/>
  <c r="AS692" i="2"/>
  <c r="AS612" i="2"/>
  <c r="AS66" i="2"/>
  <c r="AS444" i="2"/>
  <c r="AS468" i="2"/>
  <c r="AS200" i="2"/>
  <c r="AS501" i="2"/>
  <c r="AS72" i="2"/>
  <c r="AS104" i="2"/>
  <c r="AS646" i="2"/>
  <c r="AS33" i="2"/>
  <c r="AS522" i="2"/>
  <c r="AS111" i="2"/>
  <c r="AS507" i="2"/>
  <c r="AS552" i="2"/>
  <c r="AS210" i="2"/>
  <c r="AS286" i="2"/>
  <c r="AS392" i="2"/>
  <c r="AS651" i="2"/>
  <c r="AS689" i="2"/>
  <c r="AS595" i="2"/>
  <c r="AS383" i="2"/>
  <c r="AS709" i="2"/>
  <c r="AS174" i="2"/>
  <c r="AS515" i="2"/>
  <c r="AS77" i="2"/>
  <c r="AS316" i="2"/>
  <c r="AR316" i="2"/>
  <c r="AS85" i="2"/>
  <c r="AS497" i="2"/>
  <c r="AS694" i="2"/>
  <c r="AS568" i="2"/>
  <c r="AS471" i="2"/>
  <c r="AS586" i="2"/>
  <c r="AS346" i="2"/>
  <c r="AS580" i="2"/>
  <c r="AS409" i="2"/>
  <c r="AS493" i="2"/>
  <c r="AS399" i="2"/>
  <c r="AS579" i="2"/>
  <c r="AS23" i="2"/>
  <c r="AS618" i="2"/>
  <c r="AS137" i="2"/>
  <c r="AS386" i="2"/>
  <c r="AS279" i="2"/>
  <c r="AS633" i="2"/>
  <c r="AS169" i="2"/>
  <c r="AS265" i="2"/>
  <c r="AS241" i="2"/>
  <c r="AS652" i="2"/>
  <c r="AS301" i="2"/>
  <c r="AS480" i="2"/>
  <c r="AS594" i="2"/>
  <c r="AS663" i="2"/>
  <c r="AT211" i="2"/>
  <c r="AS227" i="2"/>
  <c r="AS572" i="2"/>
  <c r="AS510" i="2"/>
  <c r="AS484" i="2"/>
  <c r="AS329" i="2"/>
  <c r="AS724" i="2"/>
  <c r="AS702" i="2"/>
  <c r="AS162" i="2"/>
  <c r="AS14" i="2"/>
  <c r="AS79" i="2"/>
  <c r="AS56" i="2"/>
  <c r="AS342" i="2"/>
  <c r="AT612" i="2"/>
  <c r="AT296" i="2"/>
  <c r="AT117" i="2"/>
  <c r="AT253" i="2"/>
  <c r="AT164" i="2"/>
  <c r="AT194" i="2"/>
  <c r="AT466" i="2"/>
  <c r="AS216" i="2"/>
  <c r="AS359" i="2"/>
  <c r="AS660" i="2"/>
  <c r="AS583" i="2"/>
  <c r="AS455" i="2"/>
  <c r="AS561" i="2"/>
  <c r="AS524" i="2"/>
  <c r="AS429" i="2"/>
  <c r="AS717" i="2"/>
  <c r="AS155" i="2"/>
  <c r="AS132" i="2"/>
  <c r="AS17" i="2"/>
  <c r="AS91" i="2"/>
  <c r="AS149" i="2"/>
  <c r="AS138" i="2"/>
  <c r="AS130" i="2"/>
  <c r="AS161" i="2"/>
  <c r="AS513" i="2"/>
  <c r="AS508" i="2"/>
  <c r="AS737" i="2"/>
  <c r="AS688" i="2"/>
  <c r="AS188" i="2"/>
  <c r="AS631" i="2"/>
  <c r="AS604" i="2"/>
  <c r="AS293" i="2"/>
  <c r="AS201" i="2"/>
  <c r="AS277" i="2"/>
  <c r="AS632" i="2"/>
  <c r="AS726" i="2"/>
  <c r="AS730" i="2"/>
  <c r="AS502" i="2"/>
  <c r="AS487" i="2"/>
  <c r="AS295" i="2"/>
  <c r="AR295" i="2"/>
  <c r="AS490" i="2"/>
  <c r="AS575" i="2"/>
  <c r="AS246" i="2"/>
  <c r="AS441" i="2"/>
  <c r="AS550" i="2"/>
  <c r="AS202" i="2"/>
  <c r="AS274" i="2"/>
  <c r="AT681" i="2"/>
  <c r="AT162" i="2"/>
  <c r="AT362" i="2"/>
  <c r="AT711" i="2"/>
  <c r="AT719" i="2"/>
  <c r="AT131" i="2"/>
  <c r="AT129" i="2"/>
  <c r="AT701" i="2"/>
  <c r="AT229" i="2"/>
  <c r="AT14" i="2"/>
  <c r="AT212" i="2"/>
  <c r="AT46" i="2"/>
  <c r="AT183" i="2"/>
  <c r="AT182" i="2"/>
  <c r="AT30" i="2"/>
  <c r="AT261" i="2"/>
  <c r="AT63" i="2"/>
  <c r="AT664" i="2"/>
  <c r="AT79" i="2"/>
  <c r="AT166" i="2"/>
  <c r="AT55" i="2"/>
  <c r="AT373" i="2"/>
  <c r="AT51" i="2"/>
  <c r="AT328" i="2"/>
  <c r="AT537" i="2"/>
  <c r="AT144" i="2"/>
  <c r="AT275" i="2"/>
  <c r="AT56" i="2"/>
  <c r="AT703" i="2"/>
  <c r="AT300" i="2"/>
  <c r="AT235" i="2"/>
  <c r="AT387" i="2"/>
  <c r="AT22" i="2"/>
  <c r="AT315" i="2"/>
  <c r="AT299" i="2"/>
  <c r="AT342" i="2"/>
  <c r="AT486" i="2"/>
  <c r="AT54" i="2"/>
  <c r="AT304" i="2"/>
  <c r="AT415" i="2"/>
  <c r="AT462" i="2"/>
  <c r="AT15" i="2"/>
  <c r="AT228" i="2"/>
  <c r="AT322" i="2"/>
  <c r="AS57" i="2"/>
  <c r="AS454" i="2"/>
  <c r="AS417" i="2"/>
  <c r="AS516" i="2"/>
  <c r="AS485" i="2"/>
  <c r="AT39" i="2"/>
  <c r="AS206" i="2"/>
  <c r="AS506" i="2"/>
  <c r="AS35" i="2"/>
  <c r="AS614" i="2"/>
  <c r="AS25" i="2"/>
  <c r="AS593" i="2"/>
  <c r="AS378" i="2"/>
  <c r="AS541" i="2"/>
  <c r="AS123" i="2"/>
  <c r="AS647" i="2"/>
  <c r="AT731" i="2"/>
  <c r="AT692" i="2"/>
  <c r="AT534" i="2"/>
  <c r="AT216" i="2"/>
  <c r="AT332" i="2"/>
  <c r="AT528" i="2"/>
  <c r="AT97" i="2"/>
  <c r="AT667" i="2"/>
  <c r="AT260" i="2"/>
  <c r="AT269" i="2"/>
  <c r="AT390" i="2"/>
  <c r="AT551" i="2"/>
  <c r="AT87" i="2"/>
  <c r="AT621" i="2"/>
  <c r="AT413" i="2"/>
  <c r="AT483" i="2"/>
  <c r="AT298" i="2"/>
  <c r="AT258" i="2"/>
  <c r="AS410" i="2"/>
  <c r="AS324" i="2"/>
  <c r="AS11" i="2"/>
  <c r="AS377" i="2"/>
  <c r="AS353" i="2"/>
  <c r="AT693" i="2"/>
  <c r="AS535" i="2"/>
  <c r="AS255" i="2"/>
  <c r="AS727" i="2"/>
  <c r="AS120" i="2"/>
  <c r="AS53" i="2"/>
  <c r="AS217" i="2"/>
  <c r="AS679" i="2"/>
  <c r="AS88" i="2"/>
  <c r="AS362" i="2"/>
  <c r="AS46" i="2"/>
  <c r="AS55" i="2"/>
  <c r="AS300" i="2"/>
  <c r="AS304" i="2"/>
  <c r="AT359" i="2"/>
  <c r="AT704" i="2"/>
  <c r="AT172" i="2"/>
  <c r="AT124" i="2"/>
  <c r="AT47" i="2"/>
  <c r="AT165" i="2"/>
  <c r="AT492" i="2"/>
  <c r="AR321" i="2"/>
  <c r="AS736" i="2"/>
  <c r="AS193" i="2"/>
  <c r="AS268" i="2"/>
  <c r="AS671" i="2"/>
  <c r="AS185" i="2"/>
  <c r="AT553" i="2"/>
  <c r="AS437" i="2"/>
  <c r="AS242" i="2"/>
  <c r="AS539" i="2"/>
  <c r="AS119" i="2"/>
  <c r="AS650" i="2"/>
  <c r="AS348" i="2"/>
  <c r="AS283" i="2"/>
  <c r="AS381" i="2"/>
  <c r="AS701" i="2"/>
  <c r="AS63" i="2"/>
  <c r="AR63" i="2"/>
  <c r="AS144" i="2"/>
  <c r="AS315" i="2"/>
  <c r="AS228" i="2"/>
  <c r="AT735" i="2"/>
  <c r="AT583" i="2"/>
  <c r="AT641" i="2"/>
  <c r="AT453" i="2"/>
  <c r="AT623" i="2"/>
  <c r="AT355" i="2"/>
  <c r="AT461" i="2"/>
  <c r="AS97" i="2"/>
  <c r="AS260" i="2"/>
  <c r="AS269" i="2"/>
  <c r="AS390" i="2"/>
  <c r="AS551" i="2"/>
  <c r="AS87" i="2"/>
  <c r="AS621" i="2"/>
  <c r="AS413" i="2"/>
  <c r="AS483" i="2"/>
  <c r="AS298" i="2"/>
  <c r="AS258" i="2"/>
  <c r="AS404" i="2"/>
  <c r="AS24" i="2"/>
  <c r="AS288" i="2"/>
  <c r="AS699" i="2"/>
  <c r="AS662" i="2"/>
  <c r="AS456" i="2"/>
  <c r="AS239" i="2"/>
  <c r="AS222" i="2"/>
  <c r="AR222" i="2"/>
  <c r="AS232" i="2"/>
  <c r="AS713" i="2"/>
  <c r="AS543" i="2"/>
  <c r="AS69" i="2"/>
  <c r="AS350" i="2"/>
  <c r="AS2" i="2"/>
  <c r="AS141" i="2"/>
  <c r="AS598" i="2"/>
  <c r="AS5" i="2"/>
  <c r="AS49" i="2"/>
  <c r="AS495" i="2"/>
  <c r="AS562" i="2"/>
  <c r="AS250" i="2"/>
  <c r="AS424" i="2"/>
  <c r="AS460" i="2"/>
  <c r="AS396" i="2"/>
  <c r="AS280" i="2"/>
  <c r="AS112" i="2"/>
  <c r="AS408" i="2"/>
  <c r="AS571" i="2"/>
  <c r="AS569" i="2"/>
  <c r="AS654" i="2"/>
  <c r="AS467" i="2"/>
  <c r="AS205" i="2"/>
  <c r="AS18" i="2"/>
  <c r="AS68" i="2"/>
  <c r="AS10" i="2"/>
  <c r="AS645" i="2"/>
  <c r="AS40" i="2"/>
  <c r="AS558" i="2"/>
  <c r="AS282" i="2"/>
  <c r="AS176" i="2"/>
  <c r="AS436" i="2"/>
  <c r="AS356" i="2"/>
  <c r="AS157" i="2"/>
  <c r="AT505" i="2"/>
  <c r="AS180" i="2"/>
  <c r="AS219" i="2"/>
  <c r="AS430" i="2"/>
  <c r="AS34" i="2"/>
  <c r="AS43" i="2"/>
  <c r="AT702" i="2"/>
  <c r="AS685" i="2"/>
  <c r="AS677" i="2"/>
  <c r="AS27" i="2"/>
  <c r="AS475" i="2"/>
  <c r="AS435" i="2"/>
  <c r="AS559" i="2"/>
  <c r="AS629" i="2"/>
  <c r="AS681" i="2"/>
  <c r="AS719" i="2"/>
  <c r="AS183" i="2"/>
  <c r="AS373" i="2"/>
  <c r="AS235" i="2"/>
  <c r="AS415" i="2"/>
  <c r="AT285" i="2"/>
  <c r="AT449" i="2"/>
  <c r="AT455" i="2"/>
  <c r="AT221" i="2"/>
  <c r="AT567" i="2"/>
  <c r="AT405" i="2"/>
  <c r="AT230" i="2"/>
  <c r="AS332" i="2"/>
  <c r="AS285" i="2"/>
  <c r="AS398" i="2"/>
  <c r="AS563" i="2"/>
  <c r="AR563" i="2"/>
  <c r="AS613" i="2"/>
  <c r="AS481" i="2"/>
  <c r="AS9" i="2"/>
  <c r="AS734" i="2"/>
  <c r="AS221" i="2"/>
  <c r="AS453" i="2"/>
  <c r="AS581" i="2"/>
  <c r="AS164" i="2"/>
  <c r="AS47" i="2"/>
  <c r="AS173" i="2"/>
  <c r="AS61" i="2"/>
  <c r="AS687" i="2"/>
  <c r="AS478" i="2"/>
  <c r="AS165" i="2"/>
  <c r="AS114" i="2"/>
  <c r="AS148" i="2"/>
  <c r="AS323" i="2"/>
  <c r="AS466" i="2"/>
  <c r="AS526" i="2"/>
  <c r="AS492" i="2"/>
  <c r="AS230" i="2"/>
  <c r="AS721" i="2"/>
  <c r="AS358" i="2"/>
  <c r="AS461" i="2"/>
  <c r="AS244" i="2"/>
  <c r="AS331" i="2"/>
  <c r="AS402" i="2"/>
  <c r="AS521" i="2"/>
  <c r="AS376" i="2"/>
  <c r="AT536" i="2"/>
  <c r="AS363" i="2"/>
  <c r="AS349" i="2"/>
  <c r="AS511" i="2"/>
  <c r="AS240" i="2"/>
  <c r="AS189" i="2"/>
  <c r="AS105" i="2"/>
  <c r="AS696" i="2"/>
  <c r="AS608" i="2"/>
  <c r="AS129" i="2"/>
  <c r="AS261" i="2"/>
  <c r="AS328" i="2"/>
  <c r="AS22" i="2"/>
  <c r="AS15" i="2"/>
  <c r="AT705" i="2"/>
  <c r="AT66" i="2"/>
  <c r="AT444" i="2"/>
  <c r="AT503" i="2"/>
  <c r="AT581" i="2"/>
  <c r="AT687" i="2"/>
  <c r="AT323" i="2"/>
  <c r="AS731" i="2"/>
  <c r="AS705" i="2"/>
  <c r="AS531" i="2"/>
  <c r="AS489" i="2"/>
  <c r="AS330" i="2"/>
  <c r="AS641" i="2"/>
  <c r="AS503" i="2"/>
  <c r="AS253" i="2"/>
  <c r="AS124" i="2"/>
  <c r="AS93" i="2"/>
  <c r="AS366" i="2"/>
  <c r="AS519" i="2"/>
  <c r="AS369" i="2"/>
  <c r="AS567" i="2"/>
  <c r="AS623" i="2"/>
  <c r="AS194" i="2"/>
  <c r="AS509" i="2"/>
  <c r="AS405" i="2"/>
  <c r="AS355" i="2"/>
  <c r="AS708" i="2"/>
  <c r="AS659" i="2"/>
  <c r="AS732" i="2"/>
  <c r="AS474" i="2"/>
  <c r="AS184" i="2"/>
  <c r="AS545" i="2"/>
  <c r="AS680" i="2"/>
  <c r="AS100" i="2"/>
  <c r="AS113" i="2"/>
  <c r="AS411" i="2"/>
  <c r="AS42" i="2"/>
  <c r="AS151" i="2"/>
  <c r="AS658" i="2"/>
  <c r="AS499" i="2"/>
  <c r="AS86" i="2"/>
  <c r="AS313" i="2"/>
  <c r="AS303" i="2"/>
  <c r="AS610" i="2"/>
  <c r="AS21" i="2"/>
  <c r="AR21" i="2"/>
  <c r="AS644" i="2"/>
  <c r="AS538" i="2"/>
  <c r="AS171" i="2"/>
  <c r="AS505" i="2"/>
  <c r="AS252" i="2"/>
  <c r="AS463" i="2"/>
  <c r="AS233" i="2"/>
  <c r="AS159" i="2"/>
  <c r="AS640" i="2"/>
  <c r="AS208" i="2"/>
  <c r="AS125" i="2"/>
  <c r="AS427" i="2"/>
  <c r="AS469" i="2"/>
  <c r="AS147" i="2"/>
  <c r="AS389" i="2"/>
  <c r="AS150" i="2"/>
  <c r="AS496" i="2"/>
  <c r="AS13" i="2"/>
  <c r="AS361" i="2"/>
  <c r="AS529" i="2"/>
  <c r="AS110" i="2"/>
  <c r="AT381" i="2"/>
  <c r="AS122" i="2"/>
  <c r="AS391" i="2"/>
  <c r="AS48" i="2"/>
  <c r="AS231" i="2"/>
  <c r="AS557" i="2"/>
  <c r="AS160" i="2"/>
  <c r="AS738" i="2"/>
  <c r="AS211" i="2"/>
  <c r="AS229" i="2"/>
  <c r="AS664" i="2"/>
  <c r="AS275" i="2"/>
  <c r="AS299" i="2"/>
  <c r="AS322" i="2"/>
  <c r="AT531" i="2"/>
  <c r="AT94" i="2"/>
  <c r="AT481" i="2"/>
  <c r="AT366" i="2"/>
  <c r="AT61" i="2"/>
  <c r="AT148" i="2"/>
  <c r="AS667" i="2"/>
  <c r="AS735" i="2"/>
  <c r="AS449" i="2"/>
  <c r="AS172" i="2"/>
  <c r="AS243" i="2"/>
  <c r="AS627" i="2"/>
  <c r="AS270" i="2"/>
  <c r="AS90" i="2"/>
  <c r="AS523" i="2"/>
  <c r="AS434" i="2"/>
  <c r="AS603" i="2"/>
  <c r="AS549" i="2"/>
  <c r="AS464" i="2"/>
  <c r="AS64" i="2"/>
  <c r="AS710" i="2"/>
  <c r="AR344" i="2"/>
  <c r="AR223" i="2"/>
  <c r="AR220" i="2"/>
  <c r="AR96" i="2"/>
  <c r="AR38" i="2"/>
  <c r="AR62" i="2"/>
  <c r="AR8" i="2"/>
  <c r="AR95" i="2"/>
  <c r="AR82" i="2"/>
  <c r="AR50" i="2"/>
  <c r="AR168" i="2"/>
  <c r="AR32" i="2"/>
  <c r="AR215" i="2"/>
  <c r="AR3" i="2"/>
  <c r="AR58" i="2"/>
  <c r="AR36" i="2"/>
  <c r="AR76" i="2"/>
  <c r="AR196" i="2"/>
  <c r="AR336" i="2"/>
  <c r="AU697" i="2"/>
  <c r="AU679" i="2"/>
  <c r="AU629" i="2"/>
  <c r="AU500" i="2"/>
  <c r="AU696" i="2"/>
  <c r="AU283" i="2"/>
  <c r="AU738" i="2"/>
  <c r="AU693" i="2"/>
  <c r="AU702" i="2"/>
  <c r="AU536" i="2"/>
  <c r="AU88" i="2"/>
  <c r="AU681" i="2"/>
  <c r="AU553" i="2"/>
  <c r="AU608" i="2"/>
  <c r="AU381" i="2"/>
  <c r="AU211" i="2"/>
  <c r="AU39" i="2"/>
  <c r="AU162" i="2"/>
  <c r="AU362" i="2"/>
  <c r="AU711" i="2"/>
  <c r="AU719" i="2"/>
  <c r="AU131" i="2"/>
  <c r="AU129" i="2"/>
  <c r="AU701" i="2"/>
  <c r="AU537" i="2"/>
  <c r="AT404" i="2"/>
  <c r="AT24" i="2"/>
  <c r="AT288" i="2"/>
  <c r="AT699" i="2"/>
  <c r="AT662" i="2"/>
  <c r="AT456" i="2"/>
  <c r="AT239" i="2"/>
  <c r="AT222" i="2"/>
  <c r="AT232" i="2"/>
  <c r="AT713" i="2"/>
  <c r="AT543" i="2"/>
  <c r="AT69" i="2"/>
  <c r="AT350" i="2"/>
  <c r="AT2" i="2"/>
  <c r="AT141" i="2"/>
  <c r="AT598" i="2"/>
  <c r="AT5" i="2"/>
  <c r="AT49" i="2"/>
  <c r="AT495" i="2"/>
  <c r="AT562" i="2"/>
  <c r="AT250" i="2"/>
  <c r="AT424" i="2"/>
  <c r="AT460" i="2"/>
  <c r="AT396" i="2"/>
  <c r="AT280" i="2"/>
  <c r="AT112" i="2"/>
  <c r="AT408" i="2"/>
  <c r="AT571" i="2"/>
  <c r="AT569" i="2"/>
  <c r="AT654" i="2"/>
  <c r="AT467" i="2"/>
  <c r="AT205" i="2"/>
  <c r="AT18" i="2"/>
  <c r="AT68" i="2"/>
  <c r="AT10" i="2"/>
  <c r="AT645" i="2"/>
  <c r="AT40" i="2"/>
  <c r="AT558" i="2"/>
  <c r="AT282" i="2"/>
  <c r="AT176" i="2"/>
  <c r="AT436" i="2"/>
  <c r="AT356" i="2"/>
  <c r="AT157" i="2"/>
  <c r="AR407" i="2"/>
  <c r="AR262" i="2"/>
  <c r="AR259" i="2"/>
  <c r="AR203" i="2"/>
  <c r="AR442" i="2"/>
  <c r="AR115" i="2"/>
  <c r="AR154" i="2"/>
  <c r="AR26" i="2"/>
  <c r="AR178" i="2"/>
  <c r="AR59" i="2"/>
  <c r="AR179" i="2"/>
  <c r="AR546" i="2"/>
  <c r="AR371" i="2"/>
  <c r="AR306" i="2"/>
  <c r="AR292" i="2"/>
  <c r="AR4" i="2"/>
  <c r="AR37" i="2"/>
  <c r="AR264" i="2"/>
  <c r="AR234" i="2"/>
  <c r="AR343" i="2"/>
  <c r="AR192" i="2"/>
  <c r="AU731" i="2"/>
  <c r="AU692" i="2"/>
  <c r="AU534" i="2"/>
  <c r="AU216" i="2"/>
  <c r="AU332" i="2"/>
  <c r="AU528" i="2"/>
  <c r="AU97" i="2"/>
  <c r="AU667" i="2"/>
  <c r="AU260" i="2"/>
  <c r="AU269" i="2"/>
  <c r="AU390" i="2"/>
  <c r="AU551" i="2"/>
  <c r="AU87" i="2"/>
  <c r="AU621" i="2"/>
  <c r="AU413" i="2"/>
  <c r="AU483" i="2"/>
  <c r="AU298" i="2"/>
  <c r="AU258" i="2"/>
  <c r="AU404" i="2"/>
  <c r="AU396" i="2"/>
  <c r="AT708" i="2"/>
  <c r="AT659" i="2"/>
  <c r="AT732" i="2"/>
  <c r="AT474" i="2"/>
  <c r="AT184" i="2"/>
  <c r="AT545" i="2"/>
  <c r="AT680" i="2"/>
  <c r="AT100" i="2"/>
  <c r="AT113" i="2"/>
  <c r="AT411" i="2"/>
  <c r="AT42" i="2"/>
  <c r="AT151" i="2"/>
  <c r="AT658" i="2"/>
  <c r="AT499" i="2"/>
  <c r="AT86" i="2"/>
  <c r="AT313" i="2"/>
  <c r="AT303" i="2"/>
  <c r="AT610" i="2"/>
  <c r="AT21" i="2"/>
  <c r="AT644" i="2"/>
  <c r="AT538" i="2"/>
  <c r="AT171" i="2"/>
  <c r="AT252" i="2"/>
  <c r="AT463" i="2"/>
  <c r="AT233" i="2"/>
  <c r="AT159" i="2"/>
  <c r="AT640" i="2"/>
  <c r="AT208" i="2"/>
  <c r="AT125" i="2"/>
  <c r="AT427" i="2"/>
  <c r="AT469" i="2"/>
  <c r="AT147" i="2"/>
  <c r="AT389" i="2"/>
  <c r="AT150" i="2"/>
  <c r="AT686" i="2"/>
  <c r="AT218" i="2"/>
  <c r="AT20" i="2"/>
  <c r="AT457" i="2"/>
  <c r="AT428" i="2"/>
  <c r="AT421" i="2"/>
  <c r="AT297" i="2"/>
  <c r="AT574" i="2"/>
  <c r="AT440" i="2"/>
  <c r="AT73" i="2"/>
  <c r="AT28" i="2"/>
  <c r="AT634" i="2"/>
  <c r="AT364" i="2"/>
  <c r="AT126" i="2"/>
  <c r="AT354" i="2"/>
  <c r="AT451" i="2"/>
  <c r="AT16" i="2"/>
  <c r="AT29" i="2"/>
  <c r="AT291" i="2"/>
  <c r="AT266" i="2"/>
  <c r="AT367" i="2"/>
  <c r="AT337" i="2"/>
  <c r="AT412" i="2"/>
  <c r="AT136" i="2"/>
  <c r="AT425" i="2"/>
  <c r="AT605" i="2"/>
  <c r="AT682" i="2"/>
  <c r="AT468" i="2"/>
  <c r="AT666" i="2"/>
  <c r="AT243" i="2"/>
  <c r="AT561" i="2"/>
  <c r="AT698" i="2"/>
  <c r="AT564" i="2"/>
  <c r="AT200" i="2"/>
  <c r="AT627" i="2"/>
  <c r="AT524" i="2"/>
  <c r="AT267" i="2"/>
  <c r="AT67" i="2"/>
  <c r="AT501" i="2"/>
  <c r="AT429" i="2"/>
  <c r="AT226" i="2"/>
  <c r="AT121" i="2"/>
  <c r="AT72" i="2"/>
  <c r="AT717" i="2"/>
  <c r="AT45" i="2"/>
  <c r="AT302" i="2"/>
  <c r="AT104" i="2"/>
  <c r="AT155" i="2"/>
  <c r="AT12" i="2"/>
  <c r="AT635" i="2"/>
  <c r="AT270" i="2"/>
  <c r="AT132" i="2"/>
  <c r="AT646" i="2"/>
  <c r="AT339" i="2"/>
  <c r="AT17" i="2"/>
  <c r="AT33" i="2"/>
  <c r="AT707" i="2"/>
  <c r="AT90" i="2"/>
  <c r="AT91" i="2"/>
  <c r="AT146" i="2"/>
  <c r="AT522" i="2"/>
  <c r="AT523" i="2"/>
  <c r="AT149" i="2"/>
  <c r="AT128" i="2"/>
  <c r="AT111" i="2"/>
  <c r="AT434" i="2"/>
  <c r="AT138" i="2"/>
  <c r="AT544" i="2"/>
  <c r="AT507" i="2"/>
  <c r="AT603" i="2"/>
  <c r="AT130" i="2"/>
  <c r="AT195" i="2"/>
  <c r="AT549" i="2"/>
  <c r="AT552" i="2"/>
  <c r="AT161" i="2"/>
  <c r="AT657" i="2"/>
  <c r="AT464" i="2"/>
  <c r="AT210" i="2"/>
  <c r="AT513" i="2"/>
  <c r="AT84" i="2"/>
  <c r="AT64" i="2"/>
  <c r="AT286" i="2"/>
  <c r="AT508" i="2"/>
  <c r="AT542" i="2"/>
  <c r="AT710" i="2"/>
  <c r="AT392" i="2"/>
  <c r="AT327" i="2"/>
  <c r="AR103" i="2"/>
  <c r="AR156" i="2"/>
  <c r="AS686" i="2"/>
  <c r="AS218" i="2"/>
  <c r="AS20" i="2"/>
  <c r="AS457" i="2"/>
  <c r="AS428" i="2"/>
  <c r="AS421" i="2"/>
  <c r="AS297" i="2"/>
  <c r="AS574" i="2"/>
  <c r="AS440" i="2"/>
  <c r="AS73" i="2"/>
  <c r="AS28" i="2"/>
  <c r="AS634" i="2"/>
  <c r="AS364" i="2"/>
  <c r="AS126" i="2"/>
  <c r="AS354" i="2"/>
  <c r="AS451" i="2"/>
  <c r="AS16" i="2"/>
  <c r="AS29" i="2"/>
  <c r="AS291" i="2"/>
  <c r="AS266" i="2"/>
  <c r="AS367" i="2"/>
  <c r="AS337" i="2"/>
  <c r="AS412" i="2"/>
  <c r="AS136" i="2"/>
  <c r="AS425" i="2"/>
  <c r="AS605" i="2"/>
  <c r="AT675" i="2"/>
  <c r="AT290" i="2"/>
  <c r="AT344" i="2"/>
  <c r="AT668" i="2"/>
  <c r="AT223" i="2"/>
  <c r="AT556" i="2"/>
  <c r="AT247" i="2"/>
  <c r="AT220" i="2"/>
  <c r="AT204" i="2"/>
  <c r="AT695" i="2"/>
  <c r="AT642" i="2"/>
  <c r="AT96" i="2"/>
  <c r="AT420" i="2"/>
  <c r="AT175" i="2"/>
  <c r="AT38" i="2"/>
  <c r="AT573" i="2"/>
  <c r="AT107" i="2"/>
  <c r="AT317" i="2"/>
  <c r="AT62" i="2"/>
  <c r="AT716" i="2"/>
  <c r="AT560" i="2"/>
  <c r="AT257" i="2"/>
  <c r="AT8" i="2"/>
  <c r="AT95" i="2"/>
  <c r="AT382" i="2"/>
  <c r="AT224" i="2"/>
  <c r="AT341" i="2"/>
  <c r="AT547" i="2"/>
  <c r="AT82" i="2"/>
  <c r="AT607" i="2"/>
  <c r="AT416" i="2"/>
  <c r="AT50" i="2"/>
  <c r="AT540" i="2"/>
  <c r="AT168" i="2"/>
  <c r="AT32" i="2"/>
  <c r="AT215" i="2"/>
  <c r="AT3" i="2"/>
  <c r="AT729" i="2"/>
  <c r="AT225" i="2"/>
  <c r="AT58" i="2"/>
  <c r="AT426" i="2"/>
  <c r="AT36" i="2"/>
  <c r="AT76" i="2"/>
  <c r="AT433" i="2"/>
  <c r="AT338" i="2"/>
  <c r="AT472" i="2"/>
  <c r="AT196" i="2"/>
  <c r="AT725" i="2"/>
  <c r="AT199" i="2"/>
  <c r="AT691" i="2"/>
  <c r="AT314" i="2"/>
  <c r="AT60" i="2"/>
  <c r="AT403" i="2"/>
  <c r="AT181" i="2"/>
  <c r="AT143" i="2"/>
  <c r="AT372" i="2"/>
  <c r="AT127" i="2"/>
  <c r="AT458" i="2"/>
  <c r="AT380" i="2"/>
  <c r="AT52" i="2"/>
  <c r="AT336" i="2"/>
  <c r="AT504" i="2"/>
  <c r="AT670" i="2"/>
  <c r="AT602" i="2"/>
  <c r="AT407" i="2"/>
  <c r="AT494" i="2"/>
  <c r="AT379" i="2"/>
  <c r="AT476" i="2"/>
  <c r="AT262" i="2"/>
  <c r="AT715" i="2"/>
  <c r="AT71" i="2"/>
  <c r="AT259" i="2"/>
  <c r="AT272" i="2"/>
  <c r="AT305" i="2"/>
  <c r="AT203" i="2"/>
  <c r="AT589" i="2"/>
  <c r="AT533" i="2"/>
  <c r="AT190" i="2"/>
  <c r="AT442" i="2"/>
  <c r="AT624" i="2"/>
  <c r="AT309" i="2"/>
  <c r="AT655" i="2"/>
  <c r="AT115" i="2"/>
  <c r="AT154" i="2"/>
  <c r="AT728" i="2"/>
  <c r="AT498" i="2"/>
  <c r="AT237" i="2"/>
  <c r="AT587" i="2"/>
  <c r="AT584" i="2"/>
  <c r="AT26" i="2"/>
  <c r="AT178" i="2"/>
  <c r="AT422" i="2"/>
  <c r="AT676" i="2"/>
  <c r="AT352" i="2"/>
  <c r="AT59" i="2"/>
  <c r="AT310" i="2"/>
  <c r="AT179" i="2"/>
  <c r="AT616" i="2"/>
  <c r="AT333" i="2"/>
  <c r="AT546" i="2"/>
  <c r="AT712" i="2"/>
  <c r="AT625" i="2"/>
  <c r="AT371" i="2"/>
  <c r="AT306" i="2"/>
  <c r="AT292" i="2"/>
  <c r="AT406" i="2"/>
  <c r="AT4" i="2"/>
  <c r="AT566" i="2"/>
  <c r="AT37" i="2"/>
  <c r="AT479" i="2"/>
  <c r="AT636" i="2"/>
  <c r="AT264" i="2"/>
  <c r="AT360" i="2"/>
  <c r="AT368" i="2"/>
  <c r="AT234" i="2"/>
  <c r="AT620" i="2"/>
  <c r="AT343" i="2"/>
  <c r="AT192" i="2"/>
  <c r="AT418" i="2"/>
  <c r="AT140" i="2"/>
  <c r="AT639" i="2"/>
  <c r="AT345" i="2"/>
  <c r="AR122" i="2"/>
  <c r="AR255" i="2"/>
  <c r="AR242" i="2"/>
  <c r="AR27" i="2"/>
  <c r="AR6" i="2"/>
  <c r="AR48" i="2"/>
  <c r="AR35" i="2"/>
  <c r="AR120" i="2"/>
  <c r="AR240" i="2"/>
  <c r="AR108" i="2"/>
  <c r="AR231" i="2"/>
  <c r="AR53" i="2"/>
  <c r="AR557" i="2"/>
  <c r="AR74" i="2"/>
  <c r="AR25" i="2"/>
  <c r="AR217" i="2"/>
  <c r="AR105" i="2"/>
  <c r="AR348" i="2"/>
  <c r="AR160" i="2"/>
  <c r="AR378" i="2"/>
  <c r="AU504" i="2"/>
  <c r="AU670" i="2"/>
  <c r="AU602" i="2"/>
  <c r="AU407" i="2"/>
  <c r="AU494" i="2"/>
  <c r="AU379" i="2"/>
  <c r="AU476" i="2"/>
  <c r="AU262" i="2"/>
  <c r="AU715" i="2"/>
  <c r="AU71" i="2"/>
  <c r="AU259" i="2"/>
  <c r="AU272" i="2"/>
  <c r="AU305" i="2"/>
  <c r="AU203" i="2"/>
  <c r="AU589" i="2"/>
  <c r="AU533" i="2"/>
  <c r="AU190" i="2"/>
  <c r="AU442" i="2"/>
  <c r="AU624" i="2"/>
  <c r="AU309" i="2"/>
  <c r="AU655" i="2"/>
  <c r="AU115" i="2"/>
  <c r="AU154" i="2"/>
  <c r="AU728" i="2"/>
  <c r="AU498" i="2"/>
  <c r="AU237" i="2"/>
  <c r="AU587" i="2"/>
  <c r="AU584" i="2"/>
  <c r="AU26" i="2"/>
  <c r="AU178" i="2"/>
  <c r="AU422" i="2"/>
  <c r="AS695" i="2"/>
  <c r="AS642" i="2"/>
  <c r="AS96" i="2"/>
  <c r="AS420" i="2"/>
  <c r="AS175" i="2"/>
  <c r="AS38" i="2"/>
  <c r="AS573" i="2"/>
  <c r="AS107" i="2"/>
  <c r="AS317" i="2"/>
  <c r="AS62" i="2"/>
  <c r="AS716" i="2"/>
  <c r="AS560" i="2"/>
  <c r="AS257" i="2"/>
  <c r="AS8" i="2"/>
  <c r="AS95" i="2"/>
  <c r="AS382" i="2"/>
  <c r="AS224" i="2"/>
  <c r="AS341" i="2"/>
  <c r="AS547" i="2"/>
  <c r="AS82" i="2"/>
  <c r="AS607" i="2"/>
  <c r="AS416" i="2"/>
  <c r="AS50" i="2"/>
  <c r="AS540" i="2"/>
  <c r="AS168" i="2"/>
  <c r="AS32" i="2"/>
  <c r="AS215" i="2"/>
  <c r="AS3" i="2"/>
  <c r="AS729" i="2"/>
  <c r="AS225" i="2"/>
  <c r="AS58" i="2"/>
  <c r="AS426" i="2"/>
  <c r="AS36" i="2"/>
  <c r="AS76" i="2"/>
  <c r="AS433" i="2"/>
  <c r="AS338" i="2"/>
  <c r="AS472" i="2"/>
  <c r="AS196" i="2"/>
  <c r="AS725" i="2"/>
  <c r="AS199" i="2"/>
  <c r="AS691" i="2"/>
  <c r="AS314" i="2"/>
  <c r="AS60" i="2"/>
  <c r="AS403" i="2"/>
  <c r="AS181" i="2"/>
  <c r="AS372" i="2"/>
  <c r="AS127" i="2"/>
  <c r="AS458" i="2"/>
  <c r="AS380" i="2"/>
  <c r="AS52" i="2"/>
  <c r="AS336" i="2"/>
  <c r="AT737" i="2"/>
  <c r="AT688" i="2"/>
  <c r="AT651" i="2"/>
  <c r="AT188" i="2"/>
  <c r="AT278" i="2"/>
  <c r="AT284" i="2"/>
  <c r="AT615" i="2"/>
  <c r="AT321" i="2"/>
  <c r="AT578" i="2"/>
  <c r="AT514" i="2"/>
  <c r="AT649" i="2"/>
  <c r="AT320" i="2"/>
  <c r="AT590" i="2"/>
  <c r="AT133" i="2"/>
  <c r="AT245" i="2"/>
  <c r="AT477" i="2"/>
  <c r="AT443" i="2"/>
  <c r="AT674" i="2"/>
  <c r="AT576" i="2"/>
  <c r="AT335" i="2"/>
  <c r="AT340" i="2"/>
  <c r="AT308" i="2"/>
  <c r="AT661" i="2"/>
  <c r="AT517" i="2"/>
  <c r="AT214" i="2"/>
  <c r="AT617" i="2"/>
  <c r="AT452" i="2"/>
  <c r="AT394" i="2"/>
  <c r="AT684" i="2"/>
  <c r="AT177" i="2"/>
  <c r="AT98" i="2"/>
  <c r="AT186" i="2"/>
  <c r="AT170" i="2"/>
  <c r="AT106" i="2"/>
  <c r="AT637" i="2"/>
  <c r="AT450" i="2"/>
  <c r="AT249" i="2"/>
  <c r="AT109" i="2"/>
  <c r="AT491" i="2"/>
  <c r="AT718" i="2"/>
  <c r="AT447" i="2"/>
  <c r="AT118" i="2"/>
  <c r="AT656" i="2"/>
  <c r="AT65" i="2"/>
  <c r="AT432" i="2"/>
  <c r="AT599" i="2"/>
  <c r="AT401" i="2"/>
  <c r="AT577" i="2"/>
  <c r="AT281" i="2"/>
  <c r="AT669" i="2"/>
  <c r="AT395" i="2"/>
  <c r="AT70" i="2"/>
  <c r="AT720" i="2"/>
  <c r="AT683" i="2"/>
  <c r="AT370" i="2"/>
  <c r="AT197" i="2"/>
  <c r="AT92" i="2"/>
  <c r="AT448" i="2"/>
  <c r="AT44" i="2"/>
  <c r="AT588" i="2"/>
  <c r="AT591" i="2"/>
  <c r="AT251" i="2"/>
  <c r="AR39" i="2"/>
  <c r="AR129" i="2"/>
  <c r="AR212" i="2"/>
  <c r="AR315" i="2"/>
  <c r="AS589" i="2"/>
  <c r="AS533" i="2"/>
  <c r="AS190" i="2"/>
  <c r="AS442" i="2"/>
  <c r="AS624" i="2"/>
  <c r="AS309" i="2"/>
  <c r="AS655" i="2"/>
  <c r="AS115" i="2"/>
  <c r="AS154" i="2"/>
  <c r="AS728" i="2"/>
  <c r="AS498" i="2"/>
  <c r="AS237" i="2"/>
  <c r="AS587" i="2"/>
  <c r="AS584" i="2"/>
  <c r="AS26" i="2"/>
  <c r="AS178" i="2"/>
  <c r="AS422" i="2"/>
  <c r="AS676" i="2"/>
  <c r="AS352" i="2"/>
  <c r="AS59" i="2"/>
  <c r="AS310" i="2"/>
  <c r="AS179" i="2"/>
  <c r="AS616" i="2"/>
  <c r="AS333" i="2"/>
  <c r="AS546" i="2"/>
  <c r="AS712" i="2"/>
  <c r="AS625" i="2"/>
  <c r="AS371" i="2"/>
  <c r="AS306" i="2"/>
  <c r="AS292" i="2"/>
  <c r="AS406" i="2"/>
  <c r="AS4" i="2"/>
  <c r="AS566" i="2"/>
  <c r="AS37" i="2"/>
  <c r="AS479" i="2"/>
  <c r="AS636" i="2"/>
  <c r="AS264" i="2"/>
  <c r="AS360" i="2"/>
  <c r="AS368" i="2"/>
  <c r="AS234" i="2"/>
  <c r="AS620" i="2"/>
  <c r="AS343" i="2"/>
  <c r="AS192" i="2"/>
  <c r="AS418" i="2"/>
  <c r="AS140" i="2"/>
  <c r="AS639" i="2"/>
  <c r="AS345" i="2"/>
  <c r="AT631" i="2"/>
  <c r="AT689" i="2"/>
  <c r="AT604" i="2"/>
  <c r="AT595" i="2"/>
  <c r="AT293" i="2"/>
  <c r="AT383" i="2"/>
  <c r="AT201" i="2"/>
  <c r="AT709" i="2"/>
  <c r="AT277" i="2"/>
  <c r="AT174" i="2"/>
  <c r="AT632" i="2"/>
  <c r="AT515" i="2"/>
  <c r="AT77" i="2"/>
  <c r="AT316" i="2"/>
  <c r="AT85" i="2"/>
  <c r="AT497" i="2"/>
  <c r="AT694" i="2"/>
  <c r="AT568" i="2"/>
  <c r="AT471" i="2"/>
  <c r="AT586" i="2"/>
  <c r="AT346" i="2"/>
  <c r="AT580" i="2"/>
  <c r="AT409" i="2"/>
  <c r="AT493" i="2"/>
  <c r="AT399" i="2"/>
  <c r="AT579" i="2"/>
  <c r="AT23" i="2"/>
  <c r="AT618" i="2"/>
  <c r="AT137" i="2"/>
  <c r="AT386" i="2"/>
  <c r="AT279" i="2"/>
  <c r="AT633" i="2"/>
  <c r="AT169" i="2"/>
  <c r="AT265" i="2"/>
  <c r="AT241" i="2"/>
  <c r="AT351" i="2"/>
  <c r="AT75" i="2"/>
  <c r="AT385" i="2"/>
  <c r="AT397" i="2"/>
  <c r="AT419" i="2"/>
  <c r="AT438" i="2"/>
  <c r="AT365" i="2"/>
  <c r="AT7" i="2"/>
  <c r="AT135" i="2"/>
  <c r="AT287" i="2"/>
  <c r="AT325" i="2"/>
  <c r="AT619" i="2"/>
  <c r="AT213" i="2"/>
  <c r="AT207" i="2"/>
  <c r="AT518" i="2"/>
  <c r="AT158" i="2"/>
  <c r="AT152" i="2"/>
  <c r="AT446" i="2"/>
  <c r="AT236" i="2"/>
  <c r="AT384" i="2"/>
  <c r="AT209" i="2"/>
  <c r="AT318" i="2"/>
  <c r="AT294" i="2"/>
  <c r="AT271" i="2"/>
  <c r="AT89" i="2"/>
  <c r="AT439" i="2"/>
  <c r="AT83" i="2"/>
  <c r="AR269" i="2"/>
  <c r="AR2" i="2"/>
  <c r="AR250" i="2"/>
  <c r="AR18" i="2"/>
  <c r="AS278" i="2"/>
  <c r="AS284" i="2"/>
  <c r="AS615" i="2"/>
  <c r="AS321" i="2"/>
  <c r="AS578" i="2"/>
  <c r="AS514" i="2"/>
  <c r="AS649" i="2"/>
  <c r="AS320" i="2"/>
  <c r="AS590" i="2"/>
  <c r="AS133" i="2"/>
  <c r="AS245" i="2"/>
  <c r="AS477" i="2"/>
  <c r="AS443" i="2"/>
  <c r="AS674" i="2"/>
  <c r="AS576" i="2"/>
  <c r="AS335" i="2"/>
  <c r="AS340" i="2"/>
  <c r="AS308" i="2"/>
  <c r="AS661" i="2"/>
  <c r="AS517" i="2"/>
  <c r="AS214" i="2"/>
  <c r="AS617" i="2"/>
  <c r="AS452" i="2"/>
  <c r="AS394" i="2"/>
  <c r="AS684" i="2"/>
  <c r="AS177" i="2"/>
  <c r="AS98" i="2"/>
  <c r="AS186" i="2"/>
  <c r="AS170" i="2"/>
  <c r="AS106" i="2"/>
  <c r="AS637" i="2"/>
  <c r="AS450" i="2"/>
  <c r="AS249" i="2"/>
  <c r="AS109" i="2"/>
  <c r="AS491" i="2"/>
  <c r="AS718" i="2"/>
  <c r="AS447" i="2"/>
  <c r="AS118" i="2"/>
  <c r="AS656" i="2"/>
  <c r="AS65" i="2"/>
  <c r="AS432" i="2"/>
  <c r="AS599" i="2"/>
  <c r="AS401" i="2"/>
  <c r="AS577" i="2"/>
  <c r="AS281" i="2"/>
  <c r="AS669" i="2"/>
  <c r="AS395" i="2"/>
  <c r="AS70" i="2"/>
  <c r="AS720" i="2"/>
  <c r="AS683" i="2"/>
  <c r="AS370" i="2"/>
  <c r="AS197" i="2"/>
  <c r="AS92" i="2"/>
  <c r="AS448" i="2"/>
  <c r="AS44" i="2"/>
  <c r="AS588" i="2"/>
  <c r="AS591" i="2"/>
  <c r="AS251" i="2"/>
  <c r="AT726" i="2"/>
  <c r="AT730" i="2"/>
  <c r="AT502" i="2"/>
  <c r="AT487" i="2"/>
  <c r="AT295" i="2"/>
  <c r="AT490" i="2"/>
  <c r="AT575" i="2"/>
  <c r="AT601" i="2"/>
  <c r="AT723" i="2"/>
  <c r="AT388" i="2"/>
  <c r="AT653" i="2"/>
  <c r="AT375" i="2"/>
  <c r="AT520" i="2"/>
  <c r="AT103" i="2"/>
  <c r="AT254" i="2"/>
  <c r="AT582" i="2"/>
  <c r="AT690" i="2"/>
  <c r="AT273" i="2"/>
  <c r="AT548" i="2"/>
  <c r="AT276" i="2"/>
  <c r="AT139" i="2"/>
  <c r="AT626" i="2"/>
  <c r="AT638" i="2"/>
  <c r="AT248" i="2"/>
  <c r="AT263" i="2"/>
  <c r="AT488" i="2"/>
  <c r="AT31" i="2"/>
  <c r="AT431" i="2"/>
  <c r="AT312" i="2"/>
  <c r="AT600" i="2"/>
  <c r="AT592" i="2"/>
  <c r="AT99" i="2"/>
  <c r="AT628" i="2"/>
  <c r="AT555" i="2"/>
  <c r="AT319" i="2"/>
  <c r="AT334" i="2"/>
  <c r="AT156" i="2"/>
  <c r="AT400" i="2"/>
  <c r="AT19" i="2"/>
  <c r="AT597" i="2"/>
  <c r="AT648" i="2"/>
  <c r="AT102" i="2"/>
  <c r="AT167" i="2"/>
  <c r="AT78" i="2"/>
  <c r="AT459" i="2"/>
  <c r="AT473" i="2"/>
  <c r="AT700" i="2"/>
  <c r="AT81" i="2"/>
  <c r="AT414" i="2"/>
  <c r="AT445" i="2"/>
  <c r="AT347" i="2"/>
  <c r="AT630" i="2"/>
  <c r="AT357" i="2"/>
  <c r="AT163" i="2"/>
  <c r="AT532" i="2"/>
  <c r="AT116" i="2"/>
  <c r="AT311" i="2"/>
  <c r="AT374" i="2"/>
  <c r="AT673" i="2"/>
  <c r="AT289" i="2"/>
  <c r="AT134" i="2"/>
  <c r="AT512" i="2"/>
  <c r="AR9" i="2"/>
  <c r="AR221" i="2"/>
  <c r="AR581" i="2"/>
  <c r="AR194" i="2"/>
  <c r="AS351" i="2"/>
  <c r="AS75" i="2"/>
  <c r="AS385" i="2"/>
  <c r="AS397" i="2"/>
  <c r="AS419" i="2"/>
  <c r="AS438" i="2"/>
  <c r="AS365" i="2"/>
  <c r="AS7" i="2"/>
  <c r="AS135" i="2"/>
  <c r="AS287" i="2"/>
  <c r="AS325" i="2"/>
  <c r="AS619" i="2"/>
  <c r="AS213" i="2"/>
  <c r="AS207" i="2"/>
  <c r="AS518" i="2"/>
  <c r="AS158" i="2"/>
  <c r="AS152" i="2"/>
  <c r="AS446" i="2"/>
  <c r="AS236" i="2"/>
  <c r="AS384" i="2"/>
  <c r="AS209" i="2"/>
  <c r="AS318" i="2"/>
  <c r="AS294" i="2"/>
  <c r="AS271" i="2"/>
  <c r="AS89" i="2"/>
  <c r="AS439" i="2"/>
  <c r="AS83" i="2"/>
  <c r="AT609" i="2"/>
  <c r="AT554" i="2"/>
  <c r="AT238" i="2"/>
  <c r="AT611" i="2"/>
  <c r="AT101" i="2"/>
  <c r="AT80" i="2"/>
  <c r="AT527" i="2"/>
  <c r="AT622" i="2"/>
  <c r="AT410" i="2"/>
  <c r="AT180" i="2"/>
  <c r="AT244" i="2"/>
  <c r="AT570" i="2"/>
  <c r="AT246" i="2"/>
  <c r="AT736" i="2"/>
  <c r="AT596" i="2"/>
  <c r="AT496" i="2"/>
  <c r="AT652" i="2"/>
  <c r="AT57" i="2"/>
  <c r="AT153" i="2"/>
  <c r="AT324" i="2"/>
  <c r="AT219" i="2"/>
  <c r="AT331" i="2"/>
  <c r="AT441" i="2"/>
  <c r="AT585" i="2"/>
  <c r="AT193" i="2"/>
  <c r="AT13" i="2"/>
  <c r="AT665" i="2"/>
  <c r="AT301" i="2"/>
  <c r="AT454" i="2"/>
  <c r="AT11" i="2"/>
  <c r="AT41" i="2"/>
  <c r="AT430" i="2"/>
  <c r="AT402" i="2"/>
  <c r="AT530" i="2"/>
  <c r="AT268" i="2"/>
  <c r="AT550" i="2"/>
  <c r="AT361" i="2"/>
  <c r="AT198" i="2"/>
  <c r="AT480" i="2"/>
  <c r="AT417" i="2"/>
  <c r="AT377" i="2"/>
  <c r="AT34" i="2"/>
  <c r="AT521" i="2"/>
  <c r="AT191" i="2"/>
  <c r="AT672" i="2"/>
  <c r="AT202" i="2"/>
  <c r="AT671" i="2"/>
  <c r="AT529" i="2"/>
  <c r="AT145" i="2"/>
  <c r="AT594" i="2"/>
  <c r="AT516" i="2"/>
  <c r="AT353" i="2"/>
  <c r="AT43" i="2"/>
  <c r="AT376" i="2"/>
  <c r="AT482" i="2"/>
  <c r="AT423" i="2"/>
  <c r="AT185" i="2"/>
  <c r="AT274" i="2"/>
  <c r="AT110" i="2"/>
  <c r="AT565" i="2"/>
  <c r="AT663" i="2"/>
  <c r="AT485" i="2"/>
  <c r="AS601" i="2"/>
  <c r="AS723" i="2"/>
  <c r="AS388" i="2"/>
  <c r="AS653" i="2"/>
  <c r="AS375" i="2"/>
  <c r="AS520" i="2"/>
  <c r="AS103" i="2"/>
  <c r="AS254" i="2"/>
  <c r="AS582" i="2"/>
  <c r="AS690" i="2"/>
  <c r="AS273" i="2"/>
  <c r="AS548" i="2"/>
  <c r="AS276" i="2"/>
  <c r="AS139" i="2"/>
  <c r="AS626" i="2"/>
  <c r="AS638" i="2"/>
  <c r="AS248" i="2"/>
  <c r="AS263" i="2"/>
  <c r="AS488" i="2"/>
  <c r="AS31" i="2"/>
  <c r="AS431" i="2"/>
  <c r="AS312" i="2"/>
  <c r="AS600" i="2"/>
  <c r="AS592" i="2"/>
  <c r="AS99" i="2"/>
  <c r="AS628" i="2"/>
  <c r="AS555" i="2"/>
  <c r="AS319" i="2"/>
  <c r="AS334" i="2"/>
  <c r="AS156" i="2"/>
  <c r="AS400" i="2"/>
  <c r="AS19" i="2"/>
  <c r="AS597" i="2"/>
  <c r="AS648" i="2"/>
  <c r="AS102" i="2"/>
  <c r="AS167" i="2"/>
  <c r="AS78" i="2"/>
  <c r="AS459" i="2"/>
  <c r="AS473" i="2"/>
  <c r="AS700" i="2"/>
  <c r="AS81" i="2"/>
  <c r="AS414" i="2"/>
  <c r="AS445" i="2"/>
  <c r="AS347" i="2"/>
  <c r="AS630" i="2"/>
  <c r="AS357" i="2"/>
  <c r="AS163" i="2"/>
  <c r="AS532" i="2"/>
  <c r="AS116" i="2"/>
  <c r="AS311" i="2"/>
  <c r="AS374" i="2"/>
  <c r="AS673" i="2"/>
  <c r="AS289" i="2"/>
  <c r="AS134" i="2"/>
  <c r="AS512" i="2"/>
  <c r="AT706" i="2"/>
  <c r="AT535" i="2"/>
  <c r="AT685" i="2"/>
  <c r="AT363" i="2"/>
  <c r="AT714" i="2"/>
  <c r="AT437" i="2"/>
  <c r="AT465" i="2"/>
  <c r="AT122" i="2"/>
  <c r="AT227" i="2"/>
  <c r="AT206" i="2"/>
  <c r="AT255" i="2"/>
  <c r="AT643" i="2"/>
  <c r="AT677" i="2"/>
  <c r="AT349" i="2"/>
  <c r="AT722" i="2"/>
  <c r="AT242" i="2"/>
  <c r="AT606" i="2"/>
  <c r="AT391" i="2"/>
  <c r="AT572" i="2"/>
  <c r="AT506" i="2"/>
  <c r="AT727" i="2"/>
  <c r="AT27" i="2"/>
  <c r="AT142" i="2"/>
  <c r="AT511" i="2"/>
  <c r="AT6" i="2"/>
  <c r="AT539" i="2"/>
  <c r="AT187" i="2"/>
  <c r="AT48" i="2"/>
  <c r="AT510" i="2"/>
  <c r="AT35" i="2"/>
  <c r="AT120" i="2"/>
  <c r="AT475" i="2"/>
  <c r="AT307" i="2"/>
  <c r="AT240" i="2"/>
  <c r="AT256" i="2"/>
  <c r="AT119" i="2"/>
  <c r="AT108" i="2"/>
  <c r="AT231" i="2"/>
  <c r="AT484" i="2"/>
  <c r="AT614" i="2"/>
  <c r="AT53" i="2"/>
  <c r="AT435" i="2"/>
  <c r="AT393" i="2"/>
  <c r="AT189" i="2"/>
  <c r="AT650" i="2"/>
  <c r="AT557" i="2"/>
  <c r="AT74" i="2"/>
  <c r="AT525" i="2"/>
  <c r="AT25" i="2"/>
  <c r="AT329" i="2"/>
  <c r="AT217" i="2"/>
  <c r="AT559" i="2"/>
  <c r="AT678" i="2"/>
  <c r="AT105" i="2"/>
  <c r="AT348" i="2"/>
  <c r="AR67" i="2"/>
  <c r="AR45" i="2"/>
  <c r="AR155" i="2"/>
  <c r="AR523" i="2"/>
  <c r="AR214" i="2"/>
  <c r="AR452" i="2"/>
  <c r="AR177" i="2"/>
  <c r="AR98" i="2"/>
  <c r="AR186" i="2"/>
  <c r="AR170" i="2"/>
  <c r="AR106" i="2"/>
  <c r="AR249" i="2"/>
  <c r="AR118" i="2"/>
  <c r="AR395" i="2"/>
  <c r="AR370" i="2"/>
  <c r="AR251" i="2"/>
  <c r="AU705" i="2"/>
  <c r="AU612" i="2"/>
  <c r="AU326" i="2"/>
  <c r="AU359" i="2"/>
  <c r="AU285" i="2"/>
  <c r="AU733" i="2"/>
  <c r="AU735" i="2"/>
  <c r="AU531" i="2"/>
  <c r="AU66" i="2"/>
  <c r="AU660" i="2"/>
  <c r="AU296" i="2"/>
  <c r="AU398" i="2"/>
  <c r="AU704" i="2"/>
  <c r="AU449" i="2"/>
  <c r="AU489" i="2"/>
  <c r="AU583" i="2"/>
  <c r="AU94" i="2"/>
  <c r="AU444" i="2"/>
  <c r="AU563" i="2"/>
  <c r="AU117" i="2"/>
  <c r="AU330" i="2"/>
  <c r="AU172" i="2"/>
  <c r="AU455" i="2"/>
  <c r="AU613" i="2"/>
  <c r="AU641" i="2"/>
  <c r="AU481" i="2"/>
  <c r="AU503" i="2"/>
  <c r="AU9" i="2"/>
  <c r="AU253" i="2"/>
  <c r="AU734" i="2"/>
  <c r="AU124" i="2"/>
  <c r="AU221" i="2"/>
  <c r="AU93" i="2"/>
  <c r="AU453" i="2"/>
  <c r="AU366" i="2"/>
  <c r="AU581" i="2"/>
  <c r="AU519" i="2"/>
  <c r="AU164" i="2"/>
  <c r="AU369" i="2"/>
  <c r="AU47" i="2"/>
  <c r="AU567" i="2"/>
  <c r="AU173" i="2"/>
  <c r="AU623" i="2"/>
  <c r="AU61" i="2"/>
  <c r="AU687" i="2"/>
  <c r="AU194" i="2"/>
  <c r="AU478" i="2"/>
  <c r="AU509" i="2"/>
  <c r="AU165" i="2"/>
  <c r="AU405" i="2"/>
  <c r="AU114" i="2"/>
  <c r="AU355" i="2"/>
  <c r="AU148" i="2"/>
  <c r="AU323" i="2"/>
  <c r="AU466" i="2"/>
  <c r="AU526" i="2"/>
  <c r="AU492" i="2"/>
  <c r="AU230" i="2"/>
  <c r="AU721" i="2"/>
  <c r="AU358" i="2"/>
  <c r="AU461" i="2"/>
  <c r="AR201" i="2"/>
  <c r="AR277" i="2"/>
  <c r="AR23" i="2"/>
  <c r="AR385" i="2"/>
  <c r="AR365" i="2"/>
  <c r="AR7" i="2"/>
  <c r="AR135" i="2"/>
  <c r="AR287" i="2"/>
  <c r="AR325" i="2"/>
  <c r="AR213" i="2"/>
  <c r="AR152" i="2"/>
  <c r="AR236" i="2"/>
  <c r="AR294" i="2"/>
  <c r="AU708" i="2"/>
  <c r="AU659" i="2"/>
  <c r="AU732" i="2"/>
  <c r="AU474" i="2"/>
  <c r="AU184" i="2"/>
  <c r="AU545" i="2"/>
  <c r="AU680" i="2"/>
  <c r="AU100" i="2"/>
  <c r="AU113" i="2"/>
  <c r="AU411" i="2"/>
  <c r="AU42" i="2"/>
  <c r="AU151" i="2"/>
  <c r="AU658" i="2"/>
  <c r="AU499" i="2"/>
  <c r="AU86" i="2"/>
  <c r="AU313" i="2"/>
  <c r="AU303" i="2"/>
  <c r="AU610" i="2"/>
  <c r="AU21" i="2"/>
  <c r="AU644" i="2"/>
  <c r="AU538" i="2"/>
  <c r="AU171" i="2"/>
  <c r="AU505" i="2"/>
  <c r="AU252" i="2"/>
  <c r="AU463" i="2"/>
  <c r="AU233" i="2"/>
  <c r="AU159" i="2"/>
  <c r="AU640" i="2"/>
  <c r="AU208" i="2"/>
  <c r="AU125" i="2"/>
  <c r="AU427" i="2"/>
  <c r="AU469" i="2"/>
  <c r="AU147" i="2"/>
  <c r="AU389" i="2"/>
  <c r="AU150" i="2"/>
  <c r="AU686" i="2"/>
  <c r="AU218" i="2"/>
  <c r="AU20" i="2"/>
  <c r="AU457" i="2"/>
  <c r="AU428" i="2"/>
  <c r="AU421" i="2"/>
  <c r="AU297" i="2"/>
  <c r="AU574" i="2"/>
  <c r="AU440" i="2"/>
  <c r="AU73" i="2"/>
  <c r="AU28" i="2"/>
  <c r="AU634" i="2"/>
  <c r="AU364" i="2"/>
  <c r="AU126" i="2"/>
  <c r="AU354" i="2"/>
  <c r="AU451" i="2"/>
  <c r="AU16" i="2"/>
  <c r="AU29" i="2"/>
  <c r="AU291" i="2"/>
  <c r="AU266" i="2"/>
  <c r="AU367" i="2"/>
  <c r="AU337" i="2"/>
  <c r="AU412" i="2"/>
  <c r="AU136" i="2"/>
  <c r="AU425" i="2"/>
  <c r="AU605" i="2"/>
  <c r="AR254" i="2"/>
  <c r="AR248" i="2"/>
  <c r="AR263" i="2"/>
  <c r="AR31" i="2"/>
  <c r="AR99" i="2"/>
  <c r="AR102" i="2"/>
  <c r="AR81" i="2"/>
  <c r="AR512" i="2"/>
  <c r="AU682" i="2"/>
  <c r="AU468" i="2"/>
  <c r="AU666" i="2"/>
  <c r="AU243" i="2"/>
  <c r="AU561" i="2"/>
  <c r="AU698" i="2"/>
  <c r="AU564" i="2"/>
  <c r="AU200" i="2"/>
  <c r="AU627" i="2"/>
  <c r="AU524" i="2"/>
  <c r="AU267" i="2"/>
  <c r="AU67" i="2"/>
  <c r="AU501" i="2"/>
  <c r="AU429" i="2"/>
  <c r="AU226" i="2"/>
  <c r="AU121" i="2"/>
  <c r="AU72" i="2"/>
  <c r="AU717" i="2"/>
  <c r="AU45" i="2"/>
  <c r="AU302" i="2"/>
  <c r="AU104" i="2"/>
  <c r="AU155" i="2"/>
  <c r="AU12" i="2"/>
  <c r="AU635" i="2"/>
  <c r="AU270" i="2"/>
  <c r="AU132" i="2"/>
  <c r="AU646" i="2"/>
  <c r="AU339" i="2"/>
  <c r="AU17" i="2"/>
  <c r="AU33" i="2"/>
  <c r="AU707" i="2"/>
  <c r="AU90" i="2"/>
  <c r="AU91" i="2"/>
  <c r="AU146" i="2"/>
  <c r="AU522" i="2"/>
  <c r="AU523" i="2"/>
  <c r="AU149" i="2"/>
  <c r="AU128" i="2"/>
  <c r="AU111" i="2"/>
  <c r="AU434" i="2"/>
  <c r="AU138" i="2"/>
  <c r="AU544" i="2"/>
  <c r="AU507" i="2"/>
  <c r="AU603" i="2"/>
  <c r="AU130" i="2"/>
  <c r="AU195" i="2"/>
  <c r="AU549" i="2"/>
  <c r="AU552" i="2"/>
  <c r="AU161" i="2"/>
  <c r="AU657" i="2"/>
  <c r="AU464" i="2"/>
  <c r="AU210" i="2"/>
  <c r="AU513" i="2"/>
  <c r="AU84" i="2"/>
  <c r="AU64" i="2"/>
  <c r="AU286" i="2"/>
  <c r="AU508" i="2"/>
  <c r="AU542" i="2"/>
  <c r="AU710" i="2"/>
  <c r="AU392" i="2"/>
  <c r="AU327" i="2"/>
  <c r="AR246" i="2"/>
  <c r="AR596" i="2"/>
  <c r="AR57" i="2"/>
  <c r="AR219" i="2"/>
  <c r="AR331" i="2"/>
  <c r="AR13" i="2"/>
  <c r="AR11" i="2"/>
  <c r="AR34" i="2"/>
  <c r="AR145" i="2"/>
  <c r="AR43" i="2"/>
  <c r="AU675" i="2"/>
  <c r="AU290" i="2"/>
  <c r="AU344" i="2"/>
  <c r="AU668" i="2"/>
  <c r="AU223" i="2"/>
  <c r="AU556" i="2"/>
  <c r="AU247" i="2"/>
  <c r="AU220" i="2"/>
  <c r="AU204" i="2"/>
  <c r="AU695" i="2"/>
  <c r="AU642" i="2"/>
  <c r="AU96" i="2"/>
  <c r="AU420" i="2"/>
  <c r="AU175" i="2"/>
  <c r="AU38" i="2"/>
  <c r="AU573" i="2"/>
  <c r="AU107" i="2"/>
  <c r="AU317" i="2"/>
  <c r="AU62" i="2"/>
  <c r="AU716" i="2"/>
  <c r="AU560" i="2"/>
  <c r="AU257" i="2"/>
  <c r="AU8" i="2"/>
  <c r="AU95" i="2"/>
  <c r="AU382" i="2"/>
  <c r="AU224" i="2"/>
  <c r="AU341" i="2"/>
  <c r="AU547" i="2"/>
  <c r="AU82" i="2"/>
  <c r="AU607" i="2"/>
  <c r="AU416" i="2"/>
  <c r="AU50" i="2"/>
  <c r="AU540" i="2"/>
  <c r="AU168" i="2"/>
  <c r="AU32" i="2"/>
  <c r="AU215" i="2"/>
  <c r="AU3" i="2"/>
  <c r="AU729" i="2"/>
  <c r="AU225" i="2"/>
  <c r="AU58" i="2"/>
  <c r="AU426" i="2"/>
  <c r="AU36" i="2"/>
  <c r="AU76" i="2"/>
  <c r="AU433" i="2"/>
  <c r="AR131" i="2"/>
  <c r="AR182" i="2"/>
  <c r="AR79" i="2"/>
  <c r="AR166" i="2"/>
  <c r="AR55" i="2"/>
  <c r="AR51" i="2"/>
  <c r="AR144" i="2"/>
  <c r="AR56" i="2"/>
  <c r="AR22" i="2"/>
  <c r="AR54" i="2"/>
  <c r="AU737" i="2"/>
  <c r="AU688" i="2"/>
  <c r="AU651" i="2"/>
  <c r="AU188" i="2"/>
  <c r="AU278" i="2"/>
  <c r="AU284" i="2"/>
  <c r="AU615" i="2"/>
  <c r="AU321" i="2"/>
  <c r="AU578" i="2"/>
  <c r="AU514" i="2"/>
  <c r="AU649" i="2"/>
  <c r="AU320" i="2"/>
  <c r="AU590" i="2"/>
  <c r="AU133" i="2"/>
  <c r="AU245" i="2"/>
  <c r="AU477" i="2"/>
  <c r="AU443" i="2"/>
  <c r="AU674" i="2"/>
  <c r="AU576" i="2"/>
  <c r="AU335" i="2"/>
  <c r="AU340" i="2"/>
  <c r="AU308" i="2"/>
  <c r="AU661" i="2"/>
  <c r="AU517" i="2"/>
  <c r="AR216" i="2"/>
  <c r="AR260" i="2"/>
  <c r="AR298" i="2"/>
  <c r="AR258" i="2"/>
  <c r="AR24" i="2"/>
  <c r="AR288" i="2"/>
  <c r="AR5" i="2"/>
  <c r="AR49" i="2"/>
  <c r="AR40" i="2"/>
  <c r="AR356" i="2"/>
  <c r="AR157" i="2"/>
  <c r="AU631" i="2"/>
  <c r="AU689" i="2"/>
  <c r="AU604" i="2"/>
  <c r="AU595" i="2"/>
  <c r="AU293" i="2"/>
  <c r="AU383" i="2"/>
  <c r="AU201" i="2"/>
  <c r="AU709" i="2"/>
  <c r="AU277" i="2"/>
  <c r="AU174" i="2"/>
  <c r="AU632" i="2"/>
  <c r="AU515" i="2"/>
  <c r="AU77" i="2"/>
  <c r="AU316" i="2"/>
  <c r="AU85" i="2"/>
  <c r="AU497" i="2"/>
  <c r="AU694" i="2"/>
  <c r="AU568" i="2"/>
  <c r="AU471" i="2"/>
  <c r="AU586" i="2"/>
  <c r="AU346" i="2"/>
  <c r="AU580" i="2"/>
  <c r="AU409" i="2"/>
  <c r="AU493" i="2"/>
  <c r="AU399" i="2"/>
  <c r="AU579" i="2"/>
  <c r="AU23" i="2"/>
  <c r="AU618" i="2"/>
  <c r="AU137" i="2"/>
  <c r="AU386" i="2"/>
  <c r="AU279" i="2"/>
  <c r="AU633" i="2"/>
  <c r="AU169" i="2"/>
  <c r="AU265" i="2"/>
  <c r="AU241" i="2"/>
  <c r="AR612" i="2"/>
  <c r="AR359" i="2"/>
  <c r="AR66" i="2"/>
  <c r="AR94" i="2"/>
  <c r="AR117" i="2"/>
  <c r="AR330" i="2"/>
  <c r="AR93" i="2"/>
  <c r="AR519" i="2"/>
  <c r="AR369" i="2"/>
  <c r="AR47" i="2"/>
  <c r="AR173" i="2"/>
  <c r="AR478" i="2"/>
  <c r="AR165" i="2"/>
  <c r="AR114" i="2"/>
  <c r="AR492" i="2"/>
  <c r="AU726" i="2"/>
  <c r="AU730" i="2"/>
  <c r="AU502" i="2"/>
  <c r="AU487" i="2"/>
  <c r="AU295" i="2"/>
  <c r="AU490" i="2"/>
  <c r="AU575" i="2"/>
  <c r="AU601" i="2"/>
  <c r="AU723" i="2"/>
  <c r="AU388" i="2"/>
  <c r="AU653" i="2"/>
  <c r="AU375" i="2"/>
  <c r="AU520" i="2"/>
  <c r="AU103" i="2"/>
  <c r="AU254" i="2"/>
  <c r="AU582" i="2"/>
  <c r="AU690" i="2"/>
  <c r="AU273" i="2"/>
  <c r="AU548" i="2"/>
  <c r="AU276" i="2"/>
  <c r="AU139" i="2"/>
  <c r="AU626" i="2"/>
  <c r="AU638" i="2"/>
  <c r="AU248" i="2"/>
  <c r="AU263" i="2"/>
  <c r="AR100" i="2"/>
  <c r="AR86" i="2"/>
  <c r="AR159" i="2"/>
  <c r="AR125" i="2"/>
  <c r="AR469" i="2"/>
  <c r="AR218" i="2"/>
  <c r="AR457" i="2"/>
  <c r="AR428" i="2"/>
  <c r="AR73" i="2"/>
  <c r="AR28" i="2"/>
  <c r="AR364" i="2"/>
  <c r="AR29" i="2"/>
  <c r="AU609" i="2"/>
  <c r="AU554" i="2"/>
  <c r="AU238" i="2"/>
  <c r="AU611" i="2"/>
  <c r="AU101" i="2"/>
  <c r="AU80" i="2"/>
  <c r="AU527" i="2"/>
  <c r="AU622" i="2"/>
  <c r="AU410" i="2"/>
  <c r="AU180" i="2"/>
  <c r="AU244" i="2"/>
  <c r="AU570" i="2"/>
  <c r="AU246" i="2"/>
  <c r="AU736" i="2"/>
  <c r="AU596" i="2"/>
  <c r="AU496" i="2"/>
  <c r="AU652" i="2"/>
  <c r="AU57" i="2"/>
  <c r="AU153" i="2"/>
  <c r="AU324" i="2"/>
  <c r="AU219" i="2"/>
  <c r="AU331" i="2"/>
  <c r="AU441" i="2"/>
  <c r="AU585" i="2"/>
  <c r="AU193" i="2"/>
  <c r="AU13" i="2"/>
  <c r="AU665" i="2"/>
  <c r="AU301" i="2"/>
  <c r="AU454" i="2"/>
  <c r="AU11" i="2"/>
  <c r="AU41" i="2"/>
  <c r="AU430" i="2"/>
  <c r="AU402" i="2"/>
  <c r="AU530" i="2"/>
  <c r="AU268" i="2"/>
  <c r="AT160" i="2"/>
  <c r="AT470" i="2"/>
  <c r="AT593" i="2"/>
  <c r="AT378" i="2"/>
  <c r="AT541" i="2"/>
  <c r="AT123" i="2"/>
  <c r="AT647" i="2"/>
  <c r="AR243" i="2"/>
  <c r="AR200" i="2"/>
  <c r="AR524" i="2"/>
  <c r="AR226" i="2"/>
  <c r="AR72" i="2"/>
  <c r="AR302" i="2"/>
  <c r="AR12" i="2"/>
  <c r="AR132" i="2"/>
  <c r="AR17" i="2"/>
  <c r="AR33" i="2"/>
  <c r="AR146" i="2"/>
  <c r="AR111" i="2"/>
  <c r="AR434" i="2"/>
  <c r="AR195" i="2"/>
  <c r="AR84" i="2"/>
  <c r="AU706" i="2"/>
  <c r="AU535" i="2"/>
  <c r="AU685" i="2"/>
  <c r="AU363" i="2"/>
  <c r="AU714" i="2"/>
  <c r="AU437" i="2"/>
  <c r="AU465" i="2"/>
  <c r="AU122" i="2"/>
  <c r="AU227" i="2"/>
  <c r="AU206" i="2"/>
  <c r="AU722" i="2"/>
  <c r="AU435" i="2"/>
  <c r="AU338" i="2"/>
  <c r="AU472" i="2"/>
  <c r="AU196" i="2"/>
  <c r="AU725" i="2"/>
  <c r="AU199" i="2"/>
  <c r="AU691" i="2"/>
  <c r="AU314" i="2"/>
  <c r="AU60" i="2"/>
  <c r="AU403" i="2"/>
  <c r="AU181" i="2"/>
  <c r="AU143" i="2"/>
  <c r="AU372" i="2"/>
  <c r="AU127" i="2"/>
  <c r="AU458" i="2"/>
  <c r="AU380" i="2"/>
  <c r="AU52" i="2"/>
  <c r="AU336" i="2"/>
  <c r="AU676" i="2"/>
  <c r="AU352" i="2"/>
  <c r="AU59" i="2"/>
  <c r="AU310" i="2"/>
  <c r="AU179" i="2"/>
  <c r="AU616" i="2"/>
  <c r="AU333" i="2"/>
  <c r="AU546" i="2"/>
  <c r="AU712" i="2"/>
  <c r="AU625" i="2"/>
  <c r="AU371" i="2"/>
  <c r="AU306" i="2"/>
  <c r="AU292" i="2"/>
  <c r="AU406" i="2"/>
  <c r="AU4" i="2"/>
  <c r="AU566" i="2"/>
  <c r="AU37" i="2"/>
  <c r="AU479" i="2"/>
  <c r="AU636" i="2"/>
  <c r="AU264" i="2"/>
  <c r="AU360" i="2"/>
  <c r="AU368" i="2"/>
  <c r="AU234" i="2"/>
  <c r="AU620" i="2"/>
  <c r="AU343" i="2"/>
  <c r="AU192" i="2"/>
  <c r="AU418" i="2"/>
  <c r="AU140" i="2"/>
  <c r="AU639" i="2"/>
  <c r="AU345" i="2"/>
  <c r="AU214" i="2"/>
  <c r="AU617" i="2"/>
  <c r="AU452" i="2"/>
  <c r="AU394" i="2"/>
  <c r="AU684" i="2"/>
  <c r="AU177" i="2"/>
  <c r="AU98" i="2"/>
  <c r="AU186" i="2"/>
  <c r="AU170" i="2"/>
  <c r="AU106" i="2"/>
  <c r="AU637" i="2"/>
  <c r="AU450" i="2"/>
  <c r="AU249" i="2"/>
  <c r="AU109" i="2"/>
  <c r="AU491" i="2"/>
  <c r="AU718" i="2"/>
  <c r="AU447" i="2"/>
  <c r="AU118" i="2"/>
  <c r="AU656" i="2"/>
  <c r="AU65" i="2"/>
  <c r="AU432" i="2"/>
  <c r="AU599" i="2"/>
  <c r="AU401" i="2"/>
  <c r="AU577" i="2"/>
  <c r="AU281" i="2"/>
  <c r="AU669" i="2"/>
  <c r="AU395" i="2"/>
  <c r="AU70" i="2"/>
  <c r="AU720" i="2"/>
  <c r="AU683" i="2"/>
  <c r="AU370" i="2"/>
  <c r="AU197" i="2"/>
  <c r="AU92" i="2"/>
  <c r="AU448" i="2"/>
  <c r="AU44" i="2"/>
  <c r="AU588" i="2"/>
  <c r="AU591" i="2"/>
  <c r="AU251" i="2"/>
  <c r="AU351" i="2"/>
  <c r="AU75" i="2"/>
  <c r="AU385" i="2"/>
  <c r="AU397" i="2"/>
  <c r="AU419" i="2"/>
  <c r="AU438" i="2"/>
  <c r="AU365" i="2"/>
  <c r="AU7" i="2"/>
  <c r="AU135" i="2"/>
  <c r="AU287" i="2"/>
  <c r="AU325" i="2"/>
  <c r="AU619" i="2"/>
  <c r="AU213" i="2"/>
  <c r="AU207" i="2"/>
  <c r="AU518" i="2"/>
  <c r="AU158" i="2"/>
  <c r="AU152" i="2"/>
  <c r="AU446" i="2"/>
  <c r="AU236" i="2"/>
  <c r="AU384" i="2"/>
  <c r="AU209" i="2"/>
  <c r="AU318" i="2"/>
  <c r="AU294" i="2"/>
  <c r="AU271" i="2"/>
  <c r="AU89" i="2"/>
  <c r="AU439" i="2"/>
  <c r="AU83" i="2"/>
  <c r="AU488" i="2"/>
  <c r="AU31" i="2"/>
  <c r="AU431" i="2"/>
  <c r="AU312" i="2"/>
  <c r="AU600" i="2"/>
  <c r="AU592" i="2"/>
  <c r="AU99" i="2"/>
  <c r="AU628" i="2"/>
  <c r="AU555" i="2"/>
  <c r="AU319" i="2"/>
  <c r="AU334" i="2"/>
  <c r="AU156" i="2"/>
  <c r="AU400" i="2"/>
  <c r="AU19" i="2"/>
  <c r="AU597" i="2"/>
  <c r="AU648" i="2"/>
  <c r="AU102" i="2"/>
  <c r="AU167" i="2"/>
  <c r="AU78" i="2"/>
  <c r="AU459" i="2"/>
  <c r="AU473" i="2"/>
  <c r="AU700" i="2"/>
  <c r="AU81" i="2"/>
  <c r="AU414" i="2"/>
  <c r="AU445" i="2"/>
  <c r="AU347" i="2"/>
  <c r="AU630" i="2"/>
  <c r="AU357" i="2"/>
  <c r="AU163" i="2"/>
  <c r="AU532" i="2"/>
  <c r="AU116" i="2"/>
  <c r="AU311" i="2"/>
  <c r="AU374" i="2"/>
  <c r="AU673" i="2"/>
  <c r="AU289" i="2"/>
  <c r="AU134" i="2"/>
  <c r="AU512" i="2"/>
  <c r="AU550" i="2"/>
  <c r="AU361" i="2"/>
  <c r="AU198" i="2"/>
  <c r="AU480" i="2"/>
  <c r="AU417" i="2"/>
  <c r="AU377" i="2"/>
  <c r="AU34" i="2"/>
  <c r="AU521" i="2"/>
  <c r="AU191" i="2"/>
  <c r="AU672" i="2"/>
  <c r="AU202" i="2"/>
  <c r="AU671" i="2"/>
  <c r="AU529" i="2"/>
  <c r="AU145" i="2"/>
  <c r="AU594" i="2"/>
  <c r="AU516" i="2"/>
  <c r="AU353" i="2"/>
  <c r="AU43" i="2"/>
  <c r="AU376" i="2"/>
  <c r="AU482" i="2"/>
  <c r="AU423" i="2"/>
  <c r="AU185" i="2"/>
  <c r="AU274" i="2"/>
  <c r="AU110" i="2"/>
  <c r="AU565" i="2"/>
  <c r="AU663" i="2"/>
  <c r="AU485" i="2"/>
  <c r="AU255" i="2"/>
  <c r="AU643" i="2"/>
  <c r="AU677" i="2"/>
  <c r="AU349" i="2"/>
  <c r="AU242" i="2"/>
  <c r="AU606" i="2"/>
  <c r="AU391" i="2"/>
  <c r="AU572" i="2"/>
  <c r="AU506" i="2"/>
  <c r="AU727" i="2"/>
  <c r="AU27" i="2"/>
  <c r="AU142" i="2"/>
  <c r="AU511" i="2"/>
  <c r="AU6" i="2"/>
  <c r="AU539" i="2"/>
  <c r="AU187" i="2"/>
  <c r="AU48" i="2"/>
  <c r="AU510" i="2"/>
  <c r="AU35" i="2"/>
  <c r="AU120" i="2"/>
  <c r="AU475" i="2"/>
  <c r="AU307" i="2"/>
  <c r="AU240" i="2"/>
  <c r="AU256" i="2"/>
  <c r="AU119" i="2"/>
  <c r="AU108" i="2"/>
  <c r="AU231" i="2"/>
  <c r="AU484" i="2"/>
  <c r="AU614" i="2"/>
  <c r="AU53" i="2"/>
  <c r="AU393" i="2"/>
  <c r="AU189" i="2"/>
  <c r="AU650" i="2"/>
  <c r="AU557" i="2"/>
  <c r="AU74" i="2"/>
  <c r="AU525" i="2"/>
  <c r="AU25" i="2"/>
  <c r="AU329" i="2"/>
  <c r="AU217" i="2"/>
  <c r="AU559" i="2"/>
  <c r="AU678" i="2"/>
  <c r="AU105" i="2"/>
  <c r="AU348" i="2"/>
  <c r="AU160" i="2"/>
  <c r="AU470" i="2"/>
  <c r="AU593" i="2"/>
  <c r="AU378" i="2"/>
  <c r="AU541" i="2"/>
  <c r="AU123" i="2"/>
  <c r="AU647" i="2"/>
  <c r="AU229" i="2"/>
  <c r="AU14" i="2"/>
  <c r="AU212" i="2"/>
  <c r="AU46" i="2"/>
  <c r="AU183" i="2"/>
  <c r="AU182" i="2"/>
  <c r="AU30" i="2"/>
  <c r="AU261" i="2"/>
  <c r="AU63" i="2"/>
  <c r="AU664" i="2"/>
  <c r="AU79" i="2"/>
  <c r="AU166" i="2"/>
  <c r="AU55" i="2"/>
  <c r="AU373" i="2"/>
  <c r="AU51" i="2"/>
  <c r="AU328" i="2"/>
  <c r="AU144" i="2"/>
  <c r="AU275" i="2"/>
  <c r="AU56" i="2"/>
  <c r="AU703" i="2"/>
  <c r="AU300" i="2"/>
  <c r="AU235" i="2"/>
  <c r="AU387" i="2"/>
  <c r="AU22" i="2"/>
  <c r="AU315" i="2"/>
  <c r="AU299" i="2"/>
  <c r="AU342" i="2"/>
  <c r="AU486" i="2"/>
  <c r="AU54" i="2"/>
  <c r="AU304" i="2"/>
  <c r="AU415" i="2"/>
  <c r="AU462" i="2"/>
  <c r="AU15" i="2"/>
  <c r="AU228" i="2"/>
  <c r="AU322" i="2"/>
  <c r="AU24" i="2"/>
  <c r="AU288" i="2"/>
  <c r="AU699" i="2"/>
  <c r="AU662" i="2"/>
  <c r="AU456" i="2"/>
  <c r="AU239" i="2"/>
  <c r="AU222" i="2"/>
  <c r="AU232" i="2"/>
  <c r="AU713" i="2"/>
  <c r="AU543" i="2"/>
  <c r="AU69" i="2"/>
  <c r="AU350" i="2"/>
  <c r="AU2" i="2"/>
  <c r="AU141" i="2"/>
  <c r="AU598" i="2"/>
  <c r="AU5" i="2"/>
  <c r="AU49" i="2"/>
  <c r="AU495" i="2"/>
  <c r="AU562" i="2"/>
  <c r="AU250" i="2"/>
  <c r="AU424" i="2"/>
  <c r="AU460" i="2"/>
  <c r="AU280" i="2"/>
  <c r="AU112" i="2"/>
  <c r="AU408" i="2"/>
  <c r="AU571" i="2"/>
  <c r="AU569" i="2"/>
  <c r="AU654" i="2"/>
  <c r="AU467" i="2"/>
  <c r="AU205" i="2"/>
  <c r="AU18" i="2"/>
  <c r="AU68" i="2"/>
  <c r="AU10" i="2"/>
  <c r="AU645" i="2"/>
  <c r="AU40" i="2"/>
  <c r="AU558" i="2"/>
  <c r="AU282" i="2"/>
  <c r="AU176" i="2"/>
  <c r="AU436" i="2"/>
  <c r="AU356" i="2"/>
  <c r="AU157" i="2"/>
  <c r="W23" i="3" l="1"/>
  <c r="W5" i="3"/>
  <c r="W43" i="3"/>
  <c r="W71" i="3"/>
  <c r="W73" i="3"/>
  <c r="W124" i="3"/>
  <c r="W100" i="3"/>
  <c r="W44" i="3"/>
  <c r="W75" i="3"/>
  <c r="W85" i="3"/>
  <c r="W31" i="3"/>
  <c r="W2" i="3"/>
  <c r="W17" i="3"/>
  <c r="W21" i="3"/>
  <c r="W53" i="3"/>
  <c r="W104" i="3"/>
  <c r="W62" i="3"/>
  <c r="W13" i="3"/>
  <c r="W49" i="3"/>
  <c r="W22" i="3"/>
  <c r="W118" i="3"/>
  <c r="W18" i="3"/>
  <c r="W7" i="3"/>
  <c r="W95" i="3"/>
  <c r="W120" i="3"/>
  <c r="W94" i="3"/>
  <c r="W72" i="3"/>
  <c r="W122" i="3"/>
  <c r="W25" i="3"/>
  <c r="W50" i="3"/>
  <c r="W12" i="3"/>
  <c r="W88" i="3"/>
  <c r="W16" i="3"/>
  <c r="W98" i="3"/>
  <c r="W52" i="3"/>
  <c r="AV724" i="2"/>
  <c r="W58" i="3"/>
  <c r="W41" i="3"/>
  <c r="W63" i="3"/>
  <c r="W90" i="3"/>
  <c r="W38" i="3"/>
  <c r="W110" i="3"/>
  <c r="W3" i="3"/>
  <c r="W66" i="3"/>
  <c r="W81" i="3"/>
  <c r="W105" i="3"/>
  <c r="W117" i="3"/>
  <c r="W35" i="3"/>
  <c r="W61" i="3"/>
  <c r="W47" i="3"/>
  <c r="W123" i="3"/>
  <c r="W83" i="3"/>
  <c r="W39" i="3"/>
  <c r="W93" i="3"/>
  <c r="W82" i="3"/>
  <c r="W109" i="3"/>
  <c r="W32" i="3"/>
  <c r="W114" i="3"/>
  <c r="W15" i="3"/>
  <c r="W69" i="3"/>
  <c r="W87" i="3"/>
  <c r="W121" i="3"/>
  <c r="W40" i="3"/>
  <c r="W68" i="3"/>
  <c r="W11" i="3"/>
  <c r="W84" i="3"/>
  <c r="W79" i="3"/>
  <c r="W60" i="3"/>
  <c r="W54" i="3"/>
  <c r="W57" i="3"/>
  <c r="W14" i="3"/>
  <c r="W97" i="3"/>
  <c r="W36" i="3"/>
  <c r="W10" i="3"/>
  <c r="W26" i="3"/>
  <c r="W113" i="3"/>
  <c r="W101" i="3"/>
  <c r="W115" i="3"/>
  <c r="W27" i="3"/>
  <c r="W55" i="3"/>
  <c r="W103" i="3"/>
  <c r="W59" i="3"/>
  <c r="W56" i="3"/>
  <c r="W92" i="3"/>
  <c r="W20" i="3"/>
  <c r="W30" i="3"/>
  <c r="W91" i="3"/>
  <c r="W9" i="3"/>
  <c r="W80" i="3"/>
  <c r="W116" i="3"/>
  <c r="W77" i="3"/>
  <c r="W107" i="3"/>
  <c r="W74" i="3"/>
  <c r="W106" i="3"/>
  <c r="W46" i="3"/>
  <c r="W33" i="3"/>
  <c r="W6" i="3"/>
  <c r="W78" i="3"/>
  <c r="W125" i="3"/>
  <c r="W45" i="3"/>
  <c r="W37" i="3"/>
  <c r="W102" i="3"/>
  <c r="W86" i="3"/>
  <c r="W96" i="3"/>
  <c r="W108" i="3"/>
  <c r="W76" i="3"/>
  <c r="W65" i="3"/>
  <c r="W67" i="3"/>
  <c r="W4" i="3"/>
  <c r="W34" i="3"/>
  <c r="W99" i="3"/>
  <c r="W8" i="3"/>
  <c r="W51" i="3"/>
  <c r="W64" i="3"/>
  <c r="W19" i="3"/>
  <c r="W111" i="3"/>
  <c r="W126" i="3"/>
  <c r="W24" i="3"/>
  <c r="W42" i="3"/>
  <c r="W29" i="3"/>
  <c r="W48" i="3"/>
  <c r="W28" i="3"/>
  <c r="W70" i="3"/>
  <c r="W112" i="3"/>
  <c r="W89" i="3"/>
  <c r="W119" i="3"/>
  <c r="AV587" i="2"/>
  <c r="AV589" i="2"/>
  <c r="AV26" i="2"/>
  <c r="AV190" i="2"/>
  <c r="AV237" i="2"/>
  <c r="AV154" i="2"/>
  <c r="AV584" i="2"/>
  <c r="AV533" i="2"/>
  <c r="AV255" i="2"/>
  <c r="AV80" i="2"/>
  <c r="AV309" i="2"/>
  <c r="AV611" i="2"/>
  <c r="AV498" i="2"/>
  <c r="AV728" i="2"/>
  <c r="AV622" i="2"/>
  <c r="AV115" i="2"/>
  <c r="AV295" i="2"/>
  <c r="AV688" i="2"/>
  <c r="AV717" i="2"/>
  <c r="AV484" i="2"/>
  <c r="AV527" i="2"/>
  <c r="AV211" i="2"/>
  <c r="AV374" i="2"/>
  <c r="AV473" i="2"/>
  <c r="AV555" i="2"/>
  <c r="AV626" i="2"/>
  <c r="AV388" i="2"/>
  <c r="AV384" i="2"/>
  <c r="AV7" i="2"/>
  <c r="AV70" i="2"/>
  <c r="AV718" i="2"/>
  <c r="AV394" i="2"/>
  <c r="AV477" i="2"/>
  <c r="AV620" i="2"/>
  <c r="AV306" i="2"/>
  <c r="AV422" i="2"/>
  <c r="AV624" i="2"/>
  <c r="AV52" i="2"/>
  <c r="AV196" i="2"/>
  <c r="AV367" i="2"/>
  <c r="AV440" i="2"/>
  <c r="AV603" i="2"/>
  <c r="AV160" i="2"/>
  <c r="AV252" i="2"/>
  <c r="AV658" i="2"/>
  <c r="AV708" i="2"/>
  <c r="AV253" i="2"/>
  <c r="AV240" i="2"/>
  <c r="AV721" i="2"/>
  <c r="AV173" i="2"/>
  <c r="AV398" i="2"/>
  <c r="AV373" i="2"/>
  <c r="AV40" i="2"/>
  <c r="AV280" i="2"/>
  <c r="AV350" i="2"/>
  <c r="AV24" i="2"/>
  <c r="AV97" i="2"/>
  <c r="AV63" i="2"/>
  <c r="AV671" i="2"/>
  <c r="AV238" i="2"/>
  <c r="AV554" i="2"/>
  <c r="AV609" i="2"/>
  <c r="AV226" i="2"/>
  <c r="AV187" i="2"/>
  <c r="AV305" i="2"/>
  <c r="AV504" i="2"/>
  <c r="AV6" i="2"/>
  <c r="AV265" i="2"/>
  <c r="AV580" i="2"/>
  <c r="AV174" i="2"/>
  <c r="AV522" i="2"/>
  <c r="AV525" i="2"/>
  <c r="AV289" i="2"/>
  <c r="AV81" i="2"/>
  <c r="AV334" i="2"/>
  <c r="AV248" i="2"/>
  <c r="AV375" i="2"/>
  <c r="AV318" i="2"/>
  <c r="AV287" i="2"/>
  <c r="AV683" i="2"/>
  <c r="AV118" i="2"/>
  <c r="AV177" i="2"/>
  <c r="AV674" i="2"/>
  <c r="AV284" i="2"/>
  <c r="AV192" i="2"/>
  <c r="AV406" i="2"/>
  <c r="AV352" i="2"/>
  <c r="AV655" i="2"/>
  <c r="AV199" i="2"/>
  <c r="AV3" i="2"/>
  <c r="AV382" i="2"/>
  <c r="AV420" i="2"/>
  <c r="AV412" i="2"/>
  <c r="AV28" i="2"/>
  <c r="AV464" i="2"/>
  <c r="AV667" i="2"/>
  <c r="AV13" i="2"/>
  <c r="AV233" i="2"/>
  <c r="AV86" i="2"/>
  <c r="AV732" i="2"/>
  <c r="AV93" i="2"/>
  <c r="AV105" i="2"/>
  <c r="AV461" i="2"/>
  <c r="AV687" i="2"/>
  <c r="AV415" i="2"/>
  <c r="AV685" i="2"/>
  <c r="AV282" i="2"/>
  <c r="AV408" i="2"/>
  <c r="AV141" i="2"/>
  <c r="AV699" i="2"/>
  <c r="AV269" i="2"/>
  <c r="AV144" i="2"/>
  <c r="AV120" i="2"/>
  <c r="AV506" i="2"/>
  <c r="AV490" i="2"/>
  <c r="AV631" i="2"/>
  <c r="AV132" i="2"/>
  <c r="AV493" i="2"/>
  <c r="AV77" i="2"/>
  <c r="AV507" i="2"/>
  <c r="AV612" i="2"/>
  <c r="AV536" i="2"/>
  <c r="AV12" i="2"/>
  <c r="AV74" i="2"/>
  <c r="AV101" i="2"/>
  <c r="AV602" i="2"/>
  <c r="AV675" i="2"/>
  <c r="AV302" i="2"/>
  <c r="AV393" i="2"/>
  <c r="AV8" i="2"/>
  <c r="AV673" i="2"/>
  <c r="AV700" i="2"/>
  <c r="AV319" i="2"/>
  <c r="AV638" i="2"/>
  <c r="AV653" i="2"/>
  <c r="AV209" i="2"/>
  <c r="AV135" i="2"/>
  <c r="AV720" i="2"/>
  <c r="AV447" i="2"/>
  <c r="AV684" i="2"/>
  <c r="AV443" i="2"/>
  <c r="AV278" i="2"/>
  <c r="AV343" i="2"/>
  <c r="AV292" i="2"/>
  <c r="AV676" i="2"/>
  <c r="AV336" i="2"/>
  <c r="AV725" i="2"/>
  <c r="AV215" i="2"/>
  <c r="AV95" i="2"/>
  <c r="AV96" i="2"/>
  <c r="AV337" i="2"/>
  <c r="AV73" i="2"/>
  <c r="AV549" i="2"/>
  <c r="AV738" i="2"/>
  <c r="AV496" i="2"/>
  <c r="AV463" i="2"/>
  <c r="AV499" i="2"/>
  <c r="AV659" i="2"/>
  <c r="AV124" i="2"/>
  <c r="AV189" i="2"/>
  <c r="AV358" i="2"/>
  <c r="AV61" i="2"/>
  <c r="AV563" i="2"/>
  <c r="AV235" i="2"/>
  <c r="AV558" i="2"/>
  <c r="AV112" i="2"/>
  <c r="AV2" i="2"/>
  <c r="AV288" i="2"/>
  <c r="AV260" i="2"/>
  <c r="AV185" i="2"/>
  <c r="AV727" i="2"/>
  <c r="AV206" i="2"/>
  <c r="AV188" i="2"/>
  <c r="AV155" i="2"/>
  <c r="AV329" i="2"/>
  <c r="AV241" i="2"/>
  <c r="AV409" i="2"/>
  <c r="AV515" i="2"/>
  <c r="AV111" i="2"/>
  <c r="AV692" i="2"/>
  <c r="AV697" i="2"/>
  <c r="AV45" i="2"/>
  <c r="AV108" i="2"/>
  <c r="AV203" i="2"/>
  <c r="AV670" i="2"/>
  <c r="AV327" i="2"/>
  <c r="AV121" i="2"/>
  <c r="AV307" i="2"/>
  <c r="AV43" i="2"/>
  <c r="AV311" i="2"/>
  <c r="AV459" i="2"/>
  <c r="AV628" i="2"/>
  <c r="AV139" i="2"/>
  <c r="AV723" i="2"/>
  <c r="AV236" i="2"/>
  <c r="AV365" i="2"/>
  <c r="AV395" i="2"/>
  <c r="AV491" i="2"/>
  <c r="AV452" i="2"/>
  <c r="AV245" i="2"/>
  <c r="AV234" i="2"/>
  <c r="AV371" i="2"/>
  <c r="AV178" i="2"/>
  <c r="AV442" i="2"/>
  <c r="AV380" i="2"/>
  <c r="AV472" i="2"/>
  <c r="AV168" i="2"/>
  <c r="AV257" i="2"/>
  <c r="AV695" i="2"/>
  <c r="AV266" i="2"/>
  <c r="AV574" i="2"/>
  <c r="AV434" i="2"/>
  <c r="AV557" i="2"/>
  <c r="AV150" i="2"/>
  <c r="AV505" i="2"/>
  <c r="AV151" i="2"/>
  <c r="AV355" i="2"/>
  <c r="AV503" i="2"/>
  <c r="AV511" i="2"/>
  <c r="AV230" i="2"/>
  <c r="AV47" i="2"/>
  <c r="AV285" i="2"/>
  <c r="AV183" i="2"/>
  <c r="AV34" i="2"/>
  <c r="AV645" i="2"/>
  <c r="AV396" i="2"/>
  <c r="AV69" i="2"/>
  <c r="AV404" i="2"/>
  <c r="AV701" i="2"/>
  <c r="AV268" i="2"/>
  <c r="AV304" i="2"/>
  <c r="AV535" i="2"/>
  <c r="AV485" i="2"/>
  <c r="AV487" i="2"/>
  <c r="AV737" i="2"/>
  <c r="AV429" i="2"/>
  <c r="AV510" i="2"/>
  <c r="AV169" i="2"/>
  <c r="AV346" i="2"/>
  <c r="AV709" i="2"/>
  <c r="AV33" i="2"/>
  <c r="AV256" i="2"/>
  <c r="AV267" i="2"/>
  <c r="AV606" i="2"/>
  <c r="AV272" i="2"/>
  <c r="AV143" i="2"/>
  <c r="AV84" i="2"/>
  <c r="AV564" i="2"/>
  <c r="AV722" i="2"/>
  <c r="AV32" i="2"/>
  <c r="AV116" i="2"/>
  <c r="AV78" i="2"/>
  <c r="AV99" i="2"/>
  <c r="AV276" i="2"/>
  <c r="AV601" i="2"/>
  <c r="AV446" i="2"/>
  <c r="AV438" i="2"/>
  <c r="AV251" i="2"/>
  <c r="AV669" i="2"/>
  <c r="AV109" i="2"/>
  <c r="AV617" i="2"/>
  <c r="AV133" i="2"/>
  <c r="AV368" i="2"/>
  <c r="AV625" i="2"/>
  <c r="AV458" i="2"/>
  <c r="AV338" i="2"/>
  <c r="AV540" i="2"/>
  <c r="AV560" i="2"/>
  <c r="AV291" i="2"/>
  <c r="AV297" i="2"/>
  <c r="AV523" i="2"/>
  <c r="AV231" i="2"/>
  <c r="AV389" i="2"/>
  <c r="AV171" i="2"/>
  <c r="AV42" i="2"/>
  <c r="AV405" i="2"/>
  <c r="AV641" i="2"/>
  <c r="AV349" i="2"/>
  <c r="AV492" i="2"/>
  <c r="AV164" i="2"/>
  <c r="AV332" i="2"/>
  <c r="AV719" i="2"/>
  <c r="AV430" i="2"/>
  <c r="AV10" i="2"/>
  <c r="AV460" i="2"/>
  <c r="AV543" i="2"/>
  <c r="AV258" i="2"/>
  <c r="AV381" i="2"/>
  <c r="AV193" i="2"/>
  <c r="AV300" i="2"/>
  <c r="AV647" i="2"/>
  <c r="AV516" i="2"/>
  <c r="AV502" i="2"/>
  <c r="AV508" i="2"/>
  <c r="AV524" i="2"/>
  <c r="AV572" i="2"/>
  <c r="AV633" i="2"/>
  <c r="AV586" i="2"/>
  <c r="AV383" i="2"/>
  <c r="AV646" i="2"/>
  <c r="AV142" i="2"/>
  <c r="AV698" i="2"/>
  <c r="AV465" i="2"/>
  <c r="AV259" i="2"/>
  <c r="AV204" i="2"/>
  <c r="AV657" i="2"/>
  <c r="AV666" i="2"/>
  <c r="AV462" i="2"/>
  <c r="AV714" i="2"/>
  <c r="AV642" i="2"/>
  <c r="AV542" i="2"/>
  <c r="AV532" i="2"/>
  <c r="AV167" i="2"/>
  <c r="AV592" i="2"/>
  <c r="AV548" i="2"/>
  <c r="AV152" i="2"/>
  <c r="AV419" i="2"/>
  <c r="AV591" i="2"/>
  <c r="AV281" i="2"/>
  <c r="AV249" i="2"/>
  <c r="AV214" i="2"/>
  <c r="AV590" i="2"/>
  <c r="AV360" i="2"/>
  <c r="AV712" i="2"/>
  <c r="AV127" i="2"/>
  <c r="AV433" i="2"/>
  <c r="AV50" i="2"/>
  <c r="AV716" i="2"/>
  <c r="AV29" i="2"/>
  <c r="AV421" i="2"/>
  <c r="AV90" i="2"/>
  <c r="AV48" i="2"/>
  <c r="AV147" i="2"/>
  <c r="AV538" i="2"/>
  <c r="AV411" i="2"/>
  <c r="AV509" i="2"/>
  <c r="AV330" i="2"/>
  <c r="AV15" i="2"/>
  <c r="AV363" i="2"/>
  <c r="AV526" i="2"/>
  <c r="AV581" i="2"/>
  <c r="AV681" i="2"/>
  <c r="AV219" i="2"/>
  <c r="AV68" i="2"/>
  <c r="AV424" i="2"/>
  <c r="AV713" i="2"/>
  <c r="AV298" i="2"/>
  <c r="AV283" i="2"/>
  <c r="AV736" i="2"/>
  <c r="AV55" i="2"/>
  <c r="AV353" i="2"/>
  <c r="AV123" i="2"/>
  <c r="AV417" i="2"/>
  <c r="AV274" i="2"/>
  <c r="AV730" i="2"/>
  <c r="AV513" i="2"/>
  <c r="AV561" i="2"/>
  <c r="AV227" i="2"/>
  <c r="AV279" i="2"/>
  <c r="AV471" i="2"/>
  <c r="AV595" i="2"/>
  <c r="AV104" i="2"/>
  <c r="AV643" i="2"/>
  <c r="AV682" i="2"/>
  <c r="AV54" i="2"/>
  <c r="AV71" i="2"/>
  <c r="AV220" i="2"/>
  <c r="AV195" i="2"/>
  <c r="AV117" i="2"/>
  <c r="AV387" i="2"/>
  <c r="AV163" i="2"/>
  <c r="AV102" i="2"/>
  <c r="AV600" i="2"/>
  <c r="AV273" i="2"/>
  <c r="AV158" i="2"/>
  <c r="AV397" i="2"/>
  <c r="AV588" i="2"/>
  <c r="AV577" i="2"/>
  <c r="AV450" i="2"/>
  <c r="AV517" i="2"/>
  <c r="AV320" i="2"/>
  <c r="AV264" i="2"/>
  <c r="AV546" i="2"/>
  <c r="AV372" i="2"/>
  <c r="AV76" i="2"/>
  <c r="AV416" i="2"/>
  <c r="AV62" i="2"/>
  <c r="AV16" i="2"/>
  <c r="AV428" i="2"/>
  <c r="AV270" i="2"/>
  <c r="AV391" i="2"/>
  <c r="AV469" i="2"/>
  <c r="AV644" i="2"/>
  <c r="AV113" i="2"/>
  <c r="AV194" i="2"/>
  <c r="AV489" i="2"/>
  <c r="AV22" i="2"/>
  <c r="AV466" i="2"/>
  <c r="AV453" i="2"/>
  <c r="AV629" i="2"/>
  <c r="AV180" i="2"/>
  <c r="AV18" i="2"/>
  <c r="AV250" i="2"/>
  <c r="AV232" i="2"/>
  <c r="AV483" i="2"/>
  <c r="AV348" i="2"/>
  <c r="AV46" i="2"/>
  <c r="AV377" i="2"/>
  <c r="AV541" i="2"/>
  <c r="AV454" i="2"/>
  <c r="AV202" i="2"/>
  <c r="AV726" i="2"/>
  <c r="AV161" i="2"/>
  <c r="AV455" i="2"/>
  <c r="AV342" i="2"/>
  <c r="AV386" i="2"/>
  <c r="AV568" i="2"/>
  <c r="AV689" i="2"/>
  <c r="AV72" i="2"/>
  <c r="AV706" i="2"/>
  <c r="AV94" i="2"/>
  <c r="AV703" i="2"/>
  <c r="AV565" i="2"/>
  <c r="AV715" i="2"/>
  <c r="AV247" i="2"/>
  <c r="AV544" i="2"/>
  <c r="AV704" i="2"/>
  <c r="AV51" i="2"/>
  <c r="AV423" i="2"/>
  <c r="AV67" i="2"/>
  <c r="AV357" i="2"/>
  <c r="AV648" i="2"/>
  <c r="AV312" i="2"/>
  <c r="AV690" i="2"/>
  <c r="AV83" i="2"/>
  <c r="AV518" i="2"/>
  <c r="AV385" i="2"/>
  <c r="AV44" i="2"/>
  <c r="AV401" i="2"/>
  <c r="AV637" i="2"/>
  <c r="AV661" i="2"/>
  <c r="AV649" i="2"/>
  <c r="AV636" i="2"/>
  <c r="AV333" i="2"/>
  <c r="AV181" i="2"/>
  <c r="AV36" i="2"/>
  <c r="AV607" i="2"/>
  <c r="AV317" i="2"/>
  <c r="AV451" i="2"/>
  <c r="AV457" i="2"/>
  <c r="AV627" i="2"/>
  <c r="AV322" i="2"/>
  <c r="AV122" i="2"/>
  <c r="AV427" i="2"/>
  <c r="AV100" i="2"/>
  <c r="AV623" i="2"/>
  <c r="AV531" i="2"/>
  <c r="AV328" i="2"/>
  <c r="AV376" i="2"/>
  <c r="AV323" i="2"/>
  <c r="AV221" i="2"/>
  <c r="AV559" i="2"/>
  <c r="AV205" i="2"/>
  <c r="AV562" i="2"/>
  <c r="AV413" i="2"/>
  <c r="AV650" i="2"/>
  <c r="AV362" i="2"/>
  <c r="AV11" i="2"/>
  <c r="AV378" i="2"/>
  <c r="AV57" i="2"/>
  <c r="AV550" i="2"/>
  <c r="AV632" i="2"/>
  <c r="AV130" i="2"/>
  <c r="AV583" i="2"/>
  <c r="AV56" i="2"/>
  <c r="AV663" i="2"/>
  <c r="AV137" i="2"/>
  <c r="AV694" i="2"/>
  <c r="AV651" i="2"/>
  <c r="AV501" i="2"/>
  <c r="AV482" i="2"/>
  <c r="AV296" i="2"/>
  <c r="AV166" i="2"/>
  <c r="AV145" i="2"/>
  <c r="AV262" i="2"/>
  <c r="AV556" i="2"/>
  <c r="AV128" i="2"/>
  <c r="AV733" i="2"/>
  <c r="AV30" i="2"/>
  <c r="AV672" i="2"/>
  <c r="AV630" i="2"/>
  <c r="AV597" i="2"/>
  <c r="AV431" i="2"/>
  <c r="AV582" i="2"/>
  <c r="AV439" i="2"/>
  <c r="AV207" i="2"/>
  <c r="AV75" i="2"/>
  <c r="AV448" i="2"/>
  <c r="AV599" i="2"/>
  <c r="AV106" i="2"/>
  <c r="AV308" i="2"/>
  <c r="AV514" i="2"/>
  <c r="AV345" i="2"/>
  <c r="AV479" i="2"/>
  <c r="AV616" i="2"/>
  <c r="AV403" i="2"/>
  <c r="AV426" i="2"/>
  <c r="AV82" i="2"/>
  <c r="AV107" i="2"/>
  <c r="AV354" i="2"/>
  <c r="AV20" i="2"/>
  <c r="AV243" i="2"/>
  <c r="AV299" i="2"/>
  <c r="AV125" i="2"/>
  <c r="AV21" i="2"/>
  <c r="AV680" i="2"/>
  <c r="AV567" i="2"/>
  <c r="AV705" i="2"/>
  <c r="AV261" i="2"/>
  <c r="AV521" i="2"/>
  <c r="AV148" i="2"/>
  <c r="AV734" i="2"/>
  <c r="AV435" i="2"/>
  <c r="AV157" i="2"/>
  <c r="AV467" i="2"/>
  <c r="AV495" i="2"/>
  <c r="AV222" i="2"/>
  <c r="AV621" i="2"/>
  <c r="AV119" i="2"/>
  <c r="AV88" i="2"/>
  <c r="AV324" i="2"/>
  <c r="AV593" i="2"/>
  <c r="AV441" i="2"/>
  <c r="AV277" i="2"/>
  <c r="AV138" i="2"/>
  <c r="AV660" i="2"/>
  <c r="AV79" i="2"/>
  <c r="AV594" i="2"/>
  <c r="AV618" i="2"/>
  <c r="AV497" i="2"/>
  <c r="AV392" i="2"/>
  <c r="AV200" i="2"/>
  <c r="AV486" i="2"/>
  <c r="AV191" i="2"/>
  <c r="AV326" i="2"/>
  <c r="AV212" i="2"/>
  <c r="AV198" i="2"/>
  <c r="AV476" i="2"/>
  <c r="AV223" i="2"/>
  <c r="AV146" i="2"/>
  <c r="AV528" i="2"/>
  <c r="AV131" i="2"/>
  <c r="AV530" i="2"/>
  <c r="AV347" i="2"/>
  <c r="AV19" i="2"/>
  <c r="AV31" i="2"/>
  <c r="AV254" i="2"/>
  <c r="AV89" i="2"/>
  <c r="AV213" i="2"/>
  <c r="AV351" i="2"/>
  <c r="AV92" i="2"/>
  <c r="AV432" i="2"/>
  <c r="AV170" i="2"/>
  <c r="AV340" i="2"/>
  <c r="AV578" i="2"/>
  <c r="AV639" i="2"/>
  <c r="AV37" i="2"/>
  <c r="AV179" i="2"/>
  <c r="AV60" i="2"/>
  <c r="AV58" i="2"/>
  <c r="AV547" i="2"/>
  <c r="AV573" i="2"/>
  <c r="AV605" i="2"/>
  <c r="AV126" i="2"/>
  <c r="AV218" i="2"/>
  <c r="AV172" i="2"/>
  <c r="AV275" i="2"/>
  <c r="AV110" i="2"/>
  <c r="AV208" i="2"/>
  <c r="AV610" i="2"/>
  <c r="AV545" i="2"/>
  <c r="AV369" i="2"/>
  <c r="AV731" i="2"/>
  <c r="AV129" i="2"/>
  <c r="AV402" i="2"/>
  <c r="AV114" i="2"/>
  <c r="AV9" i="2"/>
  <c r="AV475" i="2"/>
  <c r="AV356" i="2"/>
  <c r="AV654" i="2"/>
  <c r="AV49" i="2"/>
  <c r="AV239" i="2"/>
  <c r="AV87" i="2"/>
  <c r="AV539" i="2"/>
  <c r="AV679" i="2"/>
  <c r="AV410" i="2"/>
  <c r="AV25" i="2"/>
  <c r="AV246" i="2"/>
  <c r="AV201" i="2"/>
  <c r="AV149" i="2"/>
  <c r="AV359" i="2"/>
  <c r="AV14" i="2"/>
  <c r="AV480" i="2"/>
  <c r="AV23" i="2"/>
  <c r="AV85" i="2"/>
  <c r="AV286" i="2"/>
  <c r="AV468" i="2"/>
  <c r="AV537" i="2"/>
  <c r="AV41" i="2"/>
  <c r="AV534" i="2"/>
  <c r="AV39" i="2"/>
  <c r="AV665" i="2"/>
  <c r="AV379" i="2"/>
  <c r="AV668" i="2"/>
  <c r="AV707" i="2"/>
  <c r="AV553" i="2"/>
  <c r="AV585" i="2"/>
  <c r="AV512" i="2"/>
  <c r="AV445" i="2"/>
  <c r="AV400" i="2"/>
  <c r="AV488" i="2"/>
  <c r="AV103" i="2"/>
  <c r="AV271" i="2"/>
  <c r="AV619" i="2"/>
  <c r="AV197" i="2"/>
  <c r="AV65" i="2"/>
  <c r="AV186" i="2"/>
  <c r="AV335" i="2"/>
  <c r="AV321" i="2"/>
  <c r="AV140" i="2"/>
  <c r="AV566" i="2"/>
  <c r="AV310" i="2"/>
  <c r="AV314" i="2"/>
  <c r="AV225" i="2"/>
  <c r="AV341" i="2"/>
  <c r="AV38" i="2"/>
  <c r="AV425" i="2"/>
  <c r="AV364" i="2"/>
  <c r="AV686" i="2"/>
  <c r="AV710" i="2"/>
  <c r="AV449" i="2"/>
  <c r="AV664" i="2"/>
  <c r="AV529" i="2"/>
  <c r="AV640" i="2"/>
  <c r="AV303" i="2"/>
  <c r="AV184" i="2"/>
  <c r="AV519" i="2"/>
  <c r="AV608" i="2"/>
  <c r="AV331" i="2"/>
  <c r="AV165" i="2"/>
  <c r="AV481" i="2"/>
  <c r="AV27" i="2"/>
  <c r="AV436" i="2"/>
  <c r="AV569" i="2"/>
  <c r="AV5" i="2"/>
  <c r="AV456" i="2"/>
  <c r="AV551" i="2"/>
  <c r="AV228" i="2"/>
  <c r="AV242" i="2"/>
  <c r="AV217" i="2"/>
  <c r="AV614" i="2"/>
  <c r="AV293" i="2"/>
  <c r="AV91" i="2"/>
  <c r="AV216" i="2"/>
  <c r="AV162" i="2"/>
  <c r="AV301" i="2"/>
  <c r="AV579" i="2"/>
  <c r="AV210" i="2"/>
  <c r="AV444" i="2"/>
  <c r="AV182" i="2"/>
  <c r="AV153" i="2"/>
  <c r="AV693" i="2"/>
  <c r="AV596" i="2"/>
  <c r="AV494" i="2"/>
  <c r="AV344" i="2"/>
  <c r="AV339" i="2"/>
  <c r="AV500" i="2"/>
  <c r="AV570" i="2"/>
  <c r="AV134" i="2"/>
  <c r="AV414" i="2"/>
  <c r="AV156" i="2"/>
  <c r="AV263" i="2"/>
  <c r="AV520" i="2"/>
  <c r="AV294" i="2"/>
  <c r="AV325" i="2"/>
  <c r="AV370" i="2"/>
  <c r="AV656" i="2"/>
  <c r="AV98" i="2"/>
  <c r="AV576" i="2"/>
  <c r="AV615" i="2"/>
  <c r="AV418" i="2"/>
  <c r="AV4" i="2"/>
  <c r="AV59" i="2"/>
  <c r="AV691" i="2"/>
  <c r="AV729" i="2"/>
  <c r="AV224" i="2"/>
  <c r="AV175" i="2"/>
  <c r="AV136" i="2"/>
  <c r="AV634" i="2"/>
  <c r="AV64" i="2"/>
  <c r="AV735" i="2"/>
  <c r="AV229" i="2"/>
  <c r="AV361" i="2"/>
  <c r="AV159" i="2"/>
  <c r="AV313" i="2"/>
  <c r="AV474" i="2"/>
  <c r="AV366" i="2"/>
  <c r="AV696" i="2"/>
  <c r="AV244" i="2"/>
  <c r="AV478" i="2"/>
  <c r="AV613" i="2"/>
  <c r="AV677" i="2"/>
  <c r="AV176" i="2"/>
  <c r="AV571" i="2"/>
  <c r="AV598" i="2"/>
  <c r="AV662" i="2"/>
  <c r="AV390" i="2"/>
  <c r="AV315" i="2"/>
  <c r="AV437" i="2"/>
  <c r="AV53" i="2"/>
  <c r="AV35" i="2"/>
  <c r="AV575" i="2"/>
  <c r="AV604" i="2"/>
  <c r="AV17" i="2"/>
  <c r="AV702" i="2"/>
  <c r="AV652" i="2"/>
  <c r="AV399" i="2"/>
  <c r="AV316" i="2"/>
  <c r="AV552" i="2"/>
  <c r="AV66" i="2"/>
  <c r="AV711" i="2"/>
  <c r="AV470" i="2"/>
  <c r="AV407" i="2"/>
  <c r="AV290" i="2"/>
  <c r="AV635" i="2"/>
  <c r="AV678" i="2"/>
  <c r="X5" i="3" l="1"/>
  <c r="X67" i="3"/>
  <c r="X29" i="3"/>
  <c r="X17" i="3"/>
  <c r="X42" i="3"/>
  <c r="X65" i="3"/>
  <c r="X56" i="3"/>
  <c r="X14" i="3"/>
  <c r="X15" i="3"/>
  <c r="X117" i="3"/>
  <c r="X95" i="3"/>
  <c r="X46" i="3"/>
  <c r="X2" i="3"/>
  <c r="X120" i="3"/>
  <c r="X24" i="3"/>
  <c r="X76" i="3"/>
  <c r="X106" i="3"/>
  <c r="X59" i="3"/>
  <c r="X57" i="3"/>
  <c r="X114" i="3"/>
  <c r="X105" i="3"/>
  <c r="X52" i="3"/>
  <c r="X7" i="3"/>
  <c r="X31" i="3"/>
  <c r="X58" i="3"/>
  <c r="X126" i="3"/>
  <c r="X108" i="3"/>
  <c r="X74" i="3"/>
  <c r="X103" i="3"/>
  <c r="X54" i="3"/>
  <c r="X32" i="3"/>
  <c r="X98" i="3"/>
  <c r="X18" i="3"/>
  <c r="X85" i="3"/>
  <c r="X35" i="3"/>
  <c r="X111" i="3"/>
  <c r="X96" i="3"/>
  <c r="X107" i="3"/>
  <c r="X55" i="3"/>
  <c r="X60" i="3"/>
  <c r="X109" i="3"/>
  <c r="X81" i="3"/>
  <c r="X16" i="3"/>
  <c r="X118" i="3"/>
  <c r="X75" i="3"/>
  <c r="X69" i="3"/>
  <c r="X19" i="3"/>
  <c r="X86" i="3"/>
  <c r="X77" i="3"/>
  <c r="X27" i="3"/>
  <c r="X79" i="3"/>
  <c r="X82" i="3"/>
  <c r="X66" i="3"/>
  <c r="X88" i="3"/>
  <c r="X22" i="3"/>
  <c r="X44" i="3"/>
  <c r="X97" i="3"/>
  <c r="X119" i="3"/>
  <c r="X64" i="3"/>
  <c r="X102" i="3"/>
  <c r="X116" i="3"/>
  <c r="X115" i="3"/>
  <c r="X84" i="3"/>
  <c r="X93" i="3"/>
  <c r="X3" i="3"/>
  <c r="X12" i="3"/>
  <c r="X49" i="3"/>
  <c r="X100" i="3"/>
  <c r="X89" i="3"/>
  <c r="X51" i="3"/>
  <c r="X37" i="3"/>
  <c r="X80" i="3"/>
  <c r="X101" i="3"/>
  <c r="X11" i="3"/>
  <c r="X39" i="3"/>
  <c r="X110" i="3"/>
  <c r="X50" i="3"/>
  <c r="X13" i="3"/>
  <c r="X124" i="3"/>
  <c r="X112" i="3"/>
  <c r="X8" i="3"/>
  <c r="X45" i="3"/>
  <c r="X9" i="3"/>
  <c r="X113" i="3"/>
  <c r="X68" i="3"/>
  <c r="X83" i="3"/>
  <c r="X38" i="3"/>
  <c r="X25" i="3"/>
  <c r="X62" i="3"/>
  <c r="X73" i="3"/>
  <c r="X33" i="3"/>
  <c r="X70" i="3"/>
  <c r="X99" i="3"/>
  <c r="X125" i="3"/>
  <c r="X91" i="3"/>
  <c r="X26" i="3"/>
  <c r="X40" i="3"/>
  <c r="X123" i="3"/>
  <c r="X90" i="3"/>
  <c r="X122" i="3"/>
  <c r="X104" i="3"/>
  <c r="X71" i="3"/>
  <c r="X28" i="3"/>
  <c r="X34" i="3"/>
  <c r="X78" i="3"/>
  <c r="X30" i="3"/>
  <c r="X10" i="3"/>
  <c r="X121" i="3"/>
  <c r="X47" i="3"/>
  <c r="X63" i="3"/>
  <c r="X72" i="3"/>
  <c r="X53" i="3"/>
  <c r="X43" i="3"/>
  <c r="X92" i="3"/>
  <c r="X48" i="3"/>
  <c r="X4" i="3"/>
  <c r="X6" i="3"/>
  <c r="X20" i="3"/>
  <c r="X36" i="3"/>
  <c r="X87" i="3"/>
  <c r="X61" i="3"/>
  <c r="X41" i="3"/>
  <c r="X94" i="3"/>
  <c r="X21" i="3"/>
  <c r="X23" i="3"/>
</calcChain>
</file>

<file path=xl/sharedStrings.xml><?xml version="1.0" encoding="utf-8"?>
<sst xmlns="http://schemas.openxmlformats.org/spreadsheetml/2006/main" count="10478" uniqueCount="3175">
  <si>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</si>
  <si>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</si>
  <si>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</si>
  <si>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</si>
  <si>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</si>
  <si>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</si>
  <si>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</si>
  <si>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</si>
  <si>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</si>
  <si>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</si>
  <si>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</si>
  <si>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</si>
  <si>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</si>
  <si>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</si>
  <si>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</si>
  <si>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</si>
  <si>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</si>
  <si>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</si>
  <si>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</si>
  <si>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</si>
  <si>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</si>
  <si>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</si>
  <si>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</si>
  <si>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</si>
  <si>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</si>
  <si>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</si>
  <si>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</si>
  <si>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</si>
  <si>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</si>
  <si>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</si>
  <si>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</si>
  <si>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</si>
  <si>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</si>
  <si>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</si>
  <si>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</si>
  <si>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</si>
  <si>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</si>
  <si>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</si>
  <si>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</si>
  <si>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</si>
  <si>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</si>
  <si>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</si>
  <si>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</si>
  <si>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</si>
  <si>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</si>
  <si>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</si>
  <si>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</si>
  <si>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</si>
  <si>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</si>
  <si>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</si>
  <si>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</si>
  <si>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</si>
  <si>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</si>
  <si>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</si>
  <si>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</si>
  <si>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</si>
  <si>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</si>
  <si>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</si>
  <si>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</si>
  <si>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</si>
  <si>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</si>
  <si>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</si>
  <si>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</si>
  <si>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</si>
  <si>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</si>
  <si>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Mahindra and Mahindra Ltd</t>
  </si>
  <si>
    <t>M&amp;M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</si>
  <si>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</si>
  <si>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</si>
  <si>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</si>
  <si>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</si>
  <si>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</si>
  <si>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</si>
  <si>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</si>
  <si>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</si>
  <si>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</si>
  <si>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Wipro Ltd</t>
  </si>
  <si>
    <t>WIPRO</t>
  </si>
  <si>
    <t>Power Grid Corporation of India Ltd</t>
  </si>
  <si>
    <t>POWERGRID</t>
  </si>
  <si>
    <t>Power Transmission &amp; Distribution</t>
  </si>
  <si>
    <t>Tata Motors Ltd</t>
  </si>
  <si>
    <t>TATAMOTORS</t>
  </si>
  <si>
    <t>Titan Company Ltd</t>
  </si>
  <si>
    <t>TITAN</t>
  </si>
  <si>
    <t>Precious Metals, Jewellery &amp; Watches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</si>
  <si>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</si>
  <si>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</si>
  <si>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</si>
  <si>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</si>
  <si>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</si>
  <si>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</si>
  <si>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Bajaj Finserv Ltd</t>
  </si>
  <si>
    <t>BAJAJFINSV</t>
  </si>
  <si>
    <t>Bajaj Auto Limited</t>
  </si>
  <si>
    <t>BAJAJ-AUTO</t>
  </si>
  <si>
    <t>Two Wheelers</t>
  </si>
  <si>
    <t>Coal India Ltd</t>
  </si>
  <si>
    <t>COALINDIA</t>
  </si>
  <si>
    <t>Mining - Coal</t>
  </si>
  <si>
    <t>Avenue Supermarts Ltd</t>
  </si>
  <si>
    <t>DMART</t>
  </si>
  <si>
    <t>Retail - Department Stores</t>
  </si>
  <si>
    <t>Siemens Ltd</t>
  </si>
  <si>
    <t>SIEMENS</t>
  </si>
  <si>
    <t>Conglomerates</t>
  </si>
  <si>
    <t>Asian Paints Ltd</t>
  </si>
  <si>
    <t>ASIANPAINT</t>
  </si>
  <si>
    <t>Paints</t>
  </si>
  <si>
    <t>Adani Green Energy Ltd</t>
  </si>
  <si>
    <t>ADANIGREEN</t>
  </si>
  <si>
    <t>Renewable Energy</t>
  </si>
  <si>
    <t>Trent Ltd</t>
  </si>
  <si>
    <t>TRENT</t>
  </si>
  <si>
    <t>Retail - Apparel</t>
  </si>
  <si>
    <t>JSW Steel Ltd</t>
  </si>
  <si>
    <t>JSWSTEEL</t>
  </si>
  <si>
    <t>Iron &amp; Steel</t>
  </si>
  <si>
    <t>Zomato Ltd</t>
  </si>
  <si>
    <t>ZOMATO</t>
  </si>
  <si>
    <t>Online Services</t>
  </si>
  <si>
    <t>Nestle India Ltd</t>
  </si>
  <si>
    <t>NESTLEIND</t>
  </si>
  <si>
    <t>FMCG - Foods</t>
  </si>
  <si>
    <t>Adani Power Ltd</t>
  </si>
  <si>
    <t>ADANIPOWER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</si>
  <si>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</si>
  <si>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</si>
  <si>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</si>
  <si>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</si>
  <si>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</si>
  <si>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</si>
  <si>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Indian Oil Corporation Ltd</t>
  </si>
  <si>
    <t>IOC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</si>
  <si>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</si>
  <si>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</si>
  <si>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</si>
  <si>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</si>
  <si>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</si>
  <si>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</si>
  <si>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</si>
  <si>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</si>
  <si>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</si>
  <si>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</si>
  <si>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</si>
  <si>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</si>
  <si>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</si>
  <si>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</si>
  <si>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</si>
  <si>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</si>
  <si>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</si>
  <si>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</si>
  <si>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</si>
  <si>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</si>
  <si>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Tech Mahindra Ltd</t>
  </si>
  <si>
    <t>TECHM</t>
  </si>
  <si>
    <t>SBI Life Insurance Company Ltd</t>
  </si>
  <si>
    <t>SBILIFE</t>
  </si>
  <si>
    <t>Divi's Laboratories Ltd</t>
  </si>
  <si>
    <t>DIVISLAB</t>
  </si>
  <si>
    <t>Labs &amp; Life Sciences Services</t>
  </si>
  <si>
    <t>Power Finance Corporation Ltd</t>
  </si>
  <si>
    <t>PFC</t>
  </si>
  <si>
    <t>Pidilite Industries Ltd</t>
  </si>
  <si>
    <t>PIDILITIND</t>
  </si>
  <si>
    <t>Diversified Chemicals</t>
  </si>
  <si>
    <t>Interglobe Aviation Ltd</t>
  </si>
  <si>
    <t>INDIGO</t>
  </si>
  <si>
    <t>Airlines</t>
  </si>
  <si>
    <t>HDFC Life Insurance Company Ltd</t>
  </si>
  <si>
    <t>HDFCLIFE</t>
  </si>
  <si>
    <t>ABB India Ltd</t>
  </si>
  <si>
    <t>ABB</t>
  </si>
  <si>
    <t>Heavy Electrical Equipments</t>
  </si>
  <si>
    <t>Hyundai Motor India Ltd</t>
  </si>
  <si>
    <t>HYUNDAI</t>
  </si>
  <si>
    <t>Hindalco Industries Ltd</t>
  </si>
  <si>
    <t>HINDALCO</t>
  </si>
  <si>
    <t>Metals - Aluminium</t>
  </si>
  <si>
    <t>Ambuja Cements Ltd</t>
  </si>
  <si>
    <t>AMBUJACEM</t>
  </si>
  <si>
    <t>REC Limited</t>
  </si>
  <si>
    <t>RECLTD</t>
  </si>
  <si>
    <t>Bharat Petroleum Corporation Ltd</t>
  </si>
  <si>
    <t>BPCL</t>
  </si>
  <si>
    <t>Tata Power Company Ltd</t>
  </si>
  <si>
    <t>TATAPOWER</t>
  </si>
  <si>
    <t>JSW Energy Ltd</t>
  </si>
  <si>
    <t>JSWENERGY</t>
  </si>
  <si>
    <t>Bank of Baroda Ltd</t>
  </si>
  <si>
    <t>BANKBARODA</t>
  </si>
  <si>
    <t>Eicher Motors Ltd</t>
  </si>
  <si>
    <t>EICHERMOT</t>
  </si>
  <si>
    <t>Trucks &amp; Buses</t>
  </si>
  <si>
    <t>Gail (India) Ltd</t>
  </si>
  <si>
    <t>GAIL</t>
  </si>
  <si>
    <t>Gas Distribution</t>
  </si>
  <si>
    <t>Cipla Ltd</t>
  </si>
  <si>
    <t>CIPLA</t>
  </si>
  <si>
    <t>Britannia Industries Ltd</t>
  </si>
  <si>
    <t>BRITANNIA</t>
  </si>
  <si>
    <t>Godrej Consumer Products Ltd</t>
  </si>
  <si>
    <t>GODREJCP</t>
  </si>
  <si>
    <t>FMCG - Personal Products</t>
  </si>
  <si>
    <t>Macrotech Developers Ltd</t>
  </si>
  <si>
    <t>LODHA</t>
  </si>
  <si>
    <t>Bajaj Holdings and Investment Ltd</t>
  </si>
  <si>
    <t>BAJAJHLDNG</t>
  </si>
  <si>
    <t>Asset Management</t>
  </si>
  <si>
    <t>Punjab National Bank</t>
  </si>
  <si>
    <t>PNB</t>
  </si>
  <si>
    <t>TVS Motor Company Ltd</t>
  </si>
  <si>
    <t>TVSMOTOR</t>
  </si>
  <si>
    <t>Samvardhana Motherson International Ltd</t>
  </si>
  <si>
    <t>MOTHERSON</t>
  </si>
  <si>
    <t>Auto Parts</t>
  </si>
  <si>
    <t>Bajaj Housing Finance Ltd</t>
  </si>
  <si>
    <t>BAJAJHFL</t>
  </si>
  <si>
    <t>Shriram Finance Ltd</t>
  </si>
  <si>
    <t>SHRIRAMFIN</t>
  </si>
  <si>
    <t>Adani Energy Solutions Ltd</t>
  </si>
  <si>
    <t>ADANIENSOL</t>
  </si>
  <si>
    <t>Power Infrastructure</t>
  </si>
  <si>
    <t>Torrent Pharmaceuticals Ltd</t>
  </si>
  <si>
    <t>TORNTPHARM</t>
  </si>
  <si>
    <t>CG Power and Industrial Solutions Ltd</t>
  </si>
  <si>
    <t>CGPOWER</t>
  </si>
  <si>
    <t>United Spirits Ltd</t>
  </si>
  <si>
    <t>UNITDSPR</t>
  </si>
  <si>
    <t>Alcoholic Beverages</t>
  </si>
  <si>
    <t>Dr Reddy's Laboratories Ltd</t>
  </si>
  <si>
    <t>DRREDDY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</si>
  <si>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</si>
  <si>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</si>
  <si>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</si>
  <si>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</si>
  <si>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</si>
  <si>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</si>
  <si>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Mankind Pharma Ltd</t>
  </si>
  <si>
    <t>MANKIND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</si>
  <si>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</si>
  <si>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</si>
  <si>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</si>
  <si>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</si>
  <si>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</si>
  <si>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</si>
  <si>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</si>
  <si>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</si>
  <si>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</si>
  <si>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</si>
  <si>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Info Edge (India) Ltd</t>
  </si>
  <si>
    <t>NAUKRI</t>
  </si>
  <si>
    <t>Bosch Ltd</t>
  </si>
  <si>
    <t>BOSCHLTD</t>
  </si>
  <si>
    <t>Max Healthcare Institute Ltd</t>
  </si>
  <si>
    <t>MAXHEALTH</t>
  </si>
  <si>
    <t>Zydus Lifesciences Ltd</t>
  </si>
  <si>
    <t>ZYDUSLIFE</t>
  </si>
  <si>
    <t>Polycab India Ltd</t>
  </si>
  <si>
    <t>POLYCAB</t>
  </si>
  <si>
    <t>Tata Consumer Products Ltd</t>
  </si>
  <si>
    <t>TATACONSUM</t>
  </si>
  <si>
    <t>Tea &amp; Coffee</t>
  </si>
  <si>
    <t>Indian Overseas Bank</t>
  </si>
  <si>
    <t>IOB</t>
  </si>
  <si>
    <t>Lupin Ltd</t>
  </si>
  <si>
    <t>LUPIN</t>
  </si>
  <si>
    <t>ICICI Lombard General Insurance Company Ltd</t>
  </si>
  <si>
    <t>ICICIGI</t>
  </si>
  <si>
    <t>Cummins India Ltd</t>
  </si>
  <si>
    <t>CUMMINSIND</t>
  </si>
  <si>
    <t>Industrial Machinery</t>
  </si>
  <si>
    <t>HDFC Asset Management Company Ltd</t>
  </si>
  <si>
    <t>HDFCAMC</t>
  </si>
  <si>
    <t>Dabur India Ltd</t>
  </si>
  <si>
    <t>DABUR</t>
  </si>
  <si>
    <t>Hero MotoCorp Ltd</t>
  </si>
  <si>
    <t>HEROMOTOCO</t>
  </si>
  <si>
    <t>Canara Bank Ltd</t>
  </si>
  <si>
    <t>CANBK</t>
  </si>
  <si>
    <t>Union Bank of India Ltd</t>
  </si>
  <si>
    <t>UNIONBANK</t>
  </si>
  <si>
    <t>Dixon Technologies (India) Ltd</t>
  </si>
  <si>
    <t>DIXON</t>
  </si>
  <si>
    <t>Home Electronics &amp; Appliances</t>
  </si>
  <si>
    <t>Solar Industries India Ltd</t>
  </si>
  <si>
    <t>SOLARINDS</t>
  </si>
  <si>
    <t>Commodity Chemicals</t>
  </si>
  <si>
    <t>Rail Vikas Nigam Ltd</t>
  </si>
  <si>
    <t>RVNL</t>
  </si>
  <si>
    <t>Jindal Steel And Power Ltd</t>
  </si>
  <si>
    <t>JINDALSTEL</t>
  </si>
  <si>
    <t>Shree Cement Ltd</t>
  </si>
  <si>
    <t>SHREECEM</t>
  </si>
  <si>
    <t>Persistent Systems Ltd</t>
  </si>
  <si>
    <t>PERSISTENT</t>
  </si>
  <si>
    <t>Indus Towers Ltd</t>
  </si>
  <si>
    <t>INDUSTOWER</t>
  </si>
  <si>
    <t>Telecom Infrastructure</t>
  </si>
  <si>
    <t>Waaree Energies Ltd</t>
  </si>
  <si>
    <t>WAAREEENER</t>
  </si>
  <si>
    <t>Renewable Energy Equipment &amp; Services</t>
  </si>
  <si>
    <t>IDBI Bank Ltd</t>
  </si>
  <si>
    <t>IDBI</t>
  </si>
  <si>
    <t>Private Bank</t>
  </si>
  <si>
    <t>Indusind Bank Ltd</t>
  </si>
  <si>
    <t>INDUSINDBK</t>
  </si>
  <si>
    <t>GMR Airports Ltd</t>
  </si>
  <si>
    <t>GMRINFRA</t>
  </si>
  <si>
    <t>Torrent Power Ltd</t>
  </si>
  <si>
    <t>TORNTPOWER</t>
  </si>
  <si>
    <t>Hindustan Petroleum Corp Ltd</t>
  </si>
  <si>
    <t>HINDPETRO</t>
  </si>
  <si>
    <t>Mazagon Dock Shipbuilders Ltd</t>
  </si>
  <si>
    <t>MAZDOCK</t>
  </si>
  <si>
    <t>Shipbuilding</t>
  </si>
  <si>
    <t>NHPC Ltd</t>
  </si>
  <si>
    <t>NHPC</t>
  </si>
  <si>
    <t>Oil India Ltd</t>
  </si>
  <si>
    <t>OIL</t>
  </si>
  <si>
    <t>Bharat Heavy Electricals Ltd</t>
  </si>
  <si>
    <t>BHEL</t>
  </si>
  <si>
    <t>Marico Ltd</t>
  </si>
  <si>
    <t>MARICO</t>
  </si>
  <si>
    <t>Colgate-Palmolive (India) Ltd</t>
  </si>
  <si>
    <t>COLPAL</t>
  </si>
  <si>
    <t>Adani Total Gas Ltd</t>
  </si>
  <si>
    <t>ATGL</t>
  </si>
  <si>
    <t>PB Fintech Ltd</t>
  </si>
  <si>
    <t>POLICYBZR</t>
  </si>
  <si>
    <t>Suzlon Energy Ltd</t>
  </si>
  <si>
    <t>SUZLON</t>
  </si>
  <si>
    <t>Indian Bank</t>
  </si>
  <si>
    <t>INDIANB</t>
  </si>
  <si>
    <t>Aurobindo Pharma Ltd</t>
  </si>
  <si>
    <t>AUROPHARMA</t>
  </si>
  <si>
    <t>Godrej Properties Ltd</t>
  </si>
  <si>
    <t>GODREJPROP</t>
  </si>
  <si>
    <t>Bharti Hexacom Ltd</t>
  </si>
  <si>
    <t>BHARTIHEXA</t>
  </si>
  <si>
    <t>Muthoot Finance Ltd</t>
  </si>
  <si>
    <t>MUTHOOTFIN</t>
  </si>
  <si>
    <t>Oberoi Realty Ltd</t>
  </si>
  <si>
    <t>OBEROIRLTY</t>
  </si>
  <si>
    <t>Kalyan Jewellers India Ltd</t>
  </si>
  <si>
    <t>KALYANKJIL</t>
  </si>
  <si>
    <t>PI Industries Ltd</t>
  </si>
  <si>
    <t>PIIND</t>
  </si>
  <si>
    <t>Patanjali Foods Ltd</t>
  </si>
  <si>
    <t>PATANJALI</t>
  </si>
  <si>
    <t>Packaged Foods &amp; Meats</t>
  </si>
  <si>
    <t>Tube Investments of India Ltd</t>
  </si>
  <si>
    <t>TIINDIA</t>
  </si>
  <si>
    <t>Cycles</t>
  </si>
  <si>
    <t>Alkem Laboratories Ltd</t>
  </si>
  <si>
    <t>ALKEM</t>
  </si>
  <si>
    <t>Prestige Estates Projects Ltd</t>
  </si>
  <si>
    <t>PRESTIGE</t>
  </si>
  <si>
    <t>NMDC Ltd</t>
  </si>
  <si>
    <t>NMDC</t>
  </si>
  <si>
    <t>Mining - Iron Ore</t>
  </si>
  <si>
    <t>SRF Ltd</t>
  </si>
  <si>
    <t>SRF</t>
  </si>
  <si>
    <t>SBI Cards and Payment Services Ltd</t>
  </si>
  <si>
    <t>SBICARD</t>
  </si>
  <si>
    <t>Payment Infrastructure</t>
  </si>
  <si>
    <t>Indian Railway Catering and Tourism Corporation Ltd</t>
  </si>
  <si>
    <t>IRCTC</t>
  </si>
  <si>
    <t>Ashok Leyland Ltd</t>
  </si>
  <si>
    <t>ASHOKLEY</t>
  </si>
  <si>
    <t>Bharat Forge Ltd</t>
  </si>
  <si>
    <t>BHARATFORG</t>
  </si>
  <si>
    <t>General Insurance Corporation of India</t>
  </si>
  <si>
    <t>GICRE</t>
  </si>
  <si>
    <t>BSE Ltd</t>
  </si>
  <si>
    <t>BSE</t>
  </si>
  <si>
    <t>Stock Exchanges &amp; Ratings</t>
  </si>
  <si>
    <t>JSW Infrastructure Ltd</t>
  </si>
  <si>
    <t>JSWINFRA</t>
  </si>
  <si>
    <t>Yes Bank Ltd</t>
  </si>
  <si>
    <t>YESBANK</t>
  </si>
  <si>
    <t>Abbott India Ltd</t>
  </si>
  <si>
    <t>ABBOTINDIA</t>
  </si>
  <si>
    <t>Supreme Industries Ltd</t>
  </si>
  <si>
    <t>SUPREMEIND</t>
  </si>
  <si>
    <t>Plastic Products</t>
  </si>
  <si>
    <t>Berger Paints India Ltd</t>
  </si>
  <si>
    <t>BERGEPAINT</t>
  </si>
  <si>
    <t>Linde India Ltd</t>
  </si>
  <si>
    <t>LINDEINDIA</t>
  </si>
  <si>
    <t>Jindal Stainless Ltd</t>
  </si>
  <si>
    <t>JSL</t>
  </si>
  <si>
    <t>Voltas Ltd</t>
  </si>
  <si>
    <t>VOLTAS</t>
  </si>
  <si>
    <t>UNO Minda Ltd</t>
  </si>
  <si>
    <t>UNOMINDA</t>
  </si>
  <si>
    <t>Thermax Limited</t>
  </si>
  <si>
    <t>THERMAX</t>
  </si>
  <si>
    <t>L&amp;T Technology Services Ltd</t>
  </si>
  <si>
    <t>LTTS</t>
  </si>
  <si>
    <t>Mphasis Ltd</t>
  </si>
  <si>
    <t>MPHASIS</t>
  </si>
  <si>
    <t>Motilal Oswal Financial Services Ltd</t>
  </si>
  <si>
    <t>MOTILALOFS</t>
  </si>
  <si>
    <t>Diversified Financials</t>
  </si>
  <si>
    <t>Coforge Ltd</t>
  </si>
  <si>
    <t>COFORGE</t>
  </si>
  <si>
    <t>Schaeffler India Ltd</t>
  </si>
  <si>
    <t>SCHAEFFLER</t>
  </si>
  <si>
    <t>Fertilisers And Chemicals Travancore Ltd</t>
  </si>
  <si>
    <t>FACT</t>
  </si>
  <si>
    <t>Fertilizers &amp; Agro Chemicals</t>
  </si>
  <si>
    <t>Phoenix Mills Ltd</t>
  </si>
  <si>
    <t>PHOENIXLTD</t>
  </si>
  <si>
    <t>Hitachi Energy India Ltd</t>
  </si>
  <si>
    <t>POWERINDIA</t>
  </si>
  <si>
    <t>Vodafone Idea Ltd</t>
  </si>
  <si>
    <t>IDEA</t>
  </si>
  <si>
    <t>Balkrishna Industries Ltd</t>
  </si>
  <si>
    <t>BALKRISIND</t>
  </si>
  <si>
    <t>Tires &amp; Rubber</t>
  </si>
  <si>
    <t>Page Industries Ltd</t>
  </si>
  <si>
    <t>PAGEIND</t>
  </si>
  <si>
    <t>Apparel &amp; Accessories</t>
  </si>
  <si>
    <t>MRF Ltd</t>
  </si>
  <si>
    <t>MRF</t>
  </si>
  <si>
    <t>Procter &amp; Gamble Hygiene and Health Care Ltd</t>
  </si>
  <si>
    <t>PGHH</t>
  </si>
  <si>
    <t>Indian Renewable Energy Development Agency Ltd</t>
  </si>
  <si>
    <t>IREDA</t>
  </si>
  <si>
    <t>UCO Bank</t>
  </si>
  <si>
    <t>UCOBANK</t>
  </si>
  <si>
    <t>Tata Communications Ltd</t>
  </si>
  <si>
    <t>TATACOMM</t>
  </si>
  <si>
    <t>Coromandel International Ltd</t>
  </si>
  <si>
    <t>COROMANDEL</t>
  </si>
  <si>
    <t>Lloyds Metals And Energy Ltd</t>
  </si>
  <si>
    <t>LLOYDSME</t>
  </si>
  <si>
    <t>Fsn E-Commerce Ventures Ltd</t>
  </si>
  <si>
    <t>NYKAA</t>
  </si>
  <si>
    <t>Wellness Services</t>
  </si>
  <si>
    <t>United Breweries Ltd</t>
  </si>
  <si>
    <t>UBL</t>
  </si>
  <si>
    <t>Federal Bank Ltd</t>
  </si>
  <si>
    <t>FEDERALBNK</t>
  </si>
  <si>
    <t>Aditya Birla Capital Ltd</t>
  </si>
  <si>
    <t>ABCAPITAL</t>
  </si>
  <si>
    <t>Container Corporation of India Ltd</t>
  </si>
  <si>
    <t>CONCOR</t>
  </si>
  <si>
    <t>Logistics</t>
  </si>
  <si>
    <t>One 97 Communications Ltd</t>
  </si>
  <si>
    <t>PAYTM</t>
  </si>
  <si>
    <t>Business Support Services</t>
  </si>
  <si>
    <t>Bank of India Ltd</t>
  </si>
  <si>
    <t>BANKINDIA</t>
  </si>
  <si>
    <t>Petronet LNG Ltd</t>
  </si>
  <si>
    <t>PETRONET</t>
  </si>
  <si>
    <t>Oil &amp; Gas - Storage &amp; Transportation</t>
  </si>
  <si>
    <t>Fortis Healthcare Ltd</t>
  </si>
  <si>
    <t>FORTIS</t>
  </si>
  <si>
    <t>IDFC First Bank Ltd</t>
  </si>
  <si>
    <t>IDFCFIRSTB</t>
  </si>
  <si>
    <t>Astral Ltd</t>
  </si>
  <si>
    <t>ASTRAL</t>
  </si>
  <si>
    <t>Building Products - Pipes</t>
  </si>
  <si>
    <t>Steel Authority of India Ltd</t>
  </si>
  <si>
    <t>SAIL</t>
  </si>
  <si>
    <t>Sundaram Finance Ltd</t>
  </si>
  <si>
    <t>SUNDARMFIN</t>
  </si>
  <si>
    <t>GE Vernova T&amp;D India Ltd</t>
  </si>
  <si>
    <t>GVT&amp;D</t>
  </si>
  <si>
    <t>Central Bank of India Ltd</t>
  </si>
  <si>
    <t>CENTRALBK</t>
  </si>
  <si>
    <t>Gujarat Fluorochemicals Ltd</t>
  </si>
  <si>
    <t>FLUOROCHEM</t>
  </si>
  <si>
    <t>Specialty Chemicals</t>
  </si>
  <si>
    <t>Premier Energies Ltd</t>
  </si>
  <si>
    <t>PREMIERENE</t>
  </si>
  <si>
    <t>Glenmark Pharmaceuticals Ltd</t>
  </si>
  <si>
    <t>GLENMARK</t>
  </si>
  <si>
    <t>Nippon Life India Asset Management Ltd</t>
  </si>
  <si>
    <t>NAM-INDIA</t>
  </si>
  <si>
    <t>Adani Wilmar Ltd</t>
  </si>
  <si>
    <t>AWL</t>
  </si>
  <si>
    <t>AU Small Finance Bank Ltd</t>
  </si>
  <si>
    <t>AUBANK</t>
  </si>
  <si>
    <t>APL Apollo Tubes Ltd</t>
  </si>
  <si>
    <t>APLAPOLLO</t>
  </si>
  <si>
    <t>GlaxoSmithKline Pharmaceuticals Ltd</t>
  </si>
  <si>
    <t>GLAXO</t>
  </si>
  <si>
    <t>Sona BLW Precision Forgings Ltd</t>
  </si>
  <si>
    <t>SONACOMS</t>
  </si>
  <si>
    <t>Max Financial Services Ltd</t>
  </si>
  <si>
    <t>MFSL</t>
  </si>
  <si>
    <t>ACC Ltd</t>
  </si>
  <si>
    <t>ACC</t>
  </si>
  <si>
    <t>Jubilant Foodworks Ltd</t>
  </si>
  <si>
    <t>JUBLFOOD</t>
  </si>
  <si>
    <t>Restaurants &amp; Cafes</t>
  </si>
  <si>
    <t>SJVN Ltd</t>
  </si>
  <si>
    <t>SJVN</t>
  </si>
  <si>
    <t>Housing and Urban Development Corporation Ltd</t>
  </si>
  <si>
    <t>HUDCO</t>
  </si>
  <si>
    <t>National Aluminium Co Ltd</t>
  </si>
  <si>
    <t>NATIONALUM</t>
  </si>
  <si>
    <t>Tata Elxsi Ltd</t>
  </si>
  <si>
    <t>TATAELXSI</t>
  </si>
  <si>
    <t>Biocon Ltd</t>
  </si>
  <si>
    <t>BIOCON</t>
  </si>
  <si>
    <t>Biotechnology</t>
  </si>
  <si>
    <t>360 One Wam Ltd</t>
  </si>
  <si>
    <t>360ONE</t>
  </si>
  <si>
    <t>Investment Banking &amp; Brokerage</t>
  </si>
  <si>
    <t>Tata Technologies Ltd</t>
  </si>
  <si>
    <t>TATATECH</t>
  </si>
  <si>
    <t>UPL Ltd</t>
  </si>
  <si>
    <t>UPL</t>
  </si>
  <si>
    <t>Bank of Maharashtra Ltd</t>
  </si>
  <si>
    <t>MAHABANK</t>
  </si>
  <si>
    <t>CRISIL Ltd</t>
  </si>
  <si>
    <t>CRISIL</t>
  </si>
  <si>
    <t>Escorts Kubota Ltd</t>
  </si>
  <si>
    <t>ESCORTS</t>
  </si>
  <si>
    <t>Tractors</t>
  </si>
  <si>
    <t>IPCA Laboratories Ltd</t>
  </si>
  <si>
    <t>IPCALAB</t>
  </si>
  <si>
    <t>3M India Ltd</t>
  </si>
  <si>
    <t>3MINDIA</t>
  </si>
  <si>
    <t>Stationery</t>
  </si>
  <si>
    <t>Honeywell Automation India Ltd</t>
  </si>
  <si>
    <t>HONAUT</t>
  </si>
  <si>
    <t>KPIT Technologies Ltd</t>
  </si>
  <si>
    <t>KPITTECH</t>
  </si>
  <si>
    <t>Blue Star Ltd</t>
  </si>
  <si>
    <t>BLUESTARCO</t>
  </si>
  <si>
    <t>Bharat Dynamics Ltd</t>
  </si>
  <si>
    <t>BDL</t>
  </si>
  <si>
    <t>Exide Industries Ltd</t>
  </si>
  <si>
    <t>EXIDEIND</t>
  </si>
  <si>
    <t>Batteries</t>
  </si>
  <si>
    <t>Ajanta Pharma Ltd</t>
  </si>
  <si>
    <t>AJANTPHARM</t>
  </si>
  <si>
    <t>KEI Industries Ltd</t>
  </si>
  <si>
    <t>KEI</t>
  </si>
  <si>
    <t>Cables</t>
  </si>
  <si>
    <t>Apar Industries Ltd</t>
  </si>
  <si>
    <t>APARINDS</t>
  </si>
  <si>
    <t>Kaynes Technology India Ltd</t>
  </si>
  <si>
    <t>KAYNES</t>
  </si>
  <si>
    <t>Cochin Shipyard Ltd</t>
  </si>
  <si>
    <t>COCHINSHIP</t>
  </si>
  <si>
    <t>Syngene International Ltd</t>
  </si>
  <si>
    <t>SYNGENE</t>
  </si>
  <si>
    <t>Piramal Pharma Ltd</t>
  </si>
  <si>
    <t>PPLPHARMA</t>
  </si>
  <si>
    <t>Deepak Nitrite Ltd</t>
  </si>
  <si>
    <t>DEEPAKNTR</t>
  </si>
  <si>
    <t>L&amp;T Finance Ltd</t>
  </si>
  <si>
    <t>LTF</t>
  </si>
  <si>
    <t>Gujarat Gas Ltd</t>
  </si>
  <si>
    <t>GUJGASLTD</t>
  </si>
  <si>
    <t>Endurance Technologies Ltd</t>
  </si>
  <si>
    <t>ENDURANCE</t>
  </si>
  <si>
    <t>Tata Investment Corporation Ltd</t>
  </si>
  <si>
    <t>TATAINVEST</t>
  </si>
  <si>
    <t>LIC Housing Finance Ltd</t>
  </si>
  <si>
    <t>LICHSGFIN</t>
  </si>
  <si>
    <t>Home Financing</t>
  </si>
  <si>
    <t>AIA Engineering Ltd</t>
  </si>
  <si>
    <t>AIAENG</t>
  </si>
  <si>
    <t>NLC India Ltd</t>
  </si>
  <si>
    <t>NLCINDIA</t>
  </si>
  <si>
    <t>Godfrey Phillips India Ltd</t>
  </si>
  <si>
    <t>GODFRYPHLP</t>
  </si>
  <si>
    <t>Dalmia Bharat Ltd</t>
  </si>
  <si>
    <t>DALBHARAT</t>
  </si>
  <si>
    <t>Vedant Fashions Ltd</t>
  </si>
  <si>
    <t>MANYAVAR</t>
  </si>
  <si>
    <t>Textiles</t>
  </si>
  <si>
    <t>Embassy Office Parks REIT</t>
  </si>
  <si>
    <t>EMBASSY</t>
  </si>
  <si>
    <t>Suven Pharmaceuticals Ltd</t>
  </si>
  <si>
    <t>SUVENPHAR</t>
  </si>
  <si>
    <t>Punjab &amp; Sind Bank</t>
  </si>
  <si>
    <t>PSB</t>
  </si>
  <si>
    <t>Mahindra and Mahindra Financial Services Ltd</t>
  </si>
  <si>
    <t>M&amp;MFIN</t>
  </si>
  <si>
    <t>Godrej Industries Ltd</t>
  </si>
  <si>
    <t>GODREJIND</t>
  </si>
  <si>
    <t>Gillette India Ltd</t>
  </si>
  <si>
    <t>GILLETTE</t>
  </si>
  <si>
    <t>Aditya Birla Fashion and Retail Ltd</t>
  </si>
  <si>
    <t>ABFRL</t>
  </si>
  <si>
    <t>J K Cement Ltd</t>
  </si>
  <si>
    <t>JKCEMENT</t>
  </si>
  <si>
    <t>Metro Brands Ltd</t>
  </si>
  <si>
    <t>METROBRAND</t>
  </si>
  <si>
    <t>Footwear</t>
  </si>
  <si>
    <t>Multi Commodity Exchange of India Ltd</t>
  </si>
  <si>
    <t>MCX</t>
  </si>
  <si>
    <t>Radico Khaitan Ltd</t>
  </si>
  <si>
    <t>RADICO</t>
  </si>
  <si>
    <t>KPR Mill Ltd</t>
  </si>
  <si>
    <t>KPRMILL</t>
  </si>
  <si>
    <t>Central Depository Services (India) Ltd</t>
  </si>
  <si>
    <t>CDSL</t>
  </si>
  <si>
    <t>Ola Electric Mobility Ltd</t>
  </si>
  <si>
    <t>OLAELEC</t>
  </si>
  <si>
    <t>Indraprastha Gas Ltd</t>
  </si>
  <si>
    <t>IGL</t>
  </si>
  <si>
    <t>IRB Infrastructure Developers Ltd</t>
  </si>
  <si>
    <t>IRB</t>
  </si>
  <si>
    <t>Cholamandalam Financial Holdings Ltd</t>
  </si>
  <si>
    <t>CHOLAHLDNG</t>
  </si>
  <si>
    <t>Go Digit General Insurance Ltd</t>
  </si>
  <si>
    <t>GODIGIT</t>
  </si>
  <si>
    <t>Apollo Tyres Ltd</t>
  </si>
  <si>
    <t>APOLLOTYRE</t>
  </si>
  <si>
    <t>New India Assurance Company Ltd</t>
  </si>
  <si>
    <t>NIACL</t>
  </si>
  <si>
    <t>Sun Tv Network Ltd</t>
  </si>
  <si>
    <t>SUNTV</t>
  </si>
  <si>
    <t>TV Channels &amp; Broadcasters</t>
  </si>
  <si>
    <t>Emami Ltd</t>
  </si>
  <si>
    <t>EMAMILTD</t>
  </si>
  <si>
    <t>Aditya Birla Real Estate Ltd</t>
  </si>
  <si>
    <t>ABREL</t>
  </si>
  <si>
    <t>ITI Ltd</t>
  </si>
  <si>
    <t>ITI</t>
  </si>
  <si>
    <t>Telecom Equipments</t>
  </si>
  <si>
    <t>Gland Pharma Ltd</t>
  </si>
  <si>
    <t>GLAND</t>
  </si>
  <si>
    <t>ZF Commercial Vehicle Control Systems India Ltd</t>
  </si>
  <si>
    <t>ZFCVINDIA</t>
  </si>
  <si>
    <t>Global Health Ltd</t>
  </si>
  <si>
    <t>MEDANTA</t>
  </si>
  <si>
    <t>Star Health and Allied Insurance Company Ltd</t>
  </si>
  <si>
    <t>STARHEALTH</t>
  </si>
  <si>
    <t>BASF India Ltd</t>
  </si>
  <si>
    <t>BASF</t>
  </si>
  <si>
    <t>ICICI Securities Ltd</t>
  </si>
  <si>
    <t>ISEC</t>
  </si>
  <si>
    <t>Bayer Cropscience Ltd</t>
  </si>
  <si>
    <t>BAYERCROP</t>
  </si>
  <si>
    <t>Aegis Logistics Ltd</t>
  </si>
  <si>
    <t>AEGISLOG</t>
  </si>
  <si>
    <t>Carborundum Universal Ltd</t>
  </si>
  <si>
    <t>CARBORUNIV</t>
  </si>
  <si>
    <t>Brainbees Solutions Ltd</t>
  </si>
  <si>
    <t>FIRSTCRY</t>
  </si>
  <si>
    <t>Poly Medicure Ltd</t>
  </si>
  <si>
    <t>POLYMED</t>
  </si>
  <si>
    <t>Health Care Equipment &amp; Supplies</t>
  </si>
  <si>
    <t>Poonawalla Fincorp Ltd</t>
  </si>
  <si>
    <t>POONAWALLA</t>
  </si>
  <si>
    <t>Mangalore Refinery and Petrochemicals Ltd</t>
  </si>
  <si>
    <t>MRPL</t>
  </si>
  <si>
    <t>Motherson Sumi Wiring India Ltd</t>
  </si>
  <si>
    <t>MSUMI</t>
  </si>
  <si>
    <t>J B Chemicals and Pharmaceuticals Ltd</t>
  </si>
  <si>
    <t>JBCHEPHARM</t>
  </si>
  <si>
    <t>Bandhan Bank Ltd</t>
  </si>
  <si>
    <t>BANDHANBNK</t>
  </si>
  <si>
    <t>Tata Chemicals Ltd</t>
  </si>
  <si>
    <t>TATACHEM</t>
  </si>
  <si>
    <t>Authum Investment &amp; Infrastructure Ltd</t>
  </si>
  <si>
    <t>AIIL</t>
  </si>
  <si>
    <t>Brigade Enterprises Ltd</t>
  </si>
  <si>
    <t>BRIGADE</t>
  </si>
  <si>
    <t>KEC International Ltd</t>
  </si>
  <si>
    <t>KEC</t>
  </si>
  <si>
    <t>Laurus Labs Ltd</t>
  </si>
  <si>
    <t>LAURUSLABS</t>
  </si>
  <si>
    <t>Narayana Hrudayalaya Ltd</t>
  </si>
  <si>
    <t>NH</t>
  </si>
  <si>
    <t>TVS Holdings Ltd</t>
  </si>
  <si>
    <t>TVSHLTD</t>
  </si>
  <si>
    <t>Sumitomo Chemical India Ltd</t>
  </si>
  <si>
    <t>SUMICHEM</t>
  </si>
  <si>
    <t>Hindustan Copper Ltd</t>
  </si>
  <si>
    <t>HINDCOPPER</t>
  </si>
  <si>
    <t>Mining - Copper</t>
  </si>
  <si>
    <t>Emcure Pharmaceuticals Ltd</t>
  </si>
  <si>
    <t>EMCURE</t>
  </si>
  <si>
    <t>Sundram Fasteners Ltd</t>
  </si>
  <si>
    <t>SUNDRMFAST</t>
  </si>
  <si>
    <t>Timken India Ltd</t>
  </si>
  <si>
    <t>TIMKEN</t>
  </si>
  <si>
    <t>Himadri Speciality Chemical Ltd</t>
  </si>
  <si>
    <t>HSCL</t>
  </si>
  <si>
    <t>Crompton Greaves Consumer Electricals Ltd</t>
  </si>
  <si>
    <t>CROMPTON</t>
  </si>
  <si>
    <t>Dr. Lal PathLabs Ltd</t>
  </si>
  <si>
    <t>LALPATHLAB</t>
  </si>
  <si>
    <t>Ratnamani Metals and Tubes Ltd</t>
  </si>
  <si>
    <t>RATNAMANI</t>
  </si>
  <si>
    <t>Delhivery Ltd</t>
  </si>
  <si>
    <t>DELHIVERY</t>
  </si>
  <si>
    <t>Natco Pharma Ltd</t>
  </si>
  <si>
    <t>NATCOPHARM</t>
  </si>
  <si>
    <t>Inox Wind Ltd</t>
  </si>
  <si>
    <t>INOXWIND</t>
  </si>
  <si>
    <t>NBCC (India) Ltd</t>
  </si>
  <si>
    <t>NBCC</t>
  </si>
  <si>
    <t>SKF India Ltd</t>
  </si>
  <si>
    <t>SKFINDIA</t>
  </si>
  <si>
    <t>Firstsource Solutions Ltd</t>
  </si>
  <si>
    <t>FSL</t>
  </si>
  <si>
    <t>Outsourced services</t>
  </si>
  <si>
    <t>PNB Housing Finance Ltd</t>
  </si>
  <si>
    <t>PNBHOUSING</t>
  </si>
  <si>
    <t>Jyoti CNC Automation Ltd</t>
  </si>
  <si>
    <t>JYOTICNC</t>
  </si>
  <si>
    <t>Computer Hardware</t>
  </si>
  <si>
    <t>Hatsun Agro Product Ltd</t>
  </si>
  <si>
    <t>HATSUN</t>
  </si>
  <si>
    <t>Pfizer Ltd</t>
  </si>
  <si>
    <t>PFIZER</t>
  </si>
  <si>
    <t>Angel One Ltd</t>
  </si>
  <si>
    <t>ANGELONE</t>
  </si>
  <si>
    <t>CESC Ltd</t>
  </si>
  <si>
    <t>CESC</t>
  </si>
  <si>
    <t>Grindwell Norton Ltd</t>
  </si>
  <si>
    <t>GRINDWELL</t>
  </si>
  <si>
    <t>Anant Raj Ltd</t>
  </si>
  <si>
    <t>ANANTRAJ</t>
  </si>
  <si>
    <t>CPSE ETF</t>
  </si>
  <si>
    <t>CPSEETF</t>
  </si>
  <si>
    <t>Equity</t>
  </si>
  <si>
    <t>KIOCL Ltd</t>
  </si>
  <si>
    <t>KIOCL</t>
  </si>
  <si>
    <t>Amara Raja Energy &amp; Mobility Ltd</t>
  </si>
  <si>
    <t>ARE&amp;M</t>
  </si>
  <si>
    <t>Nuvama Wealth Management Ltd</t>
  </si>
  <si>
    <t>NUVAMA</t>
  </si>
  <si>
    <t>Piramal Enterprises Ltd</t>
  </si>
  <si>
    <t>PEL</t>
  </si>
  <si>
    <t>Whirlpool of India Ltd</t>
  </si>
  <si>
    <t>WHIRLPOOL</t>
  </si>
  <si>
    <t>Aditya Birla Sun Life AMC Ltd</t>
  </si>
  <si>
    <t>ABSLAMC</t>
  </si>
  <si>
    <t>Krishna Institute of Medical Sciences Ltd</t>
  </si>
  <si>
    <t>KIMS</t>
  </si>
  <si>
    <t>EIH Ltd</t>
  </si>
  <si>
    <t>EIHOTEL</t>
  </si>
  <si>
    <t>Computer Age Management Services Ltd</t>
  </si>
  <si>
    <t>CAMS</t>
  </si>
  <si>
    <t>Shyam Metalics and Energy Ltd</t>
  </si>
  <si>
    <t>SHYAMMETL</t>
  </si>
  <si>
    <t>Tejas Networks Ltd</t>
  </si>
  <si>
    <t>TEJASNET</t>
  </si>
  <si>
    <t>Aster DM Healthcare Ltd</t>
  </si>
  <si>
    <t>ASTERDM</t>
  </si>
  <si>
    <t>Affle (India) Ltd</t>
  </si>
  <si>
    <t>AFFLE</t>
  </si>
  <si>
    <t>Advertising</t>
  </si>
  <si>
    <t>Atul Ltd</t>
  </si>
  <si>
    <t>ATUL</t>
  </si>
  <si>
    <t>Kansai Nerolac Paints Ltd</t>
  </si>
  <si>
    <t>KANSAINER</t>
  </si>
  <si>
    <t>Ramco Cements Limited</t>
  </si>
  <si>
    <t>RAMCOCEM</t>
  </si>
  <si>
    <t>Bikaji Foods International Ltd</t>
  </si>
  <si>
    <t>BIKAJI</t>
  </si>
  <si>
    <t>Amber Enterprises India Ltd</t>
  </si>
  <si>
    <t>AMBER</t>
  </si>
  <si>
    <t>Triveni Turbine Ltd</t>
  </si>
  <si>
    <t>TRITURBINE</t>
  </si>
  <si>
    <t>Devyani International Ltd</t>
  </si>
  <si>
    <t>DEVYANI</t>
  </si>
  <si>
    <t>Gujarat State Petronet Ltd</t>
  </si>
  <si>
    <t>GSPL</t>
  </si>
  <si>
    <t>Nexus Select Trust</t>
  </si>
  <si>
    <t>NXST</t>
  </si>
  <si>
    <t>Mindspace Business Parks REIT</t>
  </si>
  <si>
    <t>MINDSPACE</t>
  </si>
  <si>
    <t>Alembic Pharmaceuticals Ltd</t>
  </si>
  <si>
    <t>APLLTD</t>
  </si>
  <si>
    <t>Cyient Ltd</t>
  </si>
  <si>
    <t>CYIENT</t>
  </si>
  <si>
    <t>JSW Holdings Ltd</t>
  </si>
  <si>
    <t>JSWHL</t>
  </si>
  <si>
    <t>Concord Biotech Ltd</t>
  </si>
  <si>
    <t>CONCORDBIO</t>
  </si>
  <si>
    <t>Wockhardt Ltd</t>
  </si>
  <si>
    <t>WOCKPHARMA</t>
  </si>
  <si>
    <t>Vinati Organics Ltd</t>
  </si>
  <si>
    <t>VINATIORGA</t>
  </si>
  <si>
    <t>Kalpataru Projects International Ltd</t>
  </si>
  <si>
    <t>KPIL</t>
  </si>
  <si>
    <t>Castrol India Ltd</t>
  </si>
  <si>
    <t>CASTROLIND</t>
  </si>
  <si>
    <t>Neuland Laboratories Ltd</t>
  </si>
  <si>
    <t>NEULANDLAB</t>
  </si>
  <si>
    <t>Five-Star Business Finance Ltd</t>
  </si>
  <si>
    <t>FIVESTAR</t>
  </si>
  <si>
    <t>Jupiter Wagons Ltd</t>
  </si>
  <si>
    <t>JWL</t>
  </si>
  <si>
    <t>Rail</t>
  </si>
  <si>
    <t>Chambal Fertilisers and Chemicals Ltd</t>
  </si>
  <si>
    <t>CHAMBLFERT</t>
  </si>
  <si>
    <t>DCM Shriram Ltd</t>
  </si>
  <si>
    <t>DCMSHRIRAM</t>
  </si>
  <si>
    <t>Jindal SAW Ltd</t>
  </si>
  <si>
    <t>JINDALSAW</t>
  </si>
  <si>
    <t>Aadhar Housing Finance Ltd</t>
  </si>
  <si>
    <t>AADHARHFC</t>
  </si>
  <si>
    <t>Kajaria Ceramics Ltd</t>
  </si>
  <si>
    <t>KAJARIACER</t>
  </si>
  <si>
    <t>Building Products - Ceramics</t>
  </si>
  <si>
    <t>Jubilant Pharmova Ltd</t>
  </si>
  <si>
    <t>JUBLPHARMA</t>
  </si>
  <si>
    <t>Welspun Corp Ltd</t>
  </si>
  <si>
    <t>WELCORP</t>
  </si>
  <si>
    <t>Eris Lifesciences Ltd</t>
  </si>
  <si>
    <t>ERIS</t>
  </si>
  <si>
    <t>Ircon International Ltd</t>
  </si>
  <si>
    <t>IRCON</t>
  </si>
  <si>
    <t>Elgi Equipments Ltd</t>
  </si>
  <si>
    <t>ELGIEQUIP</t>
  </si>
  <si>
    <t>Cello World Ltd</t>
  </si>
  <si>
    <t>CELLO</t>
  </si>
  <si>
    <t>Bombay Burmah Trading Corporation</t>
  </si>
  <si>
    <t>BBTC</t>
  </si>
  <si>
    <t>Chalet Hotels Ltd</t>
  </si>
  <si>
    <t>CHALET</t>
  </si>
  <si>
    <t>CIE Automotive India Ltd</t>
  </si>
  <si>
    <t>CIEINDIA</t>
  </si>
  <si>
    <t>IIFL Finance Ltd</t>
  </si>
  <si>
    <t>IIFL</t>
  </si>
  <si>
    <t>V Guard Industries Ltd</t>
  </si>
  <si>
    <t>VGUARD</t>
  </si>
  <si>
    <t>Astrazeneca Pharma India Ltd</t>
  </si>
  <si>
    <t>ASTRAZEN</t>
  </si>
  <si>
    <t>Signatureglobal (India) Ltd</t>
  </si>
  <si>
    <t>SIGNATURE</t>
  </si>
  <si>
    <t>Blue Dart Express Ltd</t>
  </si>
  <si>
    <t>BLUEDART</t>
  </si>
  <si>
    <t>NCC Ltd</t>
  </si>
  <si>
    <t>NCC</t>
  </si>
  <si>
    <t>PTC Industries Ltd</t>
  </si>
  <si>
    <t>PTCIL</t>
  </si>
  <si>
    <t>Jai Balaji Industries Ltd</t>
  </si>
  <si>
    <t>JAIBALAJI</t>
  </si>
  <si>
    <t>HFCL Ltd</t>
  </si>
  <si>
    <t>HFCL</t>
  </si>
  <si>
    <t>Sobha Ltd</t>
  </si>
  <si>
    <t>SOBHA</t>
  </si>
  <si>
    <t>Finolex Cables Ltd</t>
  </si>
  <si>
    <t>FINCABLES</t>
  </si>
  <si>
    <t>JBM Auto Ltd</t>
  </si>
  <si>
    <t>JBMA</t>
  </si>
  <si>
    <t>Afcons Infrastructure Ltd</t>
  </si>
  <si>
    <t>AFCONS</t>
  </si>
  <si>
    <t>R R Kabel Ltd</t>
  </si>
  <si>
    <t>RRKABEL</t>
  </si>
  <si>
    <t>Schneider Electric Infrastructure Ltd</t>
  </si>
  <si>
    <t>SCHNEIDER</t>
  </si>
  <si>
    <t>Karur Vysya Bank Ltd</t>
  </si>
  <si>
    <t>KARURVYSYA</t>
  </si>
  <si>
    <t>Relaxo Footwears Ltd</t>
  </si>
  <si>
    <t>RELAXO</t>
  </si>
  <si>
    <t>Bata India Ltd</t>
  </si>
  <si>
    <t>BATAINDIA</t>
  </si>
  <si>
    <t>Tbo Tek Ltd</t>
  </si>
  <si>
    <t>TBOTEK</t>
  </si>
  <si>
    <t>Tour &amp; Travel Services</t>
  </si>
  <si>
    <t>Newgen Software Technologies Ltd</t>
  </si>
  <si>
    <t>NEWGEN</t>
  </si>
  <si>
    <t>Ramkrishna Forgings Ltd</t>
  </si>
  <si>
    <t>RKFORGE</t>
  </si>
  <si>
    <t>Akzo Nobel India Ltd</t>
  </si>
  <si>
    <t>AKZOINDIA</t>
  </si>
  <si>
    <t>Century Plyboards (India) Ltd</t>
  </si>
  <si>
    <t>CENTURYPLY</t>
  </si>
  <si>
    <t>Wood Products</t>
  </si>
  <si>
    <t>Kfin Technologies Ltd</t>
  </si>
  <si>
    <t>KFINTECH</t>
  </si>
  <si>
    <t>PG Electroplast Ltd</t>
  </si>
  <si>
    <t>PGEL</t>
  </si>
  <si>
    <t>Techno Electric &amp; Engineering Company Ltd</t>
  </si>
  <si>
    <t>TECHNOE</t>
  </si>
  <si>
    <t>LMW Ltd</t>
  </si>
  <si>
    <t>LMW</t>
  </si>
  <si>
    <t>Finolex Industries Ltd</t>
  </si>
  <si>
    <t>FINPIPE</t>
  </si>
  <si>
    <t>Rainbow Children's Medicare Ltd</t>
  </si>
  <si>
    <t>RAINBOW</t>
  </si>
  <si>
    <t>Navin Fluorine International Ltd</t>
  </si>
  <si>
    <t>NAVINFLUOR</t>
  </si>
  <si>
    <t>UTI Asset Management Company Ltd</t>
  </si>
  <si>
    <t>UTIAMC</t>
  </si>
  <si>
    <t>Jyothy Labs Ltd</t>
  </si>
  <si>
    <t>JYOTHYLAB</t>
  </si>
  <si>
    <t>Asahi India Glass Ltd</t>
  </si>
  <si>
    <t>ASAHIINDIA</t>
  </si>
  <si>
    <t>Trident Ltd</t>
  </si>
  <si>
    <t>TRIDENT</t>
  </si>
  <si>
    <t>Sonata Software Ltd</t>
  </si>
  <si>
    <t>SONATSOFTW</t>
  </si>
  <si>
    <t>Kirloskar Oil Engines Ltd</t>
  </si>
  <si>
    <t>KIRLOSENG</t>
  </si>
  <si>
    <t>Swan Energy Ltd</t>
  </si>
  <si>
    <t>SWANENERGY</t>
  </si>
  <si>
    <t>BEML Ltd</t>
  </si>
  <si>
    <t>BEML</t>
  </si>
  <si>
    <t>Anand Rathi Wealth Ltd</t>
  </si>
  <si>
    <t>ANANDRATHI</t>
  </si>
  <si>
    <t>Garden Reach Shipbuilders &amp; Engineers Ltd</t>
  </si>
  <si>
    <t>GRSE</t>
  </si>
  <si>
    <t>Aptus Value Housing Finance India Ltd</t>
  </si>
  <si>
    <t>APTUS</t>
  </si>
  <si>
    <t>Zensar Technologies Ltd</t>
  </si>
  <si>
    <t>ZENSARTECH</t>
  </si>
  <si>
    <t>Bls International Services Ltd</t>
  </si>
  <si>
    <t>BLS</t>
  </si>
  <si>
    <t>Doms Industries Ltd</t>
  </si>
  <si>
    <t>DOMS</t>
  </si>
  <si>
    <t>Office Supplies</t>
  </si>
  <si>
    <t>Capri Global Capital Ltd</t>
  </si>
  <si>
    <t>CGCL</t>
  </si>
  <si>
    <t>Deepak Fertilisers and Petrochemicals Corp Ltd</t>
  </si>
  <si>
    <t>DEEPAKFERT</t>
  </si>
  <si>
    <t>eClerx Services Limited</t>
  </si>
  <si>
    <t>ECLERX</t>
  </si>
  <si>
    <t>Aarti Industries Ltd</t>
  </si>
  <si>
    <t>AARTIIND</t>
  </si>
  <si>
    <t>IFCI Ltd</t>
  </si>
  <si>
    <t>IFCI</t>
  </si>
  <si>
    <t>UTI S&amp;P BSE Sensex ETF</t>
  </si>
  <si>
    <t>UTISENSETF</t>
  </si>
  <si>
    <t>Great Eastern Shipping Company Ltd</t>
  </si>
  <si>
    <t>GESHIP</t>
  </si>
  <si>
    <t>Indegene Ltd</t>
  </si>
  <si>
    <t>INDGN</t>
  </si>
  <si>
    <t>Kirloskar Brothers Ltd</t>
  </si>
  <si>
    <t>KIRLOSBROS</t>
  </si>
  <si>
    <t>Zen Technologies Ltd</t>
  </si>
  <si>
    <t>ZENTEC</t>
  </si>
  <si>
    <t>Birlasoft Ltd</t>
  </si>
  <si>
    <t>BSOFT</t>
  </si>
  <si>
    <t>G R Infraprojects Ltd</t>
  </si>
  <si>
    <t>GRINFRA</t>
  </si>
  <si>
    <t>Netweb Technologies India Ltd</t>
  </si>
  <si>
    <t>NETWEB</t>
  </si>
  <si>
    <t>Sarda Energy &amp; Minerals Ltd</t>
  </si>
  <si>
    <t>SARDAEN</t>
  </si>
  <si>
    <t>Caplin Point Laboratories Ltd</t>
  </si>
  <si>
    <t>CAPLIPOINT</t>
  </si>
  <si>
    <t>Waaree Renewable Technologies Ltd</t>
  </si>
  <si>
    <t>WAAREERTL</t>
  </si>
  <si>
    <t>Gravita India Ltd</t>
  </si>
  <si>
    <t>GRAVITA</t>
  </si>
  <si>
    <t>Metals - Lead</t>
  </si>
  <si>
    <t>Titagarh Rail Systems Ltd</t>
  </si>
  <si>
    <t>TITAGARH</t>
  </si>
  <si>
    <t>Reliance Power Ltd</t>
  </si>
  <si>
    <t>RPOWER</t>
  </si>
  <si>
    <t>Action Construction Equipment Ltd</t>
  </si>
  <si>
    <t>ACE</t>
  </si>
  <si>
    <t>Heavy Machinery</t>
  </si>
  <si>
    <t>Redington Ltd</t>
  </si>
  <si>
    <t>REDINGTON</t>
  </si>
  <si>
    <t>Technology Hardware</t>
  </si>
  <si>
    <t>PCBL Chemical Ltd</t>
  </si>
  <si>
    <t>PCBL</t>
  </si>
  <si>
    <t>Indian Energy Exchange Ltd</t>
  </si>
  <si>
    <t>IEX</t>
  </si>
  <si>
    <t>Power Trading &amp; Consultancy</t>
  </si>
  <si>
    <t>Fine Organic Industries Ltd</t>
  </si>
  <si>
    <t>FINEORG</t>
  </si>
  <si>
    <t>Sanofi India Ltd</t>
  </si>
  <si>
    <t>SANOFI</t>
  </si>
  <si>
    <t>HBL Power Systems Ltd</t>
  </si>
  <si>
    <t>HBLPOWER</t>
  </si>
  <si>
    <t>CreditAccess Grameen Ltd</t>
  </si>
  <si>
    <t>CREDITACC</t>
  </si>
  <si>
    <t>PVR INOX Ltd</t>
  </si>
  <si>
    <t>PVRINOX</t>
  </si>
  <si>
    <t>Theatres</t>
  </si>
  <si>
    <t>Welspun Living Ltd</t>
  </si>
  <si>
    <t>WELSPUNLIV</t>
  </si>
  <si>
    <t>KSB Ltd</t>
  </si>
  <si>
    <t>KSB</t>
  </si>
  <si>
    <t>Clean Science and Technology Ltd</t>
  </si>
  <si>
    <t>CLEAN</t>
  </si>
  <si>
    <t>Marksans Pharma Ltd</t>
  </si>
  <si>
    <t>MARKSANS</t>
  </si>
  <si>
    <t>Indiamart Intermesh Ltd</t>
  </si>
  <si>
    <t>INDIAMART</t>
  </si>
  <si>
    <t>E I D-Parry (India) Ltd</t>
  </si>
  <si>
    <t>EIDPARRY</t>
  </si>
  <si>
    <t>Sugar</t>
  </si>
  <si>
    <t>Tega Industries Ltd</t>
  </si>
  <si>
    <t>TEGA</t>
  </si>
  <si>
    <t>Godrej Agrovet Ltd</t>
  </si>
  <si>
    <t>GODREJAGRO</t>
  </si>
  <si>
    <t>Agro Products</t>
  </si>
  <si>
    <t>Vardhman Textiles Ltd</t>
  </si>
  <si>
    <t>VTL</t>
  </si>
  <si>
    <t>Manappuram Finance Ltd</t>
  </si>
  <si>
    <t>MANAPPURAM</t>
  </si>
  <si>
    <t>Sagility India Ltd</t>
  </si>
  <si>
    <t>SAGILITY</t>
  </si>
  <si>
    <t>Transformers and Rectifiers (India) Ltd</t>
  </si>
  <si>
    <t>TARIL</t>
  </si>
  <si>
    <t>Mahanagar Gas Ltd</t>
  </si>
  <si>
    <t>MGL</t>
  </si>
  <si>
    <t>Aavas Financiers Ltd</t>
  </si>
  <si>
    <t>AAVAS</t>
  </si>
  <si>
    <t>Supreme Petrochem Ltd</t>
  </si>
  <si>
    <t>SPLPETRO</t>
  </si>
  <si>
    <t>Tata Teleservices (Maharashtra) Ltd</t>
  </si>
  <si>
    <t>TTML</t>
  </si>
  <si>
    <t>Glenmark Life Sciences Ltd</t>
  </si>
  <si>
    <t>GLS</t>
  </si>
  <si>
    <t>RITES Ltd</t>
  </si>
  <si>
    <t>RITES</t>
  </si>
  <si>
    <t>Ingersoll-Rand (India) Ltd</t>
  </si>
  <si>
    <t>INGERRAND</t>
  </si>
  <si>
    <t>Nava Limited</t>
  </si>
  <si>
    <t>NAVA</t>
  </si>
  <si>
    <t>Cube Highways Trust</t>
  </si>
  <si>
    <t>CUBEINVIT</t>
  </si>
  <si>
    <t>Roads</t>
  </si>
  <si>
    <t>Granules India Ltd</t>
  </si>
  <si>
    <t>GRANULES</t>
  </si>
  <si>
    <t>NMDC Steel Ltd</t>
  </si>
  <si>
    <t>NSLNISP</t>
  </si>
  <si>
    <t>Raymond Lifestyle Ltd</t>
  </si>
  <si>
    <t>RAYMONDLSL</t>
  </si>
  <si>
    <t>Strides Pharma Science Ltd</t>
  </si>
  <si>
    <t>STAR</t>
  </si>
  <si>
    <t>LT Foods Ltd</t>
  </si>
  <si>
    <t>LTFOODS</t>
  </si>
  <si>
    <t>Inox Wind Energy Ltd</t>
  </si>
  <si>
    <t>IWEL</t>
  </si>
  <si>
    <t>City Union Bank Ltd</t>
  </si>
  <si>
    <t>CUB</t>
  </si>
  <si>
    <t>Praj Industries Ltd</t>
  </si>
  <si>
    <t>PRAJIND</t>
  </si>
  <si>
    <t>Godawari Power and Ispat Ltd</t>
  </si>
  <si>
    <t>GPIL</t>
  </si>
  <si>
    <t>JM Financial Ltd</t>
  </si>
  <si>
    <t>JMFINANCIL</t>
  </si>
  <si>
    <t>Elecon Engineering Company Ltd</t>
  </si>
  <si>
    <t>ELECON</t>
  </si>
  <si>
    <t>Data Patterns (India) Ltd</t>
  </si>
  <si>
    <t>DATAPATTNS</t>
  </si>
  <si>
    <t>Genus Power Infrastructures Ltd</t>
  </si>
  <si>
    <t>GENUSPOWER</t>
  </si>
  <si>
    <t>RedTape</t>
  </si>
  <si>
    <t>REDTAPE</t>
  </si>
  <si>
    <t>Railtel Corporation of India Ltd</t>
  </si>
  <si>
    <t>RAILTEL</t>
  </si>
  <si>
    <t>Communication &amp; Networking</t>
  </si>
  <si>
    <t>Network18 Media &amp; Investments Ltd</t>
  </si>
  <si>
    <t>NETWORK18</t>
  </si>
  <si>
    <t>Movies &amp; TV Serials</t>
  </si>
  <si>
    <t>Prudent Corporate Advisory Services Ltd</t>
  </si>
  <si>
    <t>PRUDENT</t>
  </si>
  <si>
    <t>Zydus Wellness Ltd</t>
  </si>
  <si>
    <t>ZYDUSWELL</t>
  </si>
  <si>
    <t>Honasa Consumer Ltd</t>
  </si>
  <si>
    <t>HONASA</t>
  </si>
  <si>
    <t>Nuvoco Vistas Corporation Ltd</t>
  </si>
  <si>
    <t>NUVOCO</t>
  </si>
  <si>
    <t>Olectra Greentech Ltd</t>
  </si>
  <si>
    <t>OLECTRA</t>
  </si>
  <si>
    <t>TTK Prestige Ltd</t>
  </si>
  <si>
    <t>TTKPRESTIG</t>
  </si>
  <si>
    <t>Powergrid Infrastructure Investment Trust</t>
  </si>
  <si>
    <t>PGINVIT</t>
  </si>
  <si>
    <t>Eureka Forbes Ltd</t>
  </si>
  <si>
    <t>EUREKAFORB</t>
  </si>
  <si>
    <t>Household Appliances</t>
  </si>
  <si>
    <t>Jaiprakash Power Ventures Ltd</t>
  </si>
  <si>
    <t>JPPOWER</t>
  </si>
  <si>
    <t>Maharashtra Scooters Ltd</t>
  </si>
  <si>
    <t>MAHSCOOTER</t>
  </si>
  <si>
    <t>MMTC Ltd</t>
  </si>
  <si>
    <t>MMTC</t>
  </si>
  <si>
    <t>Sterling and Wilson Renewable Energy Ltd</t>
  </si>
  <si>
    <t>SWSOLAR</t>
  </si>
  <si>
    <t>Westlife Foodworld Ltd</t>
  </si>
  <si>
    <t>WESTLIFE</t>
  </si>
  <si>
    <t>Safari Industries (India) Ltd</t>
  </si>
  <si>
    <t>SAFARI</t>
  </si>
  <si>
    <t>Happiest Minds Technologies Ltd</t>
  </si>
  <si>
    <t>HAPPSTMNDS</t>
  </si>
  <si>
    <t>Tips Music Ltd</t>
  </si>
  <si>
    <t>TIPSMUSIC</t>
  </si>
  <si>
    <t>Minda Corporation Ltd</t>
  </si>
  <si>
    <t>MINDACORP</t>
  </si>
  <si>
    <t>Usha Martin Ltd</t>
  </si>
  <si>
    <t>USHAMART</t>
  </si>
  <si>
    <t>Craftsman Automation Ltd</t>
  </si>
  <si>
    <t>CRAFTSMAN</t>
  </si>
  <si>
    <t>Sanofi Consumer Healthcare India Ltd</t>
  </si>
  <si>
    <t>SANOFICONR</t>
  </si>
  <si>
    <t>Bharat Global Developers Ltd</t>
  </si>
  <si>
    <t>BGDL</t>
  </si>
  <si>
    <t>Computer &amp; Electronics Retail</t>
  </si>
  <si>
    <t>Balrampur Chini Mills Ltd</t>
  </si>
  <si>
    <t>BALRAMCHIN</t>
  </si>
  <si>
    <t>Zee Entertainment Enterprises Ltd</t>
  </si>
  <si>
    <t>ZEEL</t>
  </si>
  <si>
    <t>India Cements Ltd</t>
  </si>
  <si>
    <t>INDIACEM</t>
  </si>
  <si>
    <t>RHI Magnesita India Ltd</t>
  </si>
  <si>
    <t>RHIM</t>
  </si>
  <si>
    <t>CEAT Ltd</t>
  </si>
  <si>
    <t>CEATLTD</t>
  </si>
  <si>
    <t>Aether Industries Ltd</t>
  </si>
  <si>
    <t>AETHER</t>
  </si>
  <si>
    <t>Can Fin Homes Ltd</t>
  </si>
  <si>
    <t>CANFINHOME</t>
  </si>
  <si>
    <t>Vesuvius India Ltd</t>
  </si>
  <si>
    <t>VESUVIUS</t>
  </si>
  <si>
    <t>Bharat 22 ETF</t>
  </si>
  <si>
    <t>ICICIB22</t>
  </si>
  <si>
    <t>INOX India Ltd</t>
  </si>
  <si>
    <t>INOXINDIA</t>
  </si>
  <si>
    <t>Sea-Borne Tankers</t>
  </si>
  <si>
    <t>Bengal &amp; Assam Company Ltd</t>
  </si>
  <si>
    <t>BENGALASM</t>
  </si>
  <si>
    <t>Nippon India ETF Nifty Bank BeES</t>
  </si>
  <si>
    <t>BANKBEES</t>
  </si>
  <si>
    <t>Jammu and Kashmir Bank Ltd</t>
  </si>
  <si>
    <t>J&amp;KBANK</t>
  </si>
  <si>
    <t>Jubilant Ingrevia Ltd</t>
  </si>
  <si>
    <t>JUBLINGREA</t>
  </si>
  <si>
    <t>Metropolis Healthcare Ltd</t>
  </si>
  <si>
    <t>METROPOLIS</t>
  </si>
  <si>
    <t>Gujarat Mineral Development Corporation Ltd</t>
  </si>
  <si>
    <t>GMDCLTD</t>
  </si>
  <si>
    <t>Vijaya Diagnostic Centre Ltd</t>
  </si>
  <si>
    <t>VIJAYA</t>
  </si>
  <si>
    <t>Va Tech Wabag Ltd</t>
  </si>
  <si>
    <t>WABAG</t>
  </si>
  <si>
    <t>Water Management</t>
  </si>
  <si>
    <t>Choice International Ltd</t>
  </si>
  <si>
    <t>CHOICEIN</t>
  </si>
  <si>
    <t>Happy Forgings Ltd</t>
  </si>
  <si>
    <t>HAPPYFORGE</t>
  </si>
  <si>
    <t>Auto, Truck &amp; Motorcycle Parts</t>
  </si>
  <si>
    <t>Engineers India Ltd</t>
  </si>
  <si>
    <t>ENGINERSIN</t>
  </si>
  <si>
    <t>Alok Industries Ltd</t>
  </si>
  <si>
    <t>ALOKINDS</t>
  </si>
  <si>
    <t>Mrs. Bectors Food Specialities Ltd</t>
  </si>
  <si>
    <t>BECTORFOOD</t>
  </si>
  <si>
    <t>Kirloskar Ferrous Industries Ltd</t>
  </si>
  <si>
    <t>KIRLFER</t>
  </si>
  <si>
    <t>ELANTAS Beck India Ltd</t>
  </si>
  <si>
    <t>ELANTAS</t>
  </si>
  <si>
    <t>Raymond Ltd</t>
  </si>
  <si>
    <t>RAYMOND</t>
  </si>
  <si>
    <t>JK Tyre &amp; Industries Ltd</t>
  </si>
  <si>
    <t>JKTYRE</t>
  </si>
  <si>
    <t>Intellect Design Arena Ltd</t>
  </si>
  <si>
    <t>INTELLECT</t>
  </si>
  <si>
    <t>Sapphire Foods India Ltd</t>
  </si>
  <si>
    <t>SAPPHIRE</t>
  </si>
  <si>
    <t>Alkyl Amines Chemicals Ltd</t>
  </si>
  <si>
    <t>ALKYLAMINE</t>
  </si>
  <si>
    <t>Reliance Infrastructure Ltd</t>
  </si>
  <si>
    <t>RELINFRA</t>
  </si>
  <si>
    <t>shipping corporation of India Ltd</t>
  </si>
  <si>
    <t>SCI</t>
  </si>
  <si>
    <t>Kirloskar Pneumatic Company Ltd</t>
  </si>
  <si>
    <t>KIRLPNU</t>
  </si>
  <si>
    <t>Voltamp Transformers Ltd</t>
  </si>
  <si>
    <t>VOLTAMP</t>
  </si>
  <si>
    <t>Galaxy Surfactants Ltd</t>
  </si>
  <si>
    <t>GALAXYSURF</t>
  </si>
  <si>
    <t>KPI Green Energy Ltd</t>
  </si>
  <si>
    <t>KPIGREEN</t>
  </si>
  <si>
    <t>Symphony Ltd</t>
  </si>
  <si>
    <t>SYMPHONY</t>
  </si>
  <si>
    <t>Sammaan Capital Ltd</t>
  </si>
  <si>
    <t>SAMMAANCAP</t>
  </si>
  <si>
    <t>Tanla Platforms Ltd</t>
  </si>
  <si>
    <t>TANLA</t>
  </si>
  <si>
    <t>Brookfield India Real Estate Trust</t>
  </si>
  <si>
    <t>BIRET</t>
  </si>
  <si>
    <t>IIFL Capital Services Ltd</t>
  </si>
  <si>
    <t>IIFLSEC</t>
  </si>
  <si>
    <t>Jupiter Life Line Hospitals Ltd</t>
  </si>
  <si>
    <t>JLHL</t>
  </si>
  <si>
    <t>Akums Drugs and Pharmaceuticals Ltd</t>
  </si>
  <si>
    <t>AKUMS</t>
  </si>
  <si>
    <t>CE Info Systems Ltd</t>
  </si>
  <si>
    <t>MAPMYINDIA</t>
  </si>
  <si>
    <t>India Grid Trust</t>
  </si>
  <si>
    <t>INDIGRID</t>
  </si>
  <si>
    <t>Latent View Analytics Ltd</t>
  </si>
  <si>
    <t>LATENTVIEW</t>
  </si>
  <si>
    <t>Syrma SGS Technology Ltd</t>
  </si>
  <si>
    <t>SYRMA</t>
  </si>
  <si>
    <t>Graphite India Ltd</t>
  </si>
  <si>
    <t>GRAPHITE</t>
  </si>
  <si>
    <t>Quess Corp Ltd</t>
  </si>
  <si>
    <t>QUESS</t>
  </si>
  <si>
    <t>Employment Services</t>
  </si>
  <si>
    <t>Prism Johnson Ltd</t>
  </si>
  <si>
    <t>PRSMJOHNSN</t>
  </si>
  <si>
    <t>P N Gadgil Jewellers Ltd</t>
  </si>
  <si>
    <t>PNGJL</t>
  </si>
  <si>
    <t>Edelweiss Financial Services Ltd</t>
  </si>
  <si>
    <t>EDELWEISS</t>
  </si>
  <si>
    <t>Lemon Tree Hotels Ltd</t>
  </si>
  <si>
    <t>LEMONTREE</t>
  </si>
  <si>
    <t>CCL Products (India) Ltd</t>
  </si>
  <si>
    <t>CCL</t>
  </si>
  <si>
    <t>Mastek Ltd</t>
  </si>
  <si>
    <t>MASTEK</t>
  </si>
  <si>
    <t>Bajaj Electricals Ltd</t>
  </si>
  <si>
    <t>BAJAJELEC</t>
  </si>
  <si>
    <t>RBL Bank Ltd</t>
  </si>
  <si>
    <t>RBLBANK</t>
  </si>
  <si>
    <t>Azad Engineering Ltd</t>
  </si>
  <si>
    <t>AZAD</t>
  </si>
  <si>
    <t>ESAB India Ltd</t>
  </si>
  <si>
    <t>ESABINDIA</t>
  </si>
  <si>
    <t>Isgec Heavy Engineering Ltd</t>
  </si>
  <si>
    <t>ISGEC</t>
  </si>
  <si>
    <t>Home First Finance Company India Ltd</t>
  </si>
  <si>
    <t>HOMEFIRST</t>
  </si>
  <si>
    <t>Saregama India Ltd</t>
  </si>
  <si>
    <t>SAREGAMA</t>
  </si>
  <si>
    <t>Keystone Realtors Ltd</t>
  </si>
  <si>
    <t>RUSTOMJEE</t>
  </si>
  <si>
    <t>Just Dial Ltd</t>
  </si>
  <si>
    <t>JUSTDIAL</t>
  </si>
  <si>
    <t>Sheela Foam Ltd</t>
  </si>
  <si>
    <t>SFL</t>
  </si>
  <si>
    <t>Home Furnishing</t>
  </si>
  <si>
    <t>Blue Jet Healthcare Ltd</t>
  </si>
  <si>
    <t>BLUEJET</t>
  </si>
  <si>
    <t>Route Mobile Ltd</t>
  </si>
  <si>
    <t>ROUTE</t>
  </si>
  <si>
    <t>Sansera Engineering Ltd</t>
  </si>
  <si>
    <t>SANSERA</t>
  </si>
  <si>
    <t>ITD Cementation India Ltd</t>
  </si>
  <si>
    <t>ITDCEM</t>
  </si>
  <si>
    <t>Thomas Cook (India) Ltd</t>
  </si>
  <si>
    <t>THOMASCOOK</t>
  </si>
  <si>
    <t>Black Box Ltd</t>
  </si>
  <si>
    <t>BBOX</t>
  </si>
  <si>
    <t>Chennai Petroleum Corporation Ltd</t>
  </si>
  <si>
    <t>CHENNPETRO</t>
  </si>
  <si>
    <t>Force Motors Ltd</t>
  </si>
  <si>
    <t>FORCEMOT</t>
  </si>
  <si>
    <t>Arvind Ltd</t>
  </si>
  <si>
    <t>ARVIND</t>
  </si>
  <si>
    <t>SBFC Finance Ltd</t>
  </si>
  <si>
    <t>SBFC</t>
  </si>
  <si>
    <t>Shakti Pumps (India) Ltd</t>
  </si>
  <si>
    <t>SHAKTIPUMP</t>
  </si>
  <si>
    <t>Electrosteel Castings Ltd</t>
  </si>
  <si>
    <t>ELECTCAST</t>
  </si>
  <si>
    <t>Cera Sanitaryware Ltd</t>
  </si>
  <si>
    <t>CERA</t>
  </si>
  <si>
    <t>Paradeep Phosphates Ltd</t>
  </si>
  <si>
    <t>PARADEEP</t>
  </si>
  <si>
    <t>Ganesh Housing Corp Ltd</t>
  </si>
  <si>
    <t>GANESHHOUC</t>
  </si>
  <si>
    <t>Garware Hi-Tech Films Ltd</t>
  </si>
  <si>
    <t>GRWRHITECH</t>
  </si>
  <si>
    <t>Procter &amp; Gamble Health Ltd</t>
  </si>
  <si>
    <t>PGHL</t>
  </si>
  <si>
    <t>KNR Constructions Ltd</t>
  </si>
  <si>
    <t>KNRCON</t>
  </si>
  <si>
    <t>Transport Corporation of India Ltd</t>
  </si>
  <si>
    <t>TCI</t>
  </si>
  <si>
    <t>Shriram Pistons &amp; Rings Ltd</t>
  </si>
  <si>
    <t>SHRIPISTON</t>
  </si>
  <si>
    <t>Rattanindia Enterprises Ltd</t>
  </si>
  <si>
    <t>RTNINDIA</t>
  </si>
  <si>
    <t>Kotak Nifty Bank ETF</t>
  </si>
  <si>
    <t>BANKNIFTY1</t>
  </si>
  <si>
    <t>National Standard (India) Ltd</t>
  </si>
  <si>
    <t>NATIONSTD</t>
  </si>
  <si>
    <t>Allied Blenders and Distillers Ltd</t>
  </si>
  <si>
    <t>ABDL</t>
  </si>
  <si>
    <t>Puravankara Ltd</t>
  </si>
  <si>
    <t>PURVA</t>
  </si>
  <si>
    <t>Campus Activewear Ltd</t>
  </si>
  <si>
    <t>CAMPUS</t>
  </si>
  <si>
    <t>Gujarat Pipavav Port Ltd</t>
  </si>
  <si>
    <t>GPPL</t>
  </si>
  <si>
    <t>Shree Renuka Sugars Ltd</t>
  </si>
  <si>
    <t>RENUKA</t>
  </si>
  <si>
    <t>Rategain Travel Technologies Ltd</t>
  </si>
  <si>
    <t>RATEGAIN</t>
  </si>
  <si>
    <t>Aurionpro Solutions Ltd</t>
  </si>
  <si>
    <t>AURIONPRO</t>
  </si>
  <si>
    <t>Rashtriya Chemicals and Fertilizers Ltd</t>
  </si>
  <si>
    <t>RCF</t>
  </si>
  <si>
    <t>SBI Nifty 50 ETF</t>
  </si>
  <si>
    <t>SETFNIF50</t>
  </si>
  <si>
    <t>BHARAT Bond ETF-April 2023-Growth</t>
  </si>
  <si>
    <t>EBBETF0423</t>
  </si>
  <si>
    <t>Debt</t>
  </si>
  <si>
    <t>Birla Corporation Ltd</t>
  </si>
  <si>
    <t>BIRLACORPN</t>
  </si>
  <si>
    <t>JK Lakshmi Cement Ltd</t>
  </si>
  <si>
    <t>JKLAKSHMI</t>
  </si>
  <si>
    <t>Archean Chemical Industries Ltd</t>
  </si>
  <si>
    <t>ACI</t>
  </si>
  <si>
    <t>Insolation Energy Ltd</t>
  </si>
  <si>
    <t>INA</t>
  </si>
  <si>
    <t>Semiconductors</t>
  </si>
  <si>
    <t>EPL Ltd</t>
  </si>
  <si>
    <t>EPL</t>
  </si>
  <si>
    <t>Packaging</t>
  </si>
  <si>
    <t>Time Technoplast Ltd</t>
  </si>
  <si>
    <t>TIMETECHNO</t>
  </si>
  <si>
    <t>Triveni Engineering and Industries Ltd</t>
  </si>
  <si>
    <t>TRIVENI</t>
  </si>
  <si>
    <t>Epigral Ltd</t>
  </si>
  <si>
    <t>EPIGRAL</t>
  </si>
  <si>
    <t>Senco Gold Ltd</t>
  </si>
  <si>
    <t>SENCO</t>
  </si>
  <si>
    <t>HMT Ltd</t>
  </si>
  <si>
    <t>HMT</t>
  </si>
  <si>
    <t>Valor Estate Ltd</t>
  </si>
  <si>
    <t>DBREALTY</t>
  </si>
  <si>
    <t>MedPlus Health Services Ltd</t>
  </si>
  <si>
    <t>MEDPLUS</t>
  </si>
  <si>
    <t>Kama Holdings Ltd</t>
  </si>
  <si>
    <t>KAMAHOLD</t>
  </si>
  <si>
    <t>Power Mech Projects Ltd</t>
  </si>
  <si>
    <t>POWERMECH</t>
  </si>
  <si>
    <t>Lloyds Engineering Works Ltd</t>
  </si>
  <si>
    <t>LLOYDSENGG</t>
  </si>
  <si>
    <t>Max Estates Ltd</t>
  </si>
  <si>
    <t>MAXESTATES</t>
  </si>
  <si>
    <t>Ami Organics Ltd</t>
  </si>
  <si>
    <t>AMIORG</t>
  </si>
  <si>
    <t>F D C Ltd</t>
  </si>
  <si>
    <t>FDC</t>
  </si>
  <si>
    <t>Shilpa Medicare Ltd</t>
  </si>
  <si>
    <t>SHILPAMED</t>
  </si>
  <si>
    <t>ASK Automotive Ltd</t>
  </si>
  <si>
    <t>ASKAUTOLTD</t>
  </si>
  <si>
    <t>CMS Info Systems Ltd</t>
  </si>
  <si>
    <t>CMSINFO</t>
  </si>
  <si>
    <t>Maharashtra Seamless Ltd</t>
  </si>
  <si>
    <t>MAHSEAMLES</t>
  </si>
  <si>
    <t>Gujarat Narmada Valley Fertilizers &amp; Chemicals Ltd</t>
  </si>
  <si>
    <t>GNFC</t>
  </si>
  <si>
    <t>Anupam Rasayan India Ltd</t>
  </si>
  <si>
    <t>ANURAS</t>
  </si>
  <si>
    <t>Diamond Power Infrastructure Ltd</t>
  </si>
  <si>
    <t>DIACABS</t>
  </si>
  <si>
    <t>PNC Infratech Ltd</t>
  </si>
  <si>
    <t>PNCINFRA</t>
  </si>
  <si>
    <t>Religare Enterprises Ltd</t>
  </si>
  <si>
    <t>RELIGARE</t>
  </si>
  <si>
    <t>Gujarat State Fertilizers &amp; Chemicals Ltd</t>
  </si>
  <si>
    <t>GSFC</t>
  </si>
  <si>
    <t>Balu Forge Industries Ltd</t>
  </si>
  <si>
    <t>BALUFORGE</t>
  </si>
  <si>
    <t>E2E Networks Ltd</t>
  </si>
  <si>
    <t>E2E</t>
  </si>
  <si>
    <t>HEG Ltd</t>
  </si>
  <si>
    <t>HEG</t>
  </si>
  <si>
    <t>Texmaco Rail &amp; Engineering Ltd</t>
  </si>
  <si>
    <t>TEXRAIL</t>
  </si>
  <si>
    <t>HG Infra Engineering Ltd</t>
  </si>
  <si>
    <t>HGINFRA</t>
  </si>
  <si>
    <t>TVS Supply Chain Solutions Ltd</t>
  </si>
  <si>
    <t>TVSSCS</t>
  </si>
  <si>
    <t>Karnataka Bank Ltd</t>
  </si>
  <si>
    <t>KTKBANK</t>
  </si>
  <si>
    <t>Avanti Feeds Ltd</t>
  </si>
  <si>
    <t>AVANTIFEED</t>
  </si>
  <si>
    <t>Ion Exchange (India) Ltd</t>
  </si>
  <si>
    <t>IONEXCHANG</t>
  </si>
  <si>
    <t>Environmental Services</t>
  </si>
  <si>
    <t>Varroc Engineering Ltd</t>
  </si>
  <si>
    <t>VARROC</t>
  </si>
  <si>
    <t>Garware Technical Fibres Ltd</t>
  </si>
  <si>
    <t>GARFIBRES</t>
  </si>
  <si>
    <t>Chemplast Sanmar Ltd</t>
  </si>
  <si>
    <t>CHEMPLASTS</t>
  </si>
  <si>
    <t>PC Jeweller Ltd</t>
  </si>
  <si>
    <t>PCJEWELLER</t>
  </si>
  <si>
    <t>Star Cement Ltd</t>
  </si>
  <si>
    <t>STARCEMENT</t>
  </si>
  <si>
    <t>Infibeam Avenues Ltd</t>
  </si>
  <si>
    <t>INFIBEAM</t>
  </si>
  <si>
    <t>GMR Power and Urban Infra Ltd</t>
  </si>
  <si>
    <t>GMRP&amp;UI</t>
  </si>
  <si>
    <t>Mahindra Lifespace Developers Ltd</t>
  </si>
  <si>
    <t>MAHLIFE</t>
  </si>
  <si>
    <t>Orchid Pharma Ltd</t>
  </si>
  <si>
    <t>ORCHPHARMA</t>
  </si>
  <si>
    <t>Arvind Fashions Ltd</t>
  </si>
  <si>
    <t>ARVINDFASN</t>
  </si>
  <si>
    <t>eMudhra Ltd</t>
  </si>
  <si>
    <t>EMUDHRA</t>
  </si>
  <si>
    <t>Equinox India Developments Ltd</t>
  </si>
  <si>
    <t>EMBDL</t>
  </si>
  <si>
    <t>Gallantt Ispat Ltd</t>
  </si>
  <si>
    <t>GALLANTT</t>
  </si>
  <si>
    <t>Protean eGov Technologies Ltd</t>
  </si>
  <si>
    <t>PROTEAN</t>
  </si>
  <si>
    <t>IT Consulting &amp; Other Services</t>
  </si>
  <si>
    <t>PDS Limited</t>
  </si>
  <si>
    <t>PDSL</t>
  </si>
  <si>
    <t>Sunteck Realty Ltd</t>
  </si>
  <si>
    <t>SUNTECK</t>
  </si>
  <si>
    <t>Mahindra Holidays and Resorts India Ltd</t>
  </si>
  <si>
    <t>MHRIL</t>
  </si>
  <si>
    <t>Equitas Small Finance Bank Ltd</t>
  </si>
  <si>
    <t>EQUITASBNK</t>
  </si>
  <si>
    <t>Indigo Paints Ltd</t>
  </si>
  <si>
    <t>INDIGOPNTS</t>
  </si>
  <si>
    <t>Surya Roshni Ltd</t>
  </si>
  <si>
    <t>SURYAROSNI</t>
  </si>
  <si>
    <t>Ethos Ltd</t>
  </si>
  <si>
    <t>ETHOSLTD</t>
  </si>
  <si>
    <t>Astra Microwave Products Ltd</t>
  </si>
  <si>
    <t>ASTRAMICRO</t>
  </si>
  <si>
    <t>V-mart Retail Ltd</t>
  </si>
  <si>
    <t>VMART</t>
  </si>
  <si>
    <t>Dodla Dairy Ltd</t>
  </si>
  <si>
    <t>DODLA</t>
  </si>
  <si>
    <t>Juniper Hotels Ltd</t>
  </si>
  <si>
    <t>JUNIPER</t>
  </si>
  <si>
    <t>Sandur Manganese and Iron Ores Ltd</t>
  </si>
  <si>
    <t>SANDUMA</t>
  </si>
  <si>
    <t>Mining - Manganese</t>
  </si>
  <si>
    <t>RattanIndia Power Ltd</t>
  </si>
  <si>
    <t>RTNPOWER</t>
  </si>
  <si>
    <t>Dilip Buildcon Ltd</t>
  </si>
  <si>
    <t>DBL</t>
  </si>
  <si>
    <t>India Shelter Finance Corporation Ltd</t>
  </si>
  <si>
    <t>INDIASHLTR</t>
  </si>
  <si>
    <t>Laxmi Organic Industries Ltd</t>
  </si>
  <si>
    <t>LXCHEM</t>
  </si>
  <si>
    <t>Responsive Industries Ltd</t>
  </si>
  <si>
    <t>RESPONIND</t>
  </si>
  <si>
    <t>Building Products - Granite</t>
  </si>
  <si>
    <t>JK Paper Ltd</t>
  </si>
  <si>
    <t>JKPAPER</t>
  </si>
  <si>
    <t>Paper Products</t>
  </si>
  <si>
    <t>Rajesh Exports Ltd</t>
  </si>
  <si>
    <t>RAJESHEXPO</t>
  </si>
  <si>
    <t>Privi Speciality Chemicals Ltd</t>
  </si>
  <si>
    <t>PRIVISCL</t>
  </si>
  <si>
    <t>Orient Cement Ltd</t>
  </si>
  <si>
    <t>ORIENTCEM</t>
  </si>
  <si>
    <t>Tamilnad Mercantile Bank Ltd</t>
  </si>
  <si>
    <t>TMB</t>
  </si>
  <si>
    <t>Shoppers Stop Ltd</t>
  </si>
  <si>
    <t>SHOPERSTOP</t>
  </si>
  <si>
    <t>Nesco Ltd</t>
  </si>
  <si>
    <t>NESCO</t>
  </si>
  <si>
    <t>Dhanuka Agritech Ltd</t>
  </si>
  <si>
    <t>DHANUKA</t>
  </si>
  <si>
    <t>Spicejet Ltd</t>
  </si>
  <si>
    <t>SPICEJET</t>
  </si>
  <si>
    <t>Ahluwalia Contracts (India) Ltd</t>
  </si>
  <si>
    <t>AHLUCONT</t>
  </si>
  <si>
    <t>Nazara Technologies Ltd</t>
  </si>
  <si>
    <t>NAZARA</t>
  </si>
  <si>
    <t>Theme Parks &amp; Gaming</t>
  </si>
  <si>
    <t>National Highways Infra Trust</t>
  </si>
  <si>
    <t>NHIT</t>
  </si>
  <si>
    <t>Sharda Cropchem Ltd</t>
  </si>
  <si>
    <t>SHARDACROP</t>
  </si>
  <si>
    <t>Sundaram Finance Holdings Ltd</t>
  </si>
  <si>
    <t>SUNDARMHLD</t>
  </si>
  <si>
    <t>BHARAT Bond ETF-April 2030-Growth</t>
  </si>
  <si>
    <t>EBBETF0430</t>
  </si>
  <si>
    <t>Greenlam Industries Ltd</t>
  </si>
  <si>
    <t>GREENLAM</t>
  </si>
  <si>
    <t>Building Products - Laminates</t>
  </si>
  <si>
    <t>Indo Count Industries Ltd</t>
  </si>
  <si>
    <t>ICIL</t>
  </si>
  <si>
    <t>Ujjivan Small Finance Bank Ltd</t>
  </si>
  <si>
    <t>UJJIVANSFB</t>
  </si>
  <si>
    <t>V I P Industries Ltd</t>
  </si>
  <si>
    <t>VIPIND</t>
  </si>
  <si>
    <t>Ashoka Buildcon Ltd</t>
  </si>
  <si>
    <t>ASHOKA</t>
  </si>
  <si>
    <t>BHARAT Bond ETF-April 2032</t>
  </si>
  <si>
    <t>BBETF0432</t>
  </si>
  <si>
    <t>Anup Engineering Ltd</t>
  </si>
  <si>
    <t>ANUP</t>
  </si>
  <si>
    <t>Piccadily Agro Industries Ltd</t>
  </si>
  <si>
    <t>PICCADIL</t>
  </si>
  <si>
    <t>Balaji Amines Ltd</t>
  </si>
  <si>
    <t>BALAMINES</t>
  </si>
  <si>
    <t>Sun Pharma Advanced Research Co Ltd</t>
  </si>
  <si>
    <t>SPARC</t>
  </si>
  <si>
    <t>Pilani Investment And Industries Corporation Ltd</t>
  </si>
  <si>
    <t>PILANIINVS</t>
  </si>
  <si>
    <t>Healthcare Global Enterprises Ltd</t>
  </si>
  <si>
    <t>HCG</t>
  </si>
  <si>
    <t>Man Infraconstruction Ltd</t>
  </si>
  <si>
    <t>MANINFRA</t>
  </si>
  <si>
    <t>Kesoram Industries Ltd</t>
  </si>
  <si>
    <t>KESORAMIND</t>
  </si>
  <si>
    <t>Electronics Mart India Ltd</t>
  </si>
  <si>
    <t>EMIL</t>
  </si>
  <si>
    <t>IFB Industries Ltd</t>
  </si>
  <si>
    <t>IFBIND</t>
  </si>
  <si>
    <t>Kennametal India Ltd</t>
  </si>
  <si>
    <t>KENNAMET</t>
  </si>
  <si>
    <t>India Infrastructure Trust</t>
  </si>
  <si>
    <t>INFRATRUST</t>
  </si>
  <si>
    <t>Tilaknagar Industries Ltd</t>
  </si>
  <si>
    <t>TI</t>
  </si>
  <si>
    <t>Bansal Wire Industries Ltd</t>
  </si>
  <si>
    <t>BANSALWIRE</t>
  </si>
  <si>
    <t>TD Power Systems Ltd</t>
  </si>
  <si>
    <t>TDPOWERSYS</t>
  </si>
  <si>
    <t>Sudarshan Chemical Industries Ltd</t>
  </si>
  <si>
    <t>SUDARSCHEM</t>
  </si>
  <si>
    <t>Hindustan Foods Ltd</t>
  </si>
  <si>
    <t>HNDFDS</t>
  </si>
  <si>
    <t>Indinfravit Trust</t>
  </si>
  <si>
    <t>INTERISE</t>
  </si>
  <si>
    <t>Skipper Ltd</t>
  </si>
  <si>
    <t>SKIPPER</t>
  </si>
  <si>
    <t>Ujaas Energy Ltd</t>
  </si>
  <si>
    <t>UEL</t>
  </si>
  <si>
    <t>Go Fashion (India) Ltd</t>
  </si>
  <si>
    <t>GOCOLORS</t>
  </si>
  <si>
    <t>Welspun Enterprises Ltd</t>
  </si>
  <si>
    <t>WELENT</t>
  </si>
  <si>
    <t>ICRA Ltd</t>
  </si>
  <si>
    <t>ICRA</t>
  </si>
  <si>
    <t>Unichem Laboratories Ltd</t>
  </si>
  <si>
    <t>UNICHEMLAB</t>
  </si>
  <si>
    <t>KRBL Ltd</t>
  </si>
  <si>
    <t>KRBL</t>
  </si>
  <si>
    <t>Lloyds Enterprises Ltd</t>
  </si>
  <si>
    <t>LLOYDSENT</t>
  </si>
  <si>
    <t>Trading Companies &amp; Distributors</t>
  </si>
  <si>
    <t>Moil Ltd</t>
  </si>
  <si>
    <t>MOIL</t>
  </si>
  <si>
    <t>Suprajit Engineering Ltd</t>
  </si>
  <si>
    <t>SUPRAJIT</t>
  </si>
  <si>
    <t>Niit Learning Systems Ltd</t>
  </si>
  <si>
    <t>NIITMTS</t>
  </si>
  <si>
    <t>Education Services</t>
  </si>
  <si>
    <t>Network People Services Technologies Ltd</t>
  </si>
  <si>
    <t>NPST</t>
  </si>
  <si>
    <t>Rallis India Ltd</t>
  </si>
  <si>
    <t>RALLIS</t>
  </si>
  <si>
    <t>Entero Healthcare Solutions Ltd</t>
  </si>
  <si>
    <t>ENTERO</t>
  </si>
  <si>
    <t>AGI Greenpac Ltd</t>
  </si>
  <si>
    <t>AGI</t>
  </si>
  <si>
    <t>Share India Securities Ltd</t>
  </si>
  <si>
    <t>SHAREINDIA</t>
  </si>
  <si>
    <t>Gabriel India Ltd</t>
  </si>
  <si>
    <t>GABRIEL</t>
  </si>
  <si>
    <t>Tarc Ltd</t>
  </si>
  <si>
    <t>TARC</t>
  </si>
  <si>
    <t>Hindustan Construction Company Ltd</t>
  </si>
  <si>
    <t>HCC</t>
  </si>
  <si>
    <t>Gokaldas Exports Ltd</t>
  </si>
  <si>
    <t>GOKEX</t>
  </si>
  <si>
    <t>South Indian Bank Ltd</t>
  </si>
  <si>
    <t>SOUTHBANK</t>
  </si>
  <si>
    <t>Manorama Industries Ltd</t>
  </si>
  <si>
    <t>MANORAMA</t>
  </si>
  <si>
    <t>Refex Industries Ltd</t>
  </si>
  <si>
    <t>REFEX</t>
  </si>
  <si>
    <t>Aarti Pharmalabs Ltd</t>
  </si>
  <si>
    <t>AARTIPHARM</t>
  </si>
  <si>
    <t>Bondada Engineering Ltd</t>
  </si>
  <si>
    <t>BONDADA</t>
  </si>
  <si>
    <t>Technocraft Industries (India) Ltd</t>
  </si>
  <si>
    <t>TIIL</t>
  </si>
  <si>
    <t>Kovai Medical Center and Hospital Ltd</t>
  </si>
  <si>
    <t>KOVAI</t>
  </si>
  <si>
    <t>Borosil Renewables Ltd</t>
  </si>
  <si>
    <t>BORORENEW</t>
  </si>
  <si>
    <t>Housewares</t>
  </si>
  <si>
    <t>Jindal Worldwide Ltd</t>
  </si>
  <si>
    <t>JINDWORLD</t>
  </si>
  <si>
    <t>Mishra Dhatu Nigam Ltd</t>
  </si>
  <si>
    <t>MIDHANI</t>
  </si>
  <si>
    <t>Sharda Motor Industries Ltd</t>
  </si>
  <si>
    <t>SHARDAMOTR</t>
  </si>
  <si>
    <t>Sterlite Technologies Ltd</t>
  </si>
  <si>
    <t>STLTECH</t>
  </si>
  <si>
    <t>Gujarat Alkalies And Chemicals Ltd</t>
  </si>
  <si>
    <t>GUJALKALI</t>
  </si>
  <si>
    <t>R Systems International Ltd</t>
  </si>
  <si>
    <t>RSYSTEMS</t>
  </si>
  <si>
    <t>Elcid Investments Ltd</t>
  </si>
  <si>
    <t>ELCIDIN</t>
  </si>
  <si>
    <t>Aditya Vision Ltd</t>
  </si>
  <si>
    <t>AVL</t>
  </si>
  <si>
    <t>Retail - Speciality</t>
  </si>
  <si>
    <t>Lux Industries Ltd</t>
  </si>
  <si>
    <t>LUXIND</t>
  </si>
  <si>
    <t>Gujarat Ambuja Exports Ltd</t>
  </si>
  <si>
    <t>GAEL</t>
  </si>
  <si>
    <t>Cartrade Tech Ltd</t>
  </si>
  <si>
    <t>CARTRADE</t>
  </si>
  <si>
    <t>GMM Pfaudler Ltd</t>
  </si>
  <si>
    <t>GMMPFAUDLR</t>
  </si>
  <si>
    <t>Ganesha Ecosphere Ltd</t>
  </si>
  <si>
    <t>GANECOS</t>
  </si>
  <si>
    <t>Gopal Snacks Ltd</t>
  </si>
  <si>
    <t>GOPAL</t>
  </si>
  <si>
    <t>Innova Captab Ltd</t>
  </si>
  <si>
    <t>INNOVACAP</t>
  </si>
  <si>
    <t>Pricol Ltd</t>
  </si>
  <si>
    <t>PRICOLLTD</t>
  </si>
  <si>
    <t>Inox Green Energy Services Ltd</t>
  </si>
  <si>
    <t>INOXGREEN</t>
  </si>
  <si>
    <t>Websol Energy System Ltd</t>
  </si>
  <si>
    <t>WEBELSOLAR</t>
  </si>
  <si>
    <t>GHCL Ltd</t>
  </si>
  <si>
    <t>GHCL</t>
  </si>
  <si>
    <t>WPIL Ltd</t>
  </si>
  <si>
    <t>WPIL</t>
  </si>
  <si>
    <t>Shilchar Technologies Ltd</t>
  </si>
  <si>
    <t>SHILCTECH</t>
  </si>
  <si>
    <t>Gulf Oil Lubricants India Ltd</t>
  </si>
  <si>
    <t>GULFOILLUB</t>
  </si>
  <si>
    <t>Rolex Rings Ltd</t>
  </si>
  <si>
    <t>ROLEXRINGS</t>
  </si>
  <si>
    <t>Easy Trip Planners Ltd</t>
  </si>
  <si>
    <t>EASEMYTRIP</t>
  </si>
  <si>
    <t>National Fertilizers Ltd</t>
  </si>
  <si>
    <t>NFL</t>
  </si>
  <si>
    <t>SIS Ltd</t>
  </si>
  <si>
    <t>SIS</t>
  </si>
  <si>
    <t>VST Industries Ltd</t>
  </si>
  <si>
    <t>VSTIND</t>
  </si>
  <si>
    <t>Ceigall India Ltd</t>
  </si>
  <si>
    <t>CEIGALL</t>
  </si>
  <si>
    <t>Le Travenues Technology Ltd</t>
  </si>
  <si>
    <t>IXIGO</t>
  </si>
  <si>
    <t>J Kumar Infraprojects Ltd</t>
  </si>
  <si>
    <t>JKIL</t>
  </si>
  <si>
    <t>Optiemus Infracom Ltd</t>
  </si>
  <si>
    <t>OPTIEMUS</t>
  </si>
  <si>
    <t>Borosil Ltd</t>
  </si>
  <si>
    <t>BOROLTD</t>
  </si>
  <si>
    <t>CSB Bank Ltd</t>
  </si>
  <si>
    <t>CSBBANK</t>
  </si>
  <si>
    <t>DB Corp Ltd</t>
  </si>
  <si>
    <t>DBCORP</t>
  </si>
  <si>
    <t>Publishing</t>
  </si>
  <si>
    <t>Johnson Controls-Hitachi Air Conditioning India Ltd</t>
  </si>
  <si>
    <t>JCHAC</t>
  </si>
  <si>
    <t>MAS Financial Services Ltd</t>
  </si>
  <si>
    <t>MASFIN</t>
  </si>
  <si>
    <t>Jai Corp Ltd</t>
  </si>
  <si>
    <t>JAICORPLTD</t>
  </si>
  <si>
    <t>Nippon India ETF Gold BeES</t>
  </si>
  <si>
    <t>GOLDBEES</t>
  </si>
  <si>
    <t>Gold</t>
  </si>
  <si>
    <t>Allcargo Logistics Ltd</t>
  </si>
  <si>
    <t>ALLCARGO</t>
  </si>
  <si>
    <t>Awfis Space Solutions Ltd</t>
  </si>
  <si>
    <t>AWFIS</t>
  </si>
  <si>
    <t>Neogen Chemicals Ltd</t>
  </si>
  <si>
    <t>NEOGEN</t>
  </si>
  <si>
    <t>India Tourism Development Corp Ltd</t>
  </si>
  <si>
    <t>ITDC</t>
  </si>
  <si>
    <t>Thangamayil Jewellery Ltd</t>
  </si>
  <si>
    <t>THANGAMAYL</t>
  </si>
  <si>
    <t>Zaggle Prepaid Ocean Services Ltd</t>
  </si>
  <si>
    <t>ZAGGLE</t>
  </si>
  <si>
    <t>PTC India Ltd</t>
  </si>
  <si>
    <t>PTC</t>
  </si>
  <si>
    <t>Yatharth Hospital &amp; Trauma Care Services Ltd</t>
  </si>
  <si>
    <t>YATHARTH</t>
  </si>
  <si>
    <t>Thyrocare Technologies Ltd</t>
  </si>
  <si>
    <t>THYROCARE</t>
  </si>
  <si>
    <t>Avalon Technologies Ltd</t>
  </si>
  <si>
    <t>AVALON</t>
  </si>
  <si>
    <t>Banco Products (India) Ltd</t>
  </si>
  <si>
    <t>BANCOINDIA</t>
  </si>
  <si>
    <t>Kirloskar Industries Ltd</t>
  </si>
  <si>
    <t>KIRLOSIND</t>
  </si>
  <si>
    <t>Sundaram Clayton Ltd</t>
  </si>
  <si>
    <t>SUNCLAY</t>
  </si>
  <si>
    <t>Supriya Lifescience Ltd</t>
  </si>
  <si>
    <t>SUPRIYA</t>
  </si>
  <si>
    <t>Heidelbergcement India Ltd</t>
  </si>
  <si>
    <t>HEIDELBERG</t>
  </si>
  <si>
    <t>Rain Industries Ltd</t>
  </si>
  <si>
    <t>RAIN</t>
  </si>
  <si>
    <t>Prince Pipes and Fittings Ltd</t>
  </si>
  <si>
    <t>PRINCEPIPE</t>
  </si>
  <si>
    <t>SeQuent Scientific Ltd</t>
  </si>
  <si>
    <t>SEQUENT</t>
  </si>
  <si>
    <t>Shaily Engineering Plastics Ltd</t>
  </si>
  <si>
    <t>SHAILY</t>
  </si>
  <si>
    <t>Cyient DLM Ltd</t>
  </si>
  <si>
    <t>CYIENTDLM</t>
  </si>
  <si>
    <t>Orient Electric Ltd</t>
  </si>
  <si>
    <t>ORIENTELEC</t>
  </si>
  <si>
    <t>Bharat Rasayan Ltd</t>
  </si>
  <si>
    <t>BHARATRAS</t>
  </si>
  <si>
    <t>MTAR Technologies Ltd</t>
  </si>
  <si>
    <t>MTARTECH</t>
  </si>
  <si>
    <t>Hikal Ltd</t>
  </si>
  <si>
    <t>HIKAL</t>
  </si>
  <si>
    <t>Wonderla Holidays Ltd</t>
  </si>
  <si>
    <t>WONDERLA</t>
  </si>
  <si>
    <t>Grauer And Weil (India) Ltd</t>
  </si>
  <si>
    <t>GRAUWEIL</t>
  </si>
  <si>
    <t>Dynamatic Technologies Ltd</t>
  </si>
  <si>
    <t>DYNAMATECH</t>
  </si>
  <si>
    <t>Hemisphere Properties India Ltd</t>
  </si>
  <si>
    <t>HEMIPROP</t>
  </si>
  <si>
    <t>VRL Logistics Ltd</t>
  </si>
  <si>
    <t>VRLLOG</t>
  </si>
  <si>
    <t>Rajoo Engineers Ltd</t>
  </si>
  <si>
    <t>RAJOOENG</t>
  </si>
  <si>
    <t>Magellanic Cloud Ltd</t>
  </si>
  <si>
    <t>MCLOUD</t>
  </si>
  <si>
    <t>Marsons Ltd</t>
  </si>
  <si>
    <t>MARSONS</t>
  </si>
  <si>
    <t>TeamLease Services Ltd</t>
  </si>
  <si>
    <t>TEAMLEASE</t>
  </si>
  <si>
    <t>Sky Gold Ltd</t>
  </si>
  <si>
    <t>SKYGOLD</t>
  </si>
  <si>
    <t>Tinplate Company of India Ltd</t>
  </si>
  <si>
    <t>TINPLATE</t>
  </si>
  <si>
    <t>Hawkins Cookers Ltd</t>
  </si>
  <si>
    <t>HAWKINCOOK</t>
  </si>
  <si>
    <t>Pitti Engineering Ltd</t>
  </si>
  <si>
    <t>PITTIENG</t>
  </si>
  <si>
    <t>Oriana Power Ltd</t>
  </si>
  <si>
    <t>ORIANA</t>
  </si>
  <si>
    <t>Jeena Sikho Lifecare Ltd</t>
  </si>
  <si>
    <t>JSLL</t>
  </si>
  <si>
    <t>Vaibhav Global Ltd</t>
  </si>
  <si>
    <t>VAIBHAVGBL</t>
  </si>
  <si>
    <t>Heritage Foods Ltd</t>
  </si>
  <si>
    <t>HERITGFOOD</t>
  </si>
  <si>
    <t>Orissa Minerals Development Company Ltd</t>
  </si>
  <si>
    <t>ORISSAMINE</t>
  </si>
  <si>
    <t>Nippon India ETF Nifty 50 BeES</t>
  </si>
  <si>
    <t>NIFTYBEES</t>
  </si>
  <si>
    <t>Pearl Global Industries Ltd</t>
  </si>
  <si>
    <t>PGIL</t>
  </si>
  <si>
    <t>Epack Durable Ltd</t>
  </si>
  <si>
    <t>EPACK</t>
  </si>
  <si>
    <t>Gokul Agro Resources Ltd</t>
  </si>
  <si>
    <t>GOKULAGRO</t>
  </si>
  <si>
    <t>LS Industries Ltd</t>
  </si>
  <si>
    <t>LSIND</t>
  </si>
  <si>
    <t>Gufic Biosciences Ltd</t>
  </si>
  <si>
    <t>GUFICBIO</t>
  </si>
  <si>
    <t>Harsha Engineers International Ltd</t>
  </si>
  <si>
    <t>HARSHA</t>
  </si>
  <si>
    <t>Jain Irrigation Systems Ltd</t>
  </si>
  <si>
    <t>JISLJALEQS</t>
  </si>
  <si>
    <t>Agricultural &amp; Farm Machinery</t>
  </si>
  <si>
    <t>Rossari Biotech Ltd</t>
  </si>
  <si>
    <t>ROSSARI</t>
  </si>
  <si>
    <t>Bombay Dyeing and Mfg Co Ltd</t>
  </si>
  <si>
    <t>BOMDYEING</t>
  </si>
  <si>
    <t>SG Mart Ltd</t>
  </si>
  <si>
    <t>SGMART</t>
  </si>
  <si>
    <t>Renewable Electricity</t>
  </si>
  <si>
    <t>Aarti Drugs Ltd</t>
  </si>
  <si>
    <t>AARTIDRUGS</t>
  </si>
  <si>
    <t>Jana Small Finance Bank Ltd</t>
  </si>
  <si>
    <t>JSFB</t>
  </si>
  <si>
    <t>Kaveri Seed Company Ltd</t>
  </si>
  <si>
    <t>KSCL</t>
  </si>
  <si>
    <t>Seeds</t>
  </si>
  <si>
    <t>Nocil Ltd</t>
  </si>
  <si>
    <t>NOCIL</t>
  </si>
  <si>
    <t>Jamna Auto Industries Ltd</t>
  </si>
  <si>
    <t>JAMNAAUTO</t>
  </si>
  <si>
    <t>Advanced Enzyme Technologies Ltd</t>
  </si>
  <si>
    <t>ADVENZYMES</t>
  </si>
  <si>
    <t>Bannari Amman Sugars Ltd</t>
  </si>
  <si>
    <t>BANARISUG</t>
  </si>
  <si>
    <t>Uflex Ltd</t>
  </si>
  <si>
    <t>UFLEX</t>
  </si>
  <si>
    <t>Restaurant Brands Asia Ltd</t>
  </si>
  <si>
    <t>RBA</t>
  </si>
  <si>
    <t>Greenpanel Industries Ltd</t>
  </si>
  <si>
    <t>GREENPANEL</t>
  </si>
  <si>
    <t>Styrenix Performance Materials Ltd</t>
  </si>
  <si>
    <t>STYRENIX</t>
  </si>
  <si>
    <t>CARE Ratings Ltd</t>
  </si>
  <si>
    <t>CARERATING</t>
  </si>
  <si>
    <t>Medi Assist Healthcare Services Ltd</t>
  </si>
  <si>
    <t>MEDIASSIST</t>
  </si>
  <si>
    <t>Gateway Distriparks Ltd</t>
  </si>
  <si>
    <t>GATEWAY</t>
  </si>
  <si>
    <t>Moschip Technologies Ltd</t>
  </si>
  <si>
    <t>MOSCHIP</t>
  </si>
  <si>
    <t>JTEKT India Ltd</t>
  </si>
  <si>
    <t>JTEKTINDIA</t>
  </si>
  <si>
    <t>Morepen Laboratories Ltd</t>
  </si>
  <si>
    <t>MOREPENLAB</t>
  </si>
  <si>
    <t>Solara Active Pharma Sciences Ltd</t>
  </si>
  <si>
    <t>SOLARA</t>
  </si>
  <si>
    <t>EMS Ltd</t>
  </si>
  <si>
    <t>EMSLIMITED</t>
  </si>
  <si>
    <t>Avantel Ltd</t>
  </si>
  <si>
    <t>AVANTEL</t>
  </si>
  <si>
    <t>Bharat Bijlee Ltd</t>
  </si>
  <si>
    <t>BBL</t>
  </si>
  <si>
    <t>MSTC Ltd</t>
  </si>
  <si>
    <t>MSTCLTD</t>
  </si>
  <si>
    <t>Shrem InvIT</t>
  </si>
  <si>
    <t>SHREMINVIT</t>
  </si>
  <si>
    <t>Fineotex Chemical Ltd</t>
  </si>
  <si>
    <t>FCL</t>
  </si>
  <si>
    <t>Subros Ltd</t>
  </si>
  <si>
    <t>SUBROS</t>
  </si>
  <si>
    <t>Patel Engineering Ltd</t>
  </si>
  <si>
    <t>PATELENG</t>
  </si>
  <si>
    <t>Sri Adhikari Brothers Television Network Ltd</t>
  </si>
  <si>
    <t>SABTNL</t>
  </si>
  <si>
    <t>Indian Metals and Ferro Alloys Ltd</t>
  </si>
  <si>
    <t>IMFA</t>
  </si>
  <si>
    <t>Jayaswal Neco Industries Ltd</t>
  </si>
  <si>
    <t>JAYNECOIND</t>
  </si>
  <si>
    <t>Samhi Hotels Ltd</t>
  </si>
  <si>
    <t>SAMHI</t>
  </si>
  <si>
    <t>Arvind Smartspaces Ltd</t>
  </si>
  <si>
    <t>ARVSMART</t>
  </si>
  <si>
    <t>LG Balakrishnan &amp; Bros Ltd</t>
  </si>
  <si>
    <t>LGBBROSLTD</t>
  </si>
  <si>
    <t>Nalwa Sons Investments Ltd</t>
  </si>
  <si>
    <t>NSIL</t>
  </si>
  <si>
    <t>Greenply Industries Ltd</t>
  </si>
  <si>
    <t>GREENPLY</t>
  </si>
  <si>
    <t>Imagicaaworld Entertainment Ltd</t>
  </si>
  <si>
    <t>IMAGICAA</t>
  </si>
  <si>
    <t>Ramky Infrastructure Ltd</t>
  </si>
  <si>
    <t>RAMKY</t>
  </si>
  <si>
    <t>Exicom Tele-Systems Ltd</t>
  </si>
  <si>
    <t>EXICOM</t>
  </si>
  <si>
    <t>Bajaj Hindusthan Sugar Ltd</t>
  </si>
  <si>
    <t>BAJAJHIND</t>
  </si>
  <si>
    <t>Bhagiradha Chemicals and Industries Ltd</t>
  </si>
  <si>
    <t>BHAGCHEM</t>
  </si>
  <si>
    <t>Servotech Power Systems Ltd</t>
  </si>
  <si>
    <t>SERVOTECH</t>
  </si>
  <si>
    <t>Prime Focus Ltd</t>
  </si>
  <si>
    <t>PFOCUS</t>
  </si>
  <si>
    <t>Animation</t>
  </si>
  <si>
    <t>VST Tillers Tractors Ltd</t>
  </si>
  <si>
    <t>VSTTILLERS</t>
  </si>
  <si>
    <t>Utkarsh Small Finance Bank Ltd</t>
  </si>
  <si>
    <t>UTKARSHBNK</t>
  </si>
  <si>
    <t>Shanthi Gears Ltd</t>
  </si>
  <si>
    <t>SHANTIGEAR</t>
  </si>
  <si>
    <t>S H Kelkar and Company Ltd</t>
  </si>
  <si>
    <t>SHK</t>
  </si>
  <si>
    <t>Fiem Industries Ltd</t>
  </si>
  <si>
    <t>FIEMIND</t>
  </si>
  <si>
    <t>Kitex Garments Ltd</t>
  </si>
  <si>
    <t>KITEX</t>
  </si>
  <si>
    <t>KRN Heat Exchanger and Refrigeration Ltd</t>
  </si>
  <si>
    <t>KRN</t>
  </si>
  <si>
    <t>Cigniti Technologies Ltd</t>
  </si>
  <si>
    <t>CIGNITITEC</t>
  </si>
  <si>
    <t>V2 Retail Ltd</t>
  </si>
  <si>
    <t>V2RETAIL</t>
  </si>
  <si>
    <t>Indraprastha Medical Corporation Ltd</t>
  </si>
  <si>
    <t>INDRAMEDCO</t>
  </si>
  <si>
    <t>Venus Pipes and Tubes Ltd</t>
  </si>
  <si>
    <t>VENUSPIPES</t>
  </si>
  <si>
    <t>Northern ARC Capital Ltd</t>
  </si>
  <si>
    <t>NORTHARC</t>
  </si>
  <si>
    <t>Paras Defence and Space Technologies Ltd</t>
  </si>
  <si>
    <t>PARAS</t>
  </si>
  <si>
    <t>Nirlon Ltd</t>
  </si>
  <si>
    <t>NIRLON</t>
  </si>
  <si>
    <t>Polyplex Corp Ltd</t>
  </si>
  <si>
    <t>POLYPLEX</t>
  </si>
  <si>
    <t>Paisalo Digital Ltd</t>
  </si>
  <si>
    <t>PAISALO</t>
  </si>
  <si>
    <t>IRB InvIT Fund</t>
  </si>
  <si>
    <t>IRBINVIT</t>
  </si>
  <si>
    <t>Motilal Oswal NASDAQ 100 ETF</t>
  </si>
  <si>
    <t>MON100</t>
  </si>
  <si>
    <t>Raghav Productivity Enhancers Ltd</t>
  </si>
  <si>
    <t>RPEL</t>
  </si>
  <si>
    <t>Dhani Services Ltd</t>
  </si>
  <si>
    <t>DHANI</t>
  </si>
  <si>
    <t>Fedbank Financial Services Ltd</t>
  </si>
  <si>
    <t>FEDFINA</t>
  </si>
  <si>
    <t>Artemis Medicare Services Ltd</t>
  </si>
  <si>
    <t>ARTEMISMED</t>
  </si>
  <si>
    <t>Kewal Kiran Clothing Ltd</t>
  </si>
  <si>
    <t>KKCL</t>
  </si>
  <si>
    <t>Balmer Lawrie and Company Ltd</t>
  </si>
  <si>
    <t>BALMLAWRIE</t>
  </si>
  <si>
    <t>Greaves Cotton Ltd</t>
  </si>
  <si>
    <t>GREAVESCOT</t>
  </si>
  <si>
    <t>TCNS Clothing Co Ltd</t>
  </si>
  <si>
    <t>TCNSBRANDS</t>
  </si>
  <si>
    <t>SEPC Ltd</t>
  </si>
  <si>
    <t>SEPC</t>
  </si>
  <si>
    <t>Stylam Industries Ltd</t>
  </si>
  <si>
    <t>STYLAMIND</t>
  </si>
  <si>
    <t>La Opala R G Ltd</t>
  </si>
  <si>
    <t>LAOPALA</t>
  </si>
  <si>
    <t>Hubtown Ltd</t>
  </si>
  <si>
    <t>HUBTOWN</t>
  </si>
  <si>
    <t>D P Abhushan Ltd</t>
  </si>
  <si>
    <t>DPABHUSHAN</t>
  </si>
  <si>
    <t>JTL Industries Ltd</t>
  </si>
  <si>
    <t>JTLIND</t>
  </si>
  <si>
    <t>IndoStar Capital Finance Ltd</t>
  </si>
  <si>
    <t>INDOSTAR</t>
  </si>
  <si>
    <t>K.P. Energy Ltd</t>
  </si>
  <si>
    <t>KPEL</t>
  </si>
  <si>
    <t>Sunflag Iron and Steel Co Ltd</t>
  </si>
  <si>
    <t>SUNFLAG</t>
  </si>
  <si>
    <t>RPG Life Sciences Limited</t>
  </si>
  <si>
    <t>RPGLIFE</t>
  </si>
  <si>
    <t>DCB Bank Ltd</t>
  </si>
  <si>
    <t>DCBBANK</t>
  </si>
  <si>
    <t>SJS Enterprises Ltd</t>
  </si>
  <si>
    <t>SJS</t>
  </si>
  <si>
    <t>DCX Systems Ltd</t>
  </si>
  <si>
    <t>DCXINDIA</t>
  </si>
  <si>
    <t>West Coast Paper Mills Ltd</t>
  </si>
  <si>
    <t>WSTCSTPAPR</t>
  </si>
  <si>
    <t>MPS Ltd</t>
  </si>
  <si>
    <t>MPSLTD</t>
  </si>
  <si>
    <t>Eraaya Lifespaces Ltd</t>
  </si>
  <si>
    <t>ERAAYA</t>
  </si>
  <si>
    <t>Kingfa Science and Technology (India) Ltd</t>
  </si>
  <si>
    <t>KINGFA</t>
  </si>
  <si>
    <t>BF Utilities Ltd</t>
  </si>
  <si>
    <t>BFUTILITIE</t>
  </si>
  <si>
    <t>Swaraj Engines Ltd</t>
  </si>
  <si>
    <t>SWARAJENG</t>
  </si>
  <si>
    <t>Summit Securities Ltd</t>
  </si>
  <si>
    <t>SUMMITSEC</t>
  </si>
  <si>
    <t>Honda India Power Products Ltd</t>
  </si>
  <si>
    <t>HONDAPOWER</t>
  </si>
  <si>
    <t>India Glycols Ltd</t>
  </si>
  <si>
    <t>INDIAGLYCO</t>
  </si>
  <si>
    <t>Sindhu Trade Links Ltd</t>
  </si>
  <si>
    <t>SINDHUTRAD</t>
  </si>
  <si>
    <t>Shivalik Bimetal Controls Ltd</t>
  </si>
  <si>
    <t>SBCL</t>
  </si>
  <si>
    <t>Vishnu Prakash R Punglia Ltd</t>
  </si>
  <si>
    <t>VPRPL</t>
  </si>
  <si>
    <t>Dalmia Bharat Sugar and Industries Ltd</t>
  </si>
  <si>
    <t>DALMIASUG</t>
  </si>
  <si>
    <t>Hi-Tech Pipes Ltd</t>
  </si>
  <si>
    <t>HITECH</t>
  </si>
  <si>
    <t>Jindal Poly Films Ltd</t>
  </si>
  <si>
    <t>JINDALPOLY</t>
  </si>
  <si>
    <t>Sula Vineyards Ltd</t>
  </si>
  <si>
    <t>SULA</t>
  </si>
  <si>
    <t>Hinduja Global Solutions Ltd</t>
  </si>
  <si>
    <t>HGS</t>
  </si>
  <si>
    <t>Fischer Medical Ventures Ltd</t>
  </si>
  <si>
    <t>FISCHER</t>
  </si>
  <si>
    <t>JNK India Ltd</t>
  </si>
  <si>
    <t>JNKINDIA</t>
  </si>
  <si>
    <t>Goldiam International Ltd</t>
  </si>
  <si>
    <t>GOLDIAM</t>
  </si>
  <si>
    <t>TCI Express Ltd</t>
  </si>
  <si>
    <t>TCIEXP</t>
  </si>
  <si>
    <t>Savita Oil Technologies Ltd</t>
  </si>
  <si>
    <t>SOTL</t>
  </si>
  <si>
    <t>Lumax AutoTechnologies Ltd</t>
  </si>
  <si>
    <t>LUMAXTECH</t>
  </si>
  <si>
    <t>Kalyani Steels Ltd</t>
  </si>
  <si>
    <t>KSL</t>
  </si>
  <si>
    <t>Sanghvi Movers Ltd</t>
  </si>
  <si>
    <t>SANGHVIMOV</t>
  </si>
  <si>
    <t>Alembic Ltd</t>
  </si>
  <si>
    <t>ALEMBICLTD</t>
  </si>
  <si>
    <t>Hathway Cable and Datacom Ltd</t>
  </si>
  <si>
    <t>HATHWAY</t>
  </si>
  <si>
    <t>Cable &amp; D2H</t>
  </si>
  <si>
    <t>Muthoot Microfin Ltd</t>
  </si>
  <si>
    <t>MUTHOOTMF</t>
  </si>
  <si>
    <t>Microfinancing</t>
  </si>
  <si>
    <t>Pokarna Ltd</t>
  </si>
  <si>
    <t>POKARNA</t>
  </si>
  <si>
    <t>Gujarat Themis Biosyn Ltd</t>
  </si>
  <si>
    <t>GUJTHEM</t>
  </si>
  <si>
    <t>Thirumalai Chemicals Ltd</t>
  </si>
  <si>
    <t>TIRUMALCHM</t>
  </si>
  <si>
    <t>Seamec Ltd</t>
  </si>
  <si>
    <t>SEAMECLTD</t>
  </si>
  <si>
    <t>Oil &amp; Gas - Equipment &amp; Services</t>
  </si>
  <si>
    <t>Datamatics Global Services Ltd</t>
  </si>
  <si>
    <t>DATAMATICS</t>
  </si>
  <si>
    <t>Monarch Networth Capital Ltd</t>
  </si>
  <si>
    <t>MONARCH</t>
  </si>
  <si>
    <t>Max Ventures and Industries Ltd</t>
  </si>
  <si>
    <t>MAXVIL</t>
  </si>
  <si>
    <t>Geojit Financial Services Ltd</t>
  </si>
  <si>
    <t>GEOJITFSL</t>
  </si>
  <si>
    <t>HPL Electric &amp; Power Ltd</t>
  </si>
  <si>
    <t>HPL</t>
  </si>
  <si>
    <t>Maithan Alloys Ltd</t>
  </si>
  <si>
    <t>MAITHANALL</t>
  </si>
  <si>
    <t>RPSG Ventures Ltd</t>
  </si>
  <si>
    <t>RPSGVENT</t>
  </si>
  <si>
    <t>Apeejay Surrendra Park Hotels Ltd</t>
  </si>
  <si>
    <t>PARKHOTELS</t>
  </si>
  <si>
    <t>Ajmera Realty &amp; Infra India Ltd</t>
  </si>
  <si>
    <t>AJMERA</t>
  </si>
  <si>
    <t>KDDL Ltd</t>
  </si>
  <si>
    <t>KDDL</t>
  </si>
  <si>
    <t>Delta Corp Ltd</t>
  </si>
  <si>
    <t>DELTACORP</t>
  </si>
  <si>
    <t>Goodluck India Ltd</t>
  </si>
  <si>
    <t>GOODLUCK</t>
  </si>
  <si>
    <t>Quick Heal Technologies Ltd</t>
  </si>
  <si>
    <t>QUICKHEAL</t>
  </si>
  <si>
    <t>Deep Industries Ltd</t>
  </si>
  <si>
    <t>DEEPINDS</t>
  </si>
  <si>
    <t>Marine Electricals (India) Ltd</t>
  </si>
  <si>
    <t>MARINE</t>
  </si>
  <si>
    <t>Sandhar Technologies Ltd</t>
  </si>
  <si>
    <t>SANDHAR</t>
  </si>
  <si>
    <t>Steel Strips Wheels Ltd</t>
  </si>
  <si>
    <t>SSWL</t>
  </si>
  <si>
    <t>Ashiana Housing Ltd</t>
  </si>
  <si>
    <t>ASHIANA</t>
  </si>
  <si>
    <t>Oriental Hotels Ltd</t>
  </si>
  <si>
    <t>ORIENTHOT</t>
  </si>
  <si>
    <t>Prakash Industries Ltd</t>
  </si>
  <si>
    <t>PRAKASH</t>
  </si>
  <si>
    <t>ADF Foods Ltd</t>
  </si>
  <si>
    <t>ADFFOODS</t>
  </si>
  <si>
    <t>Wendt (India) Limited</t>
  </si>
  <si>
    <t>WENDT</t>
  </si>
  <si>
    <t>Precision Wires India Ltd</t>
  </si>
  <si>
    <t>PRECWIRE</t>
  </si>
  <si>
    <t>Tasty Bite Eatables Ltd</t>
  </si>
  <si>
    <t>TASTYBITE</t>
  </si>
  <si>
    <t>Navneet Education Ltd</t>
  </si>
  <si>
    <t>NAVNETEDUL</t>
  </si>
  <si>
    <t>Bhansali Engineering Polymers Ltd</t>
  </si>
  <si>
    <t>BEPL</t>
  </si>
  <si>
    <t>Nucleus Software Exports Ltd</t>
  </si>
  <si>
    <t>NUCLEUS</t>
  </si>
  <si>
    <t>Veedol Corporation Ltd</t>
  </si>
  <si>
    <t>VEEDOL</t>
  </si>
  <si>
    <t>Siyaram Silk Mills Ltd</t>
  </si>
  <si>
    <t>SIYSIL</t>
  </si>
  <si>
    <t>Blue Cloud Softech Solutions Ltd</t>
  </si>
  <si>
    <t>BLUECLOUDS</t>
  </si>
  <si>
    <t>Jash Engineering Ltd</t>
  </si>
  <si>
    <t>JASH</t>
  </si>
  <si>
    <t>Ddev Plastiks Industries Ltd</t>
  </si>
  <si>
    <t>DDEVPLASTIK</t>
  </si>
  <si>
    <t>Marathon Nextgen Realty Ltd</t>
  </si>
  <si>
    <t>MARATHON</t>
  </si>
  <si>
    <t>Capacite Infraprojects Ltd</t>
  </si>
  <si>
    <t>CAPACITE</t>
  </si>
  <si>
    <t>Krsnaa Diagnostics Ltd</t>
  </si>
  <si>
    <t>KRSNAA</t>
  </si>
  <si>
    <t>Gensol Engineering Ltd</t>
  </si>
  <si>
    <t>GENSOL</t>
  </si>
  <si>
    <t>Repco Home Finance Ltd</t>
  </si>
  <si>
    <t>REPCOHOME</t>
  </si>
  <si>
    <t>Apollo Micro Systems Ltd</t>
  </si>
  <si>
    <t>APOLLO</t>
  </si>
  <si>
    <t>Sasken Technologies Ltd</t>
  </si>
  <si>
    <t>SASKEN</t>
  </si>
  <si>
    <t>Gujarat Industries Power Company Ltd</t>
  </si>
  <si>
    <t>GIPCL</t>
  </si>
  <si>
    <t>KCP Ltd</t>
  </si>
  <si>
    <t>KCP</t>
  </si>
  <si>
    <t>Shipping Corporation of India Land and Assets Ltd</t>
  </si>
  <si>
    <t>SCILAL</t>
  </si>
  <si>
    <t>Dollar Industries Ltd</t>
  </si>
  <si>
    <t>DOLLAR</t>
  </si>
  <si>
    <t>Salasar Techno Engineering Ltd</t>
  </si>
  <si>
    <t>SALASAR</t>
  </si>
  <si>
    <t>Indoco Remedies Ltd</t>
  </si>
  <si>
    <t>INDOCO</t>
  </si>
  <si>
    <t>PIX Transmissions Ltd</t>
  </si>
  <si>
    <t>PIXTRANS</t>
  </si>
  <si>
    <t>TCPL Packaging Ltd</t>
  </si>
  <si>
    <t>TCPLPACK</t>
  </si>
  <si>
    <t>Jyoti Structures Ltd</t>
  </si>
  <si>
    <t>JYOTISTRUC</t>
  </si>
  <si>
    <t>Mahindra Logistics Ltd</t>
  </si>
  <si>
    <t>MAHLOG</t>
  </si>
  <si>
    <t>Suraj Estate Developers Ltd</t>
  </si>
  <si>
    <t>SURAJEST</t>
  </si>
  <si>
    <t>Real Estate Rental, Development &amp; Operations</t>
  </si>
  <si>
    <t>Kalyani Investment Company Ltd</t>
  </si>
  <si>
    <t>KICL</t>
  </si>
  <si>
    <t>Precision Camshafts Ltd</t>
  </si>
  <si>
    <t>PRECAM</t>
  </si>
  <si>
    <t>Systematix Corporate Services Ltd</t>
  </si>
  <si>
    <t>SYSTMTXC</t>
  </si>
  <si>
    <t>Vishnu Chemicals Ltd</t>
  </si>
  <si>
    <t>VISHNU</t>
  </si>
  <si>
    <t>Genesys International Corporation Ltd</t>
  </si>
  <si>
    <t>GENESYS</t>
  </si>
  <si>
    <t>KP Green Engineering Ltd</t>
  </si>
  <si>
    <t>KPGEL</t>
  </si>
  <si>
    <t>Heavy Electrical Equipment</t>
  </si>
  <si>
    <t>Dishman Carbogen Amcis Ltd</t>
  </si>
  <si>
    <t>DCAL</t>
  </si>
  <si>
    <t>Fino Payments Bank Ltd</t>
  </si>
  <si>
    <t>FINOPB</t>
  </si>
  <si>
    <t>Bajaj Consumer Care Ltd</t>
  </si>
  <si>
    <t>BAJAJCON</t>
  </si>
  <si>
    <t>Nilkamal Ltd</t>
  </si>
  <si>
    <t>NILKAMAL</t>
  </si>
  <si>
    <t>DCW Ltd</t>
  </si>
  <si>
    <t>DCW</t>
  </si>
  <si>
    <t>Mahanagar Telephone Nigam Ltd</t>
  </si>
  <si>
    <t>MTNL</t>
  </si>
  <si>
    <t>TVS Srichakra Ltd</t>
  </si>
  <si>
    <t>TVSSRICHAK</t>
  </si>
  <si>
    <t>Motisons Jewellers Ltd</t>
  </si>
  <si>
    <t>MOTISONS</t>
  </si>
  <si>
    <t>Apparel &amp; Accessories Retailers</t>
  </si>
  <si>
    <t>Kolte-Patil Developers Ltd</t>
  </si>
  <si>
    <t>KOLTEPATIL</t>
  </si>
  <si>
    <t>Foseco India Ltd</t>
  </si>
  <si>
    <t>FOSECOIND</t>
  </si>
  <si>
    <t>Sagar Cements Ltd</t>
  </si>
  <si>
    <t>SAGCEM</t>
  </si>
  <si>
    <t>Flair Writing Industries Ltd</t>
  </si>
  <si>
    <t>FLAIR</t>
  </si>
  <si>
    <t>BF Investment Ltd</t>
  </si>
  <si>
    <t>BFINVEST</t>
  </si>
  <si>
    <t>Somany Ceramics Ltd</t>
  </si>
  <si>
    <t>SOMANYCERA</t>
  </si>
  <si>
    <t>Saksoft Ltd</t>
  </si>
  <si>
    <t>SAKSOFT</t>
  </si>
  <si>
    <t>EFC (I) Ltd</t>
  </si>
  <si>
    <t>EFCIL</t>
  </si>
  <si>
    <t>Distributors</t>
  </si>
  <si>
    <t>63 Moons Technologies Ltd</t>
  </si>
  <si>
    <t>63MOONS</t>
  </si>
  <si>
    <t>Eveready Industries India Ltd</t>
  </si>
  <si>
    <t>EVEREADY</t>
  </si>
  <si>
    <t>NRB Bearings Ltd</t>
  </si>
  <si>
    <t>NRBBEARING</t>
  </si>
  <si>
    <t>SBI Gold ETF</t>
  </si>
  <si>
    <t>SETFGOLD</t>
  </si>
  <si>
    <t>Bajel Projects Ltd</t>
  </si>
  <si>
    <t>BAJEL</t>
  </si>
  <si>
    <t>Electric Utilities</t>
  </si>
  <si>
    <t>Spandana Sphoorty Financial Ltd</t>
  </si>
  <si>
    <t>SPANDANA</t>
  </si>
  <si>
    <t>Automotive Axles Ltd</t>
  </si>
  <si>
    <t>AUTOAXLES</t>
  </si>
  <si>
    <t>Vadilal Industries Ltd</t>
  </si>
  <si>
    <t>VADILALIND</t>
  </si>
  <si>
    <t>Indo Tech Transformers Ltd</t>
  </si>
  <si>
    <t>INDOTECH</t>
  </si>
  <si>
    <t>Rajratan Global Wire Ltd</t>
  </si>
  <si>
    <t>RAJRATAN</t>
  </si>
  <si>
    <t>Updater Services Ltd</t>
  </si>
  <si>
    <t>UDS</t>
  </si>
  <si>
    <t>Ram Ratna Wires Ltd</t>
  </si>
  <si>
    <t>RAMRAT</t>
  </si>
  <si>
    <t>Suven Life Sciences Ltd</t>
  </si>
  <si>
    <t>SUVEN</t>
  </si>
  <si>
    <t>Novartis India Ltd</t>
  </si>
  <si>
    <t>NOVARTIND</t>
  </si>
  <si>
    <t>Rane Holdings Ltd</t>
  </si>
  <si>
    <t>RANEHOLDIN</t>
  </si>
  <si>
    <t>PTC India Financial Services Ltd</t>
  </si>
  <si>
    <t>PFS</t>
  </si>
  <si>
    <t>GTL Infrastructure Ltd</t>
  </si>
  <si>
    <t>GTLINFRA</t>
  </si>
  <si>
    <t>Nippon India ETF Nifty 1D Rate Liquid BeES</t>
  </si>
  <si>
    <t>LIQUIDBEES</t>
  </si>
  <si>
    <t>Globus Spirits Ltd</t>
  </si>
  <si>
    <t>GLOBUSSPR</t>
  </si>
  <si>
    <t>DISA India Ltd</t>
  </si>
  <si>
    <t>DISAQ</t>
  </si>
  <si>
    <t>Spectrum Electrical Industries Ltd</t>
  </si>
  <si>
    <t>SPECTRUM</t>
  </si>
  <si>
    <t>HLE Glascoat Ltd</t>
  </si>
  <si>
    <t>HLEGLAS</t>
  </si>
  <si>
    <t>Dredging Corporation of India Ltd</t>
  </si>
  <si>
    <t>DREDGECORP</t>
  </si>
  <si>
    <t>Dredging</t>
  </si>
  <si>
    <t>Mayur Uniquoters Ltd</t>
  </si>
  <si>
    <t>MAYURUNIQ</t>
  </si>
  <si>
    <t>Landmark Cars Ltd</t>
  </si>
  <si>
    <t>LANDMARK</t>
  </si>
  <si>
    <t>Agro Tech Foods Ltd</t>
  </si>
  <si>
    <t>ATFL</t>
  </si>
  <si>
    <t>Veritas (India) Ltd</t>
  </si>
  <si>
    <t>VERITAS</t>
  </si>
  <si>
    <t>Shanti Educational Initiatives Ltd</t>
  </si>
  <si>
    <t>SEIL</t>
  </si>
  <si>
    <t>Ge Power India Ltd</t>
  </si>
  <si>
    <t>GEPIL</t>
  </si>
  <si>
    <t>Arkade Developers Ltd</t>
  </si>
  <si>
    <t>ARKADE</t>
  </si>
  <si>
    <t>Interarch Building Products Ltd</t>
  </si>
  <si>
    <t>INTERARCH</t>
  </si>
  <si>
    <t>Building Products - Prefab Structures</t>
  </si>
  <si>
    <t>Stanley Lifestyles Ltd</t>
  </si>
  <si>
    <t>STANLEY</t>
  </si>
  <si>
    <t>Vakrangee Limited</t>
  </si>
  <si>
    <t>VAKRANGEE</t>
  </si>
  <si>
    <t>ideaForge Technology Ltd</t>
  </si>
  <si>
    <t>IDEAFORGE</t>
  </si>
  <si>
    <t>Prataap Snacks Ltd</t>
  </si>
  <si>
    <t>DIAMONDYD</t>
  </si>
  <si>
    <t>Hindustan Oil Exploration Company Ltd</t>
  </si>
  <si>
    <t>HINDOILEXP</t>
  </si>
  <si>
    <t>PSP Projects Ltd</t>
  </si>
  <si>
    <t>PSPPROJECT</t>
  </si>
  <si>
    <t>Xpro India Ltd</t>
  </si>
  <si>
    <t>XPROINDIA</t>
  </si>
  <si>
    <t>NIIT Ltd</t>
  </si>
  <si>
    <t>NIITLTD</t>
  </si>
  <si>
    <t>Themis Medicare Ltd</t>
  </si>
  <si>
    <t>THEMISMED</t>
  </si>
  <si>
    <t>Ramco Industries Ltd</t>
  </si>
  <si>
    <t>RAMCOIND</t>
  </si>
  <si>
    <t>Parag Milk Foods Ltd</t>
  </si>
  <si>
    <t>PARAGMILK</t>
  </si>
  <si>
    <t>Sai Silks (Kalamandir) Ltd</t>
  </si>
  <si>
    <t>KALAMANDIR</t>
  </si>
  <si>
    <t>Venky's (India) Ltd</t>
  </si>
  <si>
    <t>VENKEYS</t>
  </si>
  <si>
    <t>Rashi Peripherals Ltd</t>
  </si>
  <si>
    <t>RPTECH</t>
  </si>
  <si>
    <t>Vidhi Specialty Food Ingredients Ltd</t>
  </si>
  <si>
    <t>VIDHIING</t>
  </si>
  <si>
    <t>John Cockerill India Ltd</t>
  </si>
  <si>
    <t>COCKERILL</t>
  </si>
  <si>
    <t>Industrial Machinery &amp; Supplies &amp; Components</t>
  </si>
  <si>
    <t>RIR Power Electronics Ltd</t>
  </si>
  <si>
    <t>RIR</t>
  </si>
  <si>
    <t>Stove Kraft Ltd</t>
  </si>
  <si>
    <t>STOVEKRAFT</t>
  </si>
  <si>
    <t>NIBE Ltd</t>
  </si>
  <si>
    <t>NIBE</t>
  </si>
  <si>
    <t>Unitech Ltd</t>
  </si>
  <si>
    <t>UNITECH</t>
  </si>
  <si>
    <t>SML Isuzu Ltd</t>
  </si>
  <si>
    <t>SMLISUZU</t>
  </si>
  <si>
    <t>Baazar Style Retail Ltd</t>
  </si>
  <si>
    <t>STYLEBAAZA</t>
  </si>
  <si>
    <t>Meghmani Organics Ltd</t>
  </si>
  <si>
    <t>MOL</t>
  </si>
  <si>
    <t>Confidence Petroleum India Ltd</t>
  </si>
  <si>
    <t>CONFIPET</t>
  </si>
  <si>
    <t>Tinna Rubber and Infrastructure Ltd</t>
  </si>
  <si>
    <t>TINNARUBR</t>
  </si>
  <si>
    <t>Pondy Oxides and Chemicals Ltd</t>
  </si>
  <si>
    <t>POCL</t>
  </si>
  <si>
    <t>SG Finserve Ltd</t>
  </si>
  <si>
    <t>SGFIN</t>
  </si>
  <si>
    <t>Pennar Industries Ltd</t>
  </si>
  <si>
    <t>PENIND</t>
  </si>
  <si>
    <t>Goodyear India Ltd</t>
  </si>
  <si>
    <t>GOODYEAR</t>
  </si>
  <si>
    <t>Saraswati Commercial (India) Ltd</t>
  </si>
  <si>
    <t>ZSARACOM</t>
  </si>
  <si>
    <t>Welspun Specialty Solutions Ltd</t>
  </si>
  <si>
    <t>WELSPLSOL</t>
  </si>
  <si>
    <t>Ashapura Minechem Ltd</t>
  </si>
  <si>
    <t>ASHAPURMIN</t>
  </si>
  <si>
    <t>Premier Explosives Ltd</t>
  </si>
  <si>
    <t>PREMEXPLN</t>
  </si>
  <si>
    <t>Vindhya Telelinks Ltd</t>
  </si>
  <si>
    <t>VINDHYATEL</t>
  </si>
  <si>
    <t>Aeroflex Industries Ltd</t>
  </si>
  <si>
    <t>AEROFLEX</t>
  </si>
  <si>
    <t>Platinum Industries Ltd</t>
  </si>
  <si>
    <t>PLATIND</t>
  </si>
  <si>
    <t>EIH Associated Hotels Ltd</t>
  </si>
  <si>
    <t>EIHAHOTELS</t>
  </si>
  <si>
    <t>Mangalam Cement Ltd</t>
  </si>
  <si>
    <t>MANGLMCEM</t>
  </si>
  <si>
    <t>Owais Metal and Mineral Processing Ltd</t>
  </si>
  <si>
    <t>OWAIS</t>
  </si>
  <si>
    <t>Shalby Ltd</t>
  </si>
  <si>
    <t>SHALBY</t>
  </si>
  <si>
    <t>Cupid Ltd</t>
  </si>
  <si>
    <t>CUPID</t>
  </si>
  <si>
    <t>Mold-Tek Packaging Ltd</t>
  </si>
  <si>
    <t>MOLDTKPAC</t>
  </si>
  <si>
    <t>Dr Agarwal's Eye Hospital Ltd</t>
  </si>
  <si>
    <t>DRAGARWQ</t>
  </si>
  <si>
    <t>Sahasra Electronic Solutions Ltd</t>
  </si>
  <si>
    <t>SAHASRA</t>
  </si>
  <si>
    <t>Accelya Solutions India Ltd</t>
  </si>
  <si>
    <t>ACCELYA</t>
  </si>
  <si>
    <t>SMS Pharmaceuticals Ltd</t>
  </si>
  <si>
    <t>SMSPHARMA</t>
  </si>
  <si>
    <t>Insecticides (India) Ltd</t>
  </si>
  <si>
    <t>INSECTICID</t>
  </si>
  <si>
    <t>Dreamfolks Services Ltd</t>
  </si>
  <si>
    <t>DREAMFOLKS</t>
  </si>
  <si>
    <t>TechNVision Ventures Ltd</t>
  </si>
  <si>
    <t>TECHNVISN</t>
  </si>
  <si>
    <t>Nitin Spinners Ltd</t>
  </si>
  <si>
    <t>NITINSPIN</t>
  </si>
  <si>
    <t>Indian Hume Pipe Company Ltd</t>
  </si>
  <si>
    <t>INDIANHUME</t>
  </si>
  <si>
    <t>Hindware Home Innovation Ltd</t>
  </si>
  <si>
    <t>HINDWAREAP</t>
  </si>
  <si>
    <t>ICICI Prudential Nifty 50 ETF</t>
  </si>
  <si>
    <t>NIFTYIETF</t>
  </si>
  <si>
    <t>Ceinsys Tech Ltd</t>
  </si>
  <si>
    <t>CEINSYSTECH</t>
  </si>
  <si>
    <t>Kesar India Ltd</t>
  </si>
  <si>
    <t>KESAR</t>
  </si>
  <si>
    <t>Real Estate Development</t>
  </si>
  <si>
    <t>Knowledge Marine &amp; Engineering Works Ltd</t>
  </si>
  <si>
    <t>KMEW</t>
  </si>
  <si>
    <t>Marine Transportation</t>
  </si>
  <si>
    <t>Thejo Engineering Ltd</t>
  </si>
  <si>
    <t>THEJO</t>
  </si>
  <si>
    <t>IOL Chemicals and Pharmaceuticals Ltd</t>
  </si>
  <si>
    <t>IOLCP</t>
  </si>
  <si>
    <t>Alpex Solar Ltd</t>
  </si>
  <si>
    <t>ALPEXSOLAR</t>
  </si>
  <si>
    <t>Dish TV India Ltd</t>
  </si>
  <si>
    <t>DISHTV</t>
  </si>
  <si>
    <t>ESAF Small Finance Bank Limited</t>
  </si>
  <si>
    <t>ESAFSFB</t>
  </si>
  <si>
    <t>Dolat Algotech Ltd</t>
  </si>
  <si>
    <t>DOLATALGO</t>
  </si>
  <si>
    <t>Media Matrix Worldwide Ltd</t>
  </si>
  <si>
    <t>MMWL</t>
  </si>
  <si>
    <t>Lumax Industries Ltd</t>
  </si>
  <si>
    <t>LUMAXIND</t>
  </si>
  <si>
    <t>Sanghi Industries Ltd</t>
  </si>
  <si>
    <t>SANGHIIND</t>
  </si>
  <si>
    <t>Igarashi Motors India Ltd</t>
  </si>
  <si>
    <t>IGARASHI</t>
  </si>
  <si>
    <t>Federal-Mogul Goetze (India) Ltd</t>
  </si>
  <si>
    <t>FMGOETZE</t>
  </si>
  <si>
    <t>Carysil Ltd</t>
  </si>
  <si>
    <t>CARYSIL</t>
  </si>
  <si>
    <t>Centum Electronics Ltd</t>
  </si>
  <si>
    <t>CENTUM</t>
  </si>
  <si>
    <t>Tarsons Products Ltd</t>
  </si>
  <si>
    <t>TARSONS</t>
  </si>
  <si>
    <t>HMA Agro Industries Ltd</t>
  </si>
  <si>
    <t>HMAAGRO</t>
  </si>
  <si>
    <t>Hester Biosciences Ltd</t>
  </si>
  <si>
    <t>HESTERBIO</t>
  </si>
  <si>
    <t>India Pesticides Ltd</t>
  </si>
  <si>
    <t>IPL</t>
  </si>
  <si>
    <t>Ravindra Energy Ltd</t>
  </si>
  <si>
    <t>RELTD</t>
  </si>
  <si>
    <t>ECOS (India) Mobility &amp; Hospitality Ltd</t>
  </si>
  <si>
    <t>ECOSMOBLTY</t>
  </si>
  <si>
    <t>Apollo Pipes Ltd</t>
  </si>
  <si>
    <t>APOLLOPIPE</t>
  </si>
  <si>
    <t>Windlas Biotech Ltd</t>
  </si>
  <si>
    <t>WINDLAS</t>
  </si>
  <si>
    <t>Cropster Agro Ltd</t>
  </si>
  <si>
    <t>CROPSTER</t>
  </si>
  <si>
    <t>Food Distributors</t>
  </si>
  <si>
    <t>MM Forgings Ltd</t>
  </si>
  <si>
    <t>MMFL</t>
  </si>
  <si>
    <t>Universal Cables Ltd</t>
  </si>
  <si>
    <t>UNIVCABLES</t>
  </si>
  <si>
    <t>Kilburn Engineering Ltd</t>
  </si>
  <si>
    <t>KLBRENG-B</t>
  </si>
  <si>
    <t>JISLDVREQS</t>
  </si>
  <si>
    <t>Huhtamaki India Ltd</t>
  </si>
  <si>
    <t>HUHTAMAKI</t>
  </si>
  <si>
    <t>Panacea Biotec Ltd</t>
  </si>
  <si>
    <t>PANACEABIO</t>
  </si>
  <si>
    <t>Astec Lifesciences Ltd</t>
  </si>
  <si>
    <t>ASTEC</t>
  </si>
  <si>
    <t>Ugro Capital Ltd</t>
  </si>
  <si>
    <t>UGROCAP</t>
  </si>
  <si>
    <t>Orient Green Power Company Ltd</t>
  </si>
  <si>
    <t>GREENPOWER</t>
  </si>
  <si>
    <t>DEN Networks Ltd</t>
  </si>
  <si>
    <t>DEN</t>
  </si>
  <si>
    <t>Vardhman Special Steels Ltd</t>
  </si>
  <si>
    <t>VSSL</t>
  </si>
  <si>
    <t>Barbeque-Nation Hospitality Ltd</t>
  </si>
  <si>
    <t>BARBEQUE</t>
  </si>
  <si>
    <t>Sanstar Ltd</t>
  </si>
  <si>
    <t>SANSTAR</t>
  </si>
  <si>
    <t>S.P.Apparels Ltd</t>
  </si>
  <si>
    <t>SPAL</t>
  </si>
  <si>
    <t>MIC Electronics Ltd</t>
  </si>
  <si>
    <t>MICEL</t>
  </si>
  <si>
    <t>Tanfac Industries Ltd</t>
  </si>
  <si>
    <t>TANFACIND</t>
  </si>
  <si>
    <t>Jindal Drilling and Industries Ltd</t>
  </si>
  <si>
    <t>JINDRILL</t>
  </si>
  <si>
    <t>Pnb Gilts Ltd</t>
  </si>
  <si>
    <t>PNBGILTS</t>
  </si>
  <si>
    <t>Dolphin Offshore Enterprises (India) Ltd</t>
  </si>
  <si>
    <t>DOLPHIN</t>
  </si>
  <si>
    <t>Kiri Industries Ltd</t>
  </si>
  <si>
    <t>KIRIINDUS</t>
  </si>
  <si>
    <t>Paramount Communications Ltd</t>
  </si>
  <si>
    <t>PARACABLES</t>
  </si>
  <si>
    <t>TTK Healthcare Ltd</t>
  </si>
  <si>
    <t>TTKHLTCARE</t>
  </si>
  <si>
    <t>Ador Welding Ltd</t>
  </si>
  <si>
    <t>ADORWELD</t>
  </si>
  <si>
    <t>Gandhar Oil Refinery (INDIA) Ltd</t>
  </si>
  <si>
    <t>GANDHAR</t>
  </si>
  <si>
    <t>Omaxe Ltd</t>
  </si>
  <si>
    <t>OMAXE</t>
  </si>
  <si>
    <t>Nelco Ltd</t>
  </si>
  <si>
    <t>NELCO</t>
  </si>
  <si>
    <t>Som Distilleries and Breweries Ltd</t>
  </si>
  <si>
    <t>SDBL</t>
  </si>
  <si>
    <t>Polo Queen Industrial and Fintech Ltd</t>
  </si>
  <si>
    <t>PQIF</t>
  </si>
  <si>
    <t>Excel Industries Ltd</t>
  </si>
  <si>
    <t>EXCELINDUS</t>
  </si>
  <si>
    <t>Apcotex Industries Ltd</t>
  </si>
  <si>
    <t>APCOTEXIND</t>
  </si>
  <si>
    <t>Kotak Gold Etf</t>
  </si>
  <si>
    <t>GOLD1</t>
  </si>
  <si>
    <t>TIL Ltd</t>
  </si>
  <si>
    <t>TIL</t>
  </si>
  <si>
    <t>Amrutanjan Health Care Ltd</t>
  </si>
  <si>
    <t>AMRUTANJAN</t>
  </si>
  <si>
    <t>Yasho Industries Ltd</t>
  </si>
  <si>
    <t>YASHO</t>
  </si>
  <si>
    <t>Cosmo First Ltd</t>
  </si>
  <si>
    <t>COSMOFIRST</t>
  </si>
  <si>
    <t>Tatva Chintan Pharma Chem Ltd</t>
  </si>
  <si>
    <t>TATVA</t>
  </si>
  <si>
    <t>Rama Steel Tubes Ltd</t>
  </si>
  <si>
    <t>RAMASTEEL</t>
  </si>
  <si>
    <t>Mufin Green Finance Ltd</t>
  </si>
  <si>
    <t>MUFIN</t>
  </si>
  <si>
    <t>Alicon Castalloy Ltd</t>
  </si>
  <si>
    <t>ALICON</t>
  </si>
  <si>
    <t>Suratwwala Business Group Ltd</t>
  </si>
  <si>
    <t>SBGLP</t>
  </si>
  <si>
    <t>IKIO Lighting Ltd</t>
  </si>
  <si>
    <t>IKIO</t>
  </si>
  <si>
    <t>Panama Petrochem Ltd</t>
  </si>
  <si>
    <t>PANAMAPET</t>
  </si>
  <si>
    <t>Beta Drugs Ltd</t>
  </si>
  <si>
    <t>BETA</t>
  </si>
  <si>
    <t>Timex Group India Ltd</t>
  </si>
  <si>
    <t>TIMEX</t>
  </si>
  <si>
    <t>Rupa &amp; Company Ltd</t>
  </si>
  <si>
    <t>RUPA</t>
  </si>
  <si>
    <t>TAJ GVK Hotels and Resorts Ltd</t>
  </si>
  <si>
    <t>TAJGVK</t>
  </si>
  <si>
    <t>Axiscades Technologies Ltd</t>
  </si>
  <si>
    <t>AXISCADES</t>
  </si>
  <si>
    <t>Hind Rectifiers Ltd</t>
  </si>
  <si>
    <t>HIRECT</t>
  </si>
  <si>
    <t>Uniparts India Ltd</t>
  </si>
  <si>
    <t>UNIPARTS</t>
  </si>
  <si>
    <t>BLS E-Services Ltd</t>
  </si>
  <si>
    <t>BLSE</t>
  </si>
  <si>
    <t>Navkar Corporation Ltd</t>
  </si>
  <si>
    <t>NAVKARCORP</t>
  </si>
  <si>
    <t>Wonder Electricals Ltd</t>
  </si>
  <si>
    <t>WEL</t>
  </si>
  <si>
    <t>Suyog Telematics Ltd</t>
  </si>
  <si>
    <t>SUYOG</t>
  </si>
  <si>
    <t>HDFC Gold Exchange Traded Fund</t>
  </si>
  <si>
    <t>HDFCGOLD</t>
  </si>
  <si>
    <t>ICICI Prudential Gold ETF</t>
  </si>
  <si>
    <t>GOLDIETF</t>
  </si>
  <si>
    <t>Gocl Corporation Ltd</t>
  </si>
  <si>
    <t>GOCLCORP</t>
  </si>
  <si>
    <t>Dynamic Cables Ltd</t>
  </si>
  <si>
    <t>DYCL</t>
  </si>
  <si>
    <t>Syncom Formulations (India) Ltd</t>
  </si>
  <si>
    <t>SYNCOMF</t>
  </si>
  <si>
    <t>Himatsingka Seide Ltd</t>
  </si>
  <si>
    <t>HIMATSEIDE</t>
  </si>
  <si>
    <t>Nippon India ETF Nifty Next 50 Junior BeES</t>
  </si>
  <si>
    <t>JUNIORBEES</t>
  </si>
  <si>
    <t>Unicommerce eSolutions Ltd</t>
  </si>
  <si>
    <t>UNIECOM</t>
  </si>
  <si>
    <t>Expleo Solutions Ltd</t>
  </si>
  <si>
    <t>EXPLEOSOL</t>
  </si>
  <si>
    <t>Fusion Finance Ltd</t>
  </si>
  <si>
    <t>FUSION</t>
  </si>
  <si>
    <t>DEE Development Engineers Ltd</t>
  </si>
  <si>
    <t>DEEDEV</t>
  </si>
  <si>
    <t>Man Industries (India) Ltd</t>
  </si>
  <si>
    <t>MANINDS</t>
  </si>
  <si>
    <t>Mercury Ev-Tech Ltd</t>
  </si>
  <si>
    <t>MERCURYEV</t>
  </si>
  <si>
    <t>Mukand Ltd</t>
  </si>
  <si>
    <t>MUKANDLTD</t>
  </si>
  <si>
    <t>Kody Technolab Ltd</t>
  </si>
  <si>
    <t>KODYTECH</t>
  </si>
  <si>
    <t>Everest Kanto Cylinder Ltd</t>
  </si>
  <si>
    <t>EKC</t>
  </si>
  <si>
    <t>Madhya Bharat Agro Products Ltd</t>
  </si>
  <si>
    <t>MBAPL</t>
  </si>
  <si>
    <t>Sirca Paints India Ltd</t>
  </si>
  <si>
    <t>SIRCA</t>
  </si>
  <si>
    <t>Bajaj Steel Industries Ltd</t>
  </si>
  <si>
    <t>BAJAJST</t>
  </si>
  <si>
    <t>Andhra Paper Ltd</t>
  </si>
  <si>
    <t>ANDHRAPAP</t>
  </si>
  <si>
    <t>HIL Ltd</t>
  </si>
  <si>
    <t>HIL</t>
  </si>
  <si>
    <t>Deccan Gold Mines Ltd</t>
  </si>
  <si>
    <t>DECNGOLD</t>
  </si>
  <si>
    <t>Oriental Aromatics Ltd</t>
  </si>
  <si>
    <t>OAL</t>
  </si>
  <si>
    <t>Andrew Yule &amp; Co Ltd</t>
  </si>
  <si>
    <t>ANDREWYU</t>
  </si>
  <si>
    <t>Jagran Prakashan Ltd</t>
  </si>
  <si>
    <t>JAGRAN</t>
  </si>
  <si>
    <t>Abans Holdings Ltd</t>
  </si>
  <si>
    <t>AHL</t>
  </si>
  <si>
    <t>Seshasayee Paper and Boards Ltd</t>
  </si>
  <si>
    <t>SESHAPAPER</t>
  </si>
  <si>
    <t>Heranba Industries Ltd</t>
  </si>
  <si>
    <t>HERANBA</t>
  </si>
  <si>
    <t>D Link (India) Limited</t>
  </si>
  <si>
    <t>DLINKINDIA</t>
  </si>
  <si>
    <t>Master Trust Ltd</t>
  </si>
  <si>
    <t>MASTERTR</t>
  </si>
  <si>
    <t>Divgi TorqTransfer Systems Ltd</t>
  </si>
  <si>
    <t>DIVGIITTS</t>
  </si>
  <si>
    <t>Cantabil Retail India Ltd</t>
  </si>
  <si>
    <t>CANTABIL</t>
  </si>
  <si>
    <t>Camlin Fine Sciences Ltd</t>
  </si>
  <si>
    <t>CAMLINFINE</t>
  </si>
  <si>
    <t>JITF Infralogistics Ltd</t>
  </si>
  <si>
    <t>JITFINFRA</t>
  </si>
  <si>
    <t>Veranda Learning Solutions Ltd</t>
  </si>
  <si>
    <t>VERANDA</t>
  </si>
  <si>
    <t>Sterling Tools Ltd</t>
  </si>
  <si>
    <t>STERTOOLS</t>
  </si>
  <si>
    <t>Praveg Ltd</t>
  </si>
  <si>
    <t>PRAVEG</t>
  </si>
  <si>
    <t>Advait Energy Transitions Ltd</t>
  </si>
  <si>
    <t>ADVAIT</t>
  </si>
  <si>
    <t>Electrical Components &amp; Equipment</t>
  </si>
  <si>
    <t>Sangam (India) Ltd</t>
  </si>
  <si>
    <t>SANGAMIND</t>
  </si>
  <si>
    <t>IFGL Refractories Ltd</t>
  </si>
  <si>
    <t>IFGLEXPOR</t>
  </si>
  <si>
    <t>Windsor Machines Ltd</t>
  </si>
  <si>
    <t>WINDMACHIN</t>
  </si>
  <si>
    <t>Shriram Properties Ltd</t>
  </si>
  <si>
    <t>SHRIRAMPPS</t>
  </si>
  <si>
    <t>AGI Infra Ltd</t>
  </si>
  <si>
    <t>AGIIL</t>
  </si>
  <si>
    <t>Yatra Online Ltd</t>
  </si>
  <si>
    <t>YATRA</t>
  </si>
  <si>
    <t>Antony Waste Handling Cell Ltd</t>
  </si>
  <si>
    <t>AWHCL</t>
  </si>
  <si>
    <t>Lotus Chocolate Company Ltd</t>
  </si>
  <si>
    <t>LOTUSCHO</t>
  </si>
  <si>
    <t>GKW Ltd</t>
  </si>
  <si>
    <t>GKWLIMITED</t>
  </si>
  <si>
    <t>Talbros Automotive Components Ltd</t>
  </si>
  <si>
    <t>TALBROAUTO</t>
  </si>
  <si>
    <t>Hariom Pipe Industries Ltd</t>
  </si>
  <si>
    <t>HARIOMPIPE</t>
  </si>
  <si>
    <t>Balmer Lawrie Investments Ltd</t>
  </si>
  <si>
    <t>BLIL</t>
  </si>
  <si>
    <t>Eco Recycling Ltd</t>
  </si>
  <si>
    <t>ECORECO</t>
  </si>
  <si>
    <t>Salzer Electronics Ltd</t>
  </si>
  <si>
    <t>SALZERELEC</t>
  </si>
  <si>
    <t>Elpro International Ltd</t>
  </si>
  <si>
    <t>ELPROINTL</t>
  </si>
  <si>
    <t>G M Breweries Ltd</t>
  </si>
  <si>
    <t>GMBREW</t>
  </si>
  <si>
    <t>Sportking India Ltd</t>
  </si>
  <si>
    <t>SPORTKING</t>
  </si>
  <si>
    <t>Sigachi Industries Ltd</t>
  </si>
  <si>
    <t>SIGACHI</t>
  </si>
  <si>
    <t>Filatex India Ltd</t>
  </si>
  <si>
    <t>FILATEX</t>
  </si>
  <si>
    <t>Renaissance Global Ltd</t>
  </si>
  <si>
    <t>RGL</t>
  </si>
  <si>
    <t>Vimta Labs Ltd</t>
  </si>
  <si>
    <t>VIMTALABS</t>
  </si>
  <si>
    <t>Orient Technologies Ltd</t>
  </si>
  <si>
    <t>ORIENTTECH</t>
  </si>
  <si>
    <t>Mangalore Chemicals and Fertilisers Ltd</t>
  </si>
  <si>
    <t>MANGCHEFER</t>
  </si>
  <si>
    <t>GNA Axles Ltd</t>
  </si>
  <si>
    <t>GNA</t>
  </si>
  <si>
    <t>I G Petrochemicals Ltd</t>
  </si>
  <si>
    <t>IGPL</t>
  </si>
  <si>
    <t>Jyoti Resins and Adhesives Ltd</t>
  </si>
  <si>
    <t>JYOTIRES</t>
  </si>
  <si>
    <t>Solex Energy Ltd</t>
  </si>
  <si>
    <t>SOLEX</t>
  </si>
  <si>
    <t>Panorama Studios International Ltd</t>
  </si>
  <si>
    <t>PANORAMA</t>
  </si>
  <si>
    <t>GRP Ltd</t>
  </si>
  <si>
    <t>GRPLTD</t>
  </si>
  <si>
    <t>Satin Creditcare Network Ltd</t>
  </si>
  <si>
    <t>SATIN</t>
  </si>
  <si>
    <t>Bombay Super Hybrid Seeds Ltd</t>
  </si>
  <si>
    <t>BSHSL</t>
  </si>
  <si>
    <t>India Power Corporation Ltd</t>
  </si>
  <si>
    <t>DPSCLTD</t>
  </si>
  <si>
    <t>Wheels India Ltd</t>
  </si>
  <si>
    <t>WHEELS</t>
  </si>
  <si>
    <t>Fedders Holding Ltd</t>
  </si>
  <si>
    <t>FEDDERSHOL</t>
  </si>
  <si>
    <t>Dynacons Systems and Solutions Ltd</t>
  </si>
  <si>
    <t>DSSL</t>
  </si>
  <si>
    <t>Sadhana Nitro Chem Ltd</t>
  </si>
  <si>
    <t>SADHNANIQ</t>
  </si>
  <si>
    <t>Brightcom Group Ltd</t>
  </si>
  <si>
    <t>BCG</t>
  </si>
  <si>
    <t>Chaman Lal Setia Exports Ltd</t>
  </si>
  <si>
    <t>CLSEL</t>
  </si>
  <si>
    <t>ASM Technologies Ltd</t>
  </si>
  <si>
    <t>ASMTEC</t>
  </si>
  <si>
    <t>Jaiprakash Associates Ltd</t>
  </si>
  <si>
    <t>JPASSOCIAT</t>
  </si>
  <si>
    <t>GTPL Hathway Ltd</t>
  </si>
  <si>
    <t>GTPL</t>
  </si>
  <si>
    <t>Godavari Biorefineries Ltd</t>
  </si>
  <si>
    <t>GODAVARIB</t>
  </si>
  <si>
    <t>VL E-Governance &amp; IT Solutions Ltd</t>
  </si>
  <si>
    <t>VLEGOV</t>
  </si>
  <si>
    <t>Bigbloc Construction Ltd</t>
  </si>
  <si>
    <t>BIGBLOC</t>
  </si>
  <si>
    <t>B L Kashyap and Sons Ltd</t>
  </si>
  <si>
    <t>BLKASHYAP</t>
  </si>
  <si>
    <t>Borosil Scientific Ltd</t>
  </si>
  <si>
    <t>BOROSCI</t>
  </si>
  <si>
    <t>MSP Steel &amp; Power Ltd</t>
  </si>
  <si>
    <t>MSPL</t>
  </si>
  <si>
    <t>Monte Carlo Fashions Ltd</t>
  </si>
  <si>
    <t>MONTECARLO</t>
  </si>
  <si>
    <t>Swelect Energy Systems Ltd</t>
  </si>
  <si>
    <t>SWELECTES</t>
  </si>
  <si>
    <t>Ashika Credit Capital Ltd</t>
  </si>
  <si>
    <t>ASHIKA</t>
  </si>
  <si>
    <t>India Nippon Electricals Ltd</t>
  </si>
  <si>
    <t>INDNIPPON</t>
  </si>
  <si>
    <t>Trident Techlabs Ltd</t>
  </si>
  <si>
    <t>TECHLABS</t>
  </si>
  <si>
    <t>GPT Infraprojects Ltd</t>
  </si>
  <si>
    <t>GPTINFRA</t>
  </si>
  <si>
    <t>BCL Industries Ltd</t>
  </si>
  <si>
    <t>BCLIND</t>
  </si>
  <si>
    <t>Udaipur Cement Works Ltd</t>
  </si>
  <si>
    <t>UDAICEMENT</t>
  </si>
  <si>
    <t>Paushak Ltd</t>
  </si>
  <si>
    <t>PAUSHAKLTD</t>
  </si>
  <si>
    <t>Irm Energy Ltd</t>
  </si>
  <si>
    <t>IRMENERGY</t>
  </si>
  <si>
    <t>Associated Alcohols &amp; Breweries Ltd</t>
  </si>
  <si>
    <t>ASALCBR</t>
  </si>
  <si>
    <t>NDR Auto Components Ltd</t>
  </si>
  <si>
    <t>NDRAUTO</t>
  </si>
  <si>
    <t>Dcm Shriram Industries Ltd</t>
  </si>
  <si>
    <t>DCMSRIND</t>
  </si>
  <si>
    <t>Walchandnagar Industries Ltd</t>
  </si>
  <si>
    <t>WALCHANNAG</t>
  </si>
  <si>
    <t>Agarwal Industrial Corporation Ltd</t>
  </si>
  <si>
    <t>AGARIND</t>
  </si>
  <si>
    <t>Reliance Industrial Infrastructure Ltd</t>
  </si>
  <si>
    <t>RIIL</t>
  </si>
  <si>
    <t>Steelcast Ltd</t>
  </si>
  <si>
    <t>STEELCAS</t>
  </si>
  <si>
    <t>Asian Energy Services Ltd</t>
  </si>
  <si>
    <t>ASIANENE</t>
  </si>
  <si>
    <t>Roto Pumps Ltd</t>
  </si>
  <si>
    <t>ROTO</t>
  </si>
  <si>
    <t>Vardhman Holdings Ltd</t>
  </si>
  <si>
    <t>VHL</t>
  </si>
  <si>
    <t>Vintage Coffee and Beverages Ltd</t>
  </si>
  <si>
    <t>VINCOFE</t>
  </si>
  <si>
    <t>Ramco Systems Ltd</t>
  </si>
  <si>
    <t>RAMCOSYS</t>
  </si>
  <si>
    <t>Suryoday Small Finance Bank Ltd</t>
  </si>
  <si>
    <t>SURYODAY</t>
  </si>
  <si>
    <t>Kokuyo Camlin Ltd</t>
  </si>
  <si>
    <t>KOKUYOCMLN</t>
  </si>
  <si>
    <t>Texmaco Infrastructure &amp; Holdings Ltd</t>
  </si>
  <si>
    <t>TEXINFRA</t>
  </si>
  <si>
    <t>Southern Petrochemical Industries Corporation Ltd</t>
  </si>
  <si>
    <t>SPIC</t>
  </si>
  <si>
    <t>Tribhovandas Bhimji Zaveri Ltd</t>
  </si>
  <si>
    <t>TBZ</t>
  </si>
  <si>
    <t>Amines and Plasticizers Ltd</t>
  </si>
  <si>
    <t>AMNPLST</t>
  </si>
  <si>
    <t>ULTRAMARINE &amp; PIGMENTS Ltd</t>
  </si>
  <si>
    <t>ULTRAMAR</t>
  </si>
  <si>
    <t>Kotak Nifty 50 ETF</t>
  </si>
  <si>
    <t>NIFTY1</t>
  </si>
  <si>
    <t>Essen Speciality Films Ltd</t>
  </si>
  <si>
    <t>ESFL</t>
  </si>
  <si>
    <t>Peninsula Land Ltd</t>
  </si>
  <si>
    <t>PENINLAND</t>
  </si>
  <si>
    <t>Kabra Extrusion Technik Ltd</t>
  </si>
  <si>
    <t>KABRAEXTRU</t>
  </si>
  <si>
    <t>Madras Fertilizers Ltd</t>
  </si>
  <si>
    <t>MADRASFERT</t>
  </si>
  <si>
    <t>Rhetan TMT Ltd</t>
  </si>
  <si>
    <t>RHETAN</t>
  </si>
  <si>
    <t>Steel</t>
  </si>
  <si>
    <t>5Paisa Capital Ltd</t>
  </si>
  <si>
    <t>5PAISA</t>
  </si>
  <si>
    <t>Wealth First Portfolio Managers Ltd</t>
  </si>
  <si>
    <t>WEALTH</t>
  </si>
  <si>
    <t>Best Agrolife Ltd</t>
  </si>
  <si>
    <t>BESTAGRO</t>
  </si>
  <si>
    <t>Khazanchi Jewellers Ltd</t>
  </si>
  <si>
    <t>KHAZANCHI</t>
  </si>
  <si>
    <t>Apparel, Accessories &amp; Luxury Goods</t>
  </si>
  <si>
    <t>Electrotherm (India) Ltd</t>
  </si>
  <si>
    <t>ELECTHERM</t>
  </si>
  <si>
    <t>Atul Auto Ltd</t>
  </si>
  <si>
    <t>ATULAUTO</t>
  </si>
  <si>
    <t>Three Wheelers</t>
  </si>
  <si>
    <t>Zota Health Care Ltd</t>
  </si>
  <si>
    <t>ZOTA</t>
  </si>
  <si>
    <t>Mishtann Foods Ltd</t>
  </si>
  <si>
    <t>MISHTANN</t>
  </si>
  <si>
    <t>Hi-Tech Gears Ltd</t>
  </si>
  <si>
    <t>HITECHGEAR</t>
  </si>
  <si>
    <t>Shankara Building Products Ltd</t>
  </si>
  <si>
    <t>SHANKARA</t>
  </si>
  <si>
    <t>Bharat Wire Ropes Ltd</t>
  </si>
  <si>
    <t>BHARATWIRE</t>
  </si>
  <si>
    <t>Capital India Finance Ltd</t>
  </si>
  <si>
    <t>CIFL</t>
  </si>
  <si>
    <t>Matrimony.Com Ltd</t>
  </si>
  <si>
    <t>MATRIMONY</t>
  </si>
  <si>
    <t>Butterfly Gandhimathi Appliances Ltd</t>
  </si>
  <si>
    <t>BUTTERFLY</t>
  </si>
  <si>
    <t>Gala Precision Engineering Ltd</t>
  </si>
  <si>
    <t>GALAPREC</t>
  </si>
  <si>
    <t>Danish Power Ltd</t>
  </si>
  <si>
    <t>DANISH</t>
  </si>
  <si>
    <t>Oriental Rail Infrastructure Ltd</t>
  </si>
  <si>
    <t>ORIRAIL</t>
  </si>
  <si>
    <t>Hexa Tradex Ltd</t>
  </si>
  <si>
    <t>HEXATRADEX</t>
  </si>
  <si>
    <t>Vantage Knowledge Academy Ltd</t>
  </si>
  <si>
    <t>VKAL</t>
  </si>
  <si>
    <t>Aurum Proptech Ltd</t>
  </si>
  <si>
    <t>AURUM</t>
  </si>
  <si>
    <t>Simplex Infrastructures Ltd</t>
  </si>
  <si>
    <t>SIMPLEXINF</t>
  </si>
  <si>
    <t>Yamuna Syndicate Ltd</t>
  </si>
  <si>
    <t>YSL</t>
  </si>
  <si>
    <t>SMC Global Securities Ltd</t>
  </si>
  <si>
    <t>SMCGLOBAL</t>
  </si>
  <si>
    <t>Everest Industries Ltd</t>
  </si>
  <si>
    <t>EVERESTIND</t>
  </si>
  <si>
    <t>SPML Infra Ltd</t>
  </si>
  <si>
    <t>SPMLINFRA</t>
  </si>
  <si>
    <t>Yuken India Ltd</t>
  </si>
  <si>
    <t>YUKEN</t>
  </si>
  <si>
    <t>Kernex Microsystems (India) Ltd</t>
  </si>
  <si>
    <t>KERNEX</t>
  </si>
  <si>
    <t>Forbes Precision Tools and Machine Parts Ltd</t>
  </si>
  <si>
    <t>TOTEM</t>
  </si>
  <si>
    <t>Jagsonpal Pharmaceuticals Ltd</t>
  </si>
  <si>
    <t>JAGSNPHARM</t>
  </si>
  <si>
    <t>Allied Digital Services Ltd</t>
  </si>
  <si>
    <t>ADSL</t>
  </si>
  <si>
    <t>One Point One Solutions Ltd</t>
  </si>
  <si>
    <t>ONEPOINT</t>
  </si>
  <si>
    <t>Dhunseri Ventures Ltd</t>
  </si>
  <si>
    <t>DVL</t>
  </si>
  <si>
    <t>India Motor Parts &amp; Accessories Ltd</t>
  </si>
  <si>
    <t>IMPAL</t>
  </si>
  <si>
    <t>Chemfab Alkalis Ltd</t>
  </si>
  <si>
    <t>CHEMFAB</t>
  </si>
  <si>
    <t>Aaswa Trading and Exports Ltd</t>
  </si>
  <si>
    <t>TCC</t>
  </si>
  <si>
    <t>Real Estate Services</t>
  </si>
  <si>
    <t>Remus Pharmaceuticals Ltd</t>
  </si>
  <si>
    <t>REMUS</t>
  </si>
  <si>
    <t>Kellton Tech Solutions Ltd</t>
  </si>
  <si>
    <t>KELLTONTEC</t>
  </si>
  <si>
    <t>Z F Steering Gear (India) Ltd</t>
  </si>
  <si>
    <t>ZFSTEERING</t>
  </si>
  <si>
    <t>Raj Rayon Industries Ltd</t>
  </si>
  <si>
    <t>RAJRILTD</t>
  </si>
  <si>
    <t>Ester Industries Ltd</t>
  </si>
  <si>
    <t>ESTER</t>
  </si>
  <si>
    <t>Vertoz Ltd</t>
  </si>
  <si>
    <t>VERTOZ</t>
  </si>
  <si>
    <t>3B Blackbio DX Ltd</t>
  </si>
  <si>
    <t>3BBLACKBIO</t>
  </si>
  <si>
    <t>Fertilizers &amp; Agricultural Chemicals</t>
  </si>
  <si>
    <t>VLS Finance Ltd</t>
  </si>
  <si>
    <t>VLSFINANCE</t>
  </si>
  <si>
    <t>Tourism Finance Corporation of India Ltd</t>
  </si>
  <si>
    <t>TFCILTD</t>
  </si>
  <si>
    <t>Arman Financial Services Ltd</t>
  </si>
  <si>
    <t>ARMANFIN</t>
  </si>
  <si>
    <t>Century Enka Ltd</t>
  </si>
  <si>
    <t>CENTENKA</t>
  </si>
  <si>
    <t>Eimco Elecon (India) Ltd</t>
  </si>
  <si>
    <t>EIMCOELECO</t>
  </si>
  <si>
    <t>Allcargo Gati Ltd</t>
  </si>
  <si>
    <t>ACLGATI</t>
  </si>
  <si>
    <t>Likhitha Infrastructure Ltd</t>
  </si>
  <si>
    <t>LIKHITHA</t>
  </si>
  <si>
    <t>Arihant Superstructures Ltd</t>
  </si>
  <si>
    <t>ARIHANTSUP</t>
  </si>
  <si>
    <t>Dhunseri Investments Ltd</t>
  </si>
  <si>
    <t>DHUNINV</t>
  </si>
  <si>
    <t>GPT Healthcare Ltd</t>
  </si>
  <si>
    <t>GPTHEALTH</t>
  </si>
  <si>
    <t>Ice Make Refrigeration Ltd</t>
  </si>
  <si>
    <t>ICEMAKE</t>
  </si>
  <si>
    <t>Arrow Greentech Ltd</t>
  </si>
  <si>
    <t>ARROWGREEN</t>
  </si>
  <si>
    <t>Rane (Madras) Ltd</t>
  </si>
  <si>
    <t>RML</t>
  </si>
  <si>
    <t>Jaykay Enterprises Ltd</t>
  </si>
  <si>
    <t>JAYKAY</t>
  </si>
  <si>
    <t>Om Infra Ltd</t>
  </si>
  <si>
    <t>OMINFRAL</t>
  </si>
  <si>
    <t>AMIC Forging Ltd</t>
  </si>
  <si>
    <t>AMIC</t>
  </si>
  <si>
    <t>Finkurve Financial Services Ltd</t>
  </si>
  <si>
    <t>FINKURVE</t>
  </si>
  <si>
    <t>Alldigi Tech Ltd</t>
  </si>
  <si>
    <t>ALLDIGI</t>
  </si>
  <si>
    <t>Capital Small Finance Bank Ltd</t>
  </si>
  <si>
    <t>CAPITALSFB</t>
  </si>
  <si>
    <t>Kamdhenu Ltd</t>
  </si>
  <si>
    <t>KAMDHENU</t>
  </si>
  <si>
    <t>Saurashtra Cement Ltd</t>
  </si>
  <si>
    <t>SAURASHCEM</t>
  </si>
  <si>
    <t>Automobile Corp Of Goa Ltd</t>
  </si>
  <si>
    <t>ACGL</t>
  </si>
  <si>
    <t>Andhra Sugars Ltd</t>
  </si>
  <si>
    <t>ANDHRSUGAR</t>
  </si>
  <si>
    <t>Pakka Limited</t>
  </si>
  <si>
    <t>PAKKA</t>
  </si>
  <si>
    <t>Creative Newtech Ltd</t>
  </si>
  <si>
    <t>CREATIVE</t>
  </si>
  <si>
    <t>JG Chemicals Ltd</t>
  </si>
  <si>
    <t>JGCHEM</t>
  </si>
  <si>
    <t>Emkay Taps and Cutting Tools Ltd</t>
  </si>
  <si>
    <t>EMKAYTOOLS</t>
  </si>
  <si>
    <t>Krishana Phoschem Ltd</t>
  </si>
  <si>
    <t>KRISHANA</t>
  </si>
  <si>
    <t>Macpower CNC Machines Ltd</t>
  </si>
  <si>
    <t>MACPOWER</t>
  </si>
  <si>
    <t>Sat Industries Ltd</t>
  </si>
  <si>
    <t>SATINDLTD</t>
  </si>
  <si>
    <t>Spacenet Enterprises India Ltd</t>
  </si>
  <si>
    <t>SPCENET</t>
  </si>
  <si>
    <t>Veefin Solutions Ltd</t>
  </si>
  <si>
    <t>VEEFIN</t>
  </si>
  <si>
    <t>Application Software</t>
  </si>
  <si>
    <t>Centrum Capital Ltd</t>
  </si>
  <si>
    <t>CENTRUM</t>
  </si>
  <si>
    <t>Asian Star Co Ltd</t>
  </si>
  <si>
    <t>ASTAR</t>
  </si>
  <si>
    <t>Hardwyn India Ltd</t>
  </si>
  <si>
    <t>HARDWYN</t>
  </si>
  <si>
    <t>Building Products - Glass</t>
  </si>
  <si>
    <t>Subex Ltd</t>
  </si>
  <si>
    <t>SUBEXLTD</t>
  </si>
  <si>
    <t>Shree Digvijay Cement Co Ltd</t>
  </si>
  <si>
    <t>SHREDIGCEM</t>
  </si>
  <si>
    <t>Selan Exploration Technology Ltd</t>
  </si>
  <si>
    <t>SELAN</t>
  </si>
  <si>
    <t>Lincoln Pharmaceuticals Ltd</t>
  </si>
  <si>
    <t>LINCOLN</t>
  </si>
  <si>
    <t>Vilas Transcore Ltd</t>
  </si>
  <si>
    <t>VILAS</t>
  </si>
  <si>
    <t>Heubach Colorants India Ltd</t>
  </si>
  <si>
    <t>HEUBACHIND</t>
  </si>
  <si>
    <t>KMC Speciality Hospitals (India) Ltd</t>
  </si>
  <si>
    <t>KMCSHIL</t>
  </si>
  <si>
    <t>BMW Industries Ltd</t>
  </si>
  <si>
    <t>BMW</t>
  </si>
  <si>
    <t>Fratelli Vineyards Ltd</t>
  </si>
  <si>
    <t>FRATELLI</t>
  </si>
  <si>
    <t>Western Carriers (India) Ltd</t>
  </si>
  <si>
    <t>WCIL</t>
  </si>
  <si>
    <t>Oswal Greentech Ltd</t>
  </si>
  <si>
    <t>OSWALGREEN</t>
  </si>
  <si>
    <t>Punjab Chemicals and Crop Protection Ltd</t>
  </si>
  <si>
    <t>PUNJABCHEM</t>
  </si>
  <si>
    <t>Rishabh Instruments Ltd</t>
  </si>
  <si>
    <t>RISHABH</t>
  </si>
  <si>
    <t>Sandesh Ltd</t>
  </si>
  <si>
    <t>SANDESH</t>
  </si>
  <si>
    <t>Bliss GVS Pharma Ltd</t>
  </si>
  <si>
    <t>BLISSGVS</t>
  </si>
  <si>
    <t>Crest Ventures Ltd</t>
  </si>
  <si>
    <t>CREST</t>
  </si>
  <si>
    <t>Mukka Proteins Ltd</t>
  </si>
  <si>
    <t>MUKKA</t>
  </si>
  <si>
    <t>Industrial and Prudential Investment Co Ltd</t>
  </si>
  <si>
    <t>INDPRUD</t>
  </si>
  <si>
    <t>Steel Exchange India Ltd</t>
  </si>
  <si>
    <t>STEELXIND</t>
  </si>
  <si>
    <t>Pudumjee Paper Products Ltd</t>
  </si>
  <si>
    <t>PDMJEPAPER</t>
  </si>
  <si>
    <t>SAR Televenture Ltd</t>
  </si>
  <si>
    <t>SARTELE</t>
  </si>
  <si>
    <t>Signpost India Ltd</t>
  </si>
  <si>
    <t>SIGNPOST</t>
  </si>
  <si>
    <t>AVT Natural Products Ltd</t>
  </si>
  <si>
    <t>AVTNPL</t>
  </si>
  <si>
    <t>GRM Overseas Ltd</t>
  </si>
  <si>
    <t>GRMOVER</t>
  </si>
  <si>
    <t>Vascon Engineers Ltd</t>
  </si>
  <si>
    <t>VASCONEQ</t>
  </si>
  <si>
    <t>Aym Syntex Ltd</t>
  </si>
  <si>
    <t>AYMSYNTEX</t>
  </si>
  <si>
    <t>Beekay Steel Industries Ltd</t>
  </si>
  <si>
    <t>BEEKAY</t>
  </si>
  <si>
    <t>Xchanging Solutions Ltd</t>
  </si>
  <si>
    <t>XCHANGING</t>
  </si>
  <si>
    <t>Gulshan Polyols Ltd</t>
  </si>
  <si>
    <t>GULPOLY</t>
  </si>
  <si>
    <t>Munjal Auto Industries Ltd</t>
  </si>
  <si>
    <t>MUNJALAU</t>
  </si>
  <si>
    <t>Radhika Jeweltech Ltd</t>
  </si>
  <si>
    <t>RADHIKAJWE</t>
  </si>
  <si>
    <t>Tuticorin Alkali Chemicals and Fertilizers Ltd</t>
  </si>
  <si>
    <t>TUTIALKA</t>
  </si>
  <si>
    <t>Zee Media Corporation Ltd</t>
  </si>
  <si>
    <t>ZEEMEDIA</t>
  </si>
  <si>
    <t>Last Mile Enterprises Ltd</t>
  </si>
  <si>
    <t>LASTMILE</t>
  </si>
  <si>
    <t>Cosmic CRF Ltd</t>
  </si>
  <si>
    <t>COSMICCRF</t>
  </si>
  <si>
    <t>Indo Amines Ltd</t>
  </si>
  <si>
    <t>INDOAMIN</t>
  </si>
  <si>
    <t>Kopran Ltd</t>
  </si>
  <si>
    <t>KOPRAN</t>
  </si>
  <si>
    <t>Dhampur Sugar Mills Ltd</t>
  </si>
  <si>
    <t>DHAMPURSUG</t>
  </si>
  <si>
    <t>Kirloskar Electric Company Ltd</t>
  </si>
  <si>
    <t>KECL</t>
  </si>
  <si>
    <t>Dwarikesh Sugar Industries Ltd</t>
  </si>
  <si>
    <t>DWARKESH</t>
  </si>
  <si>
    <t>Enkei Wheels (India) Ltd</t>
  </si>
  <si>
    <t>ENKEIWHEL</t>
  </si>
  <si>
    <t>Rico Auto Industries Ltd</t>
  </si>
  <si>
    <t>RICOAUTO</t>
  </si>
  <si>
    <t>CFF Fluid Control Ltd</t>
  </si>
  <si>
    <t>CFF</t>
  </si>
  <si>
    <t>Aerospace &amp; Defense</t>
  </si>
  <si>
    <t>Prakash Pipes Ltd</t>
  </si>
  <si>
    <t>PPL</t>
  </si>
  <si>
    <t>Ngl Fine Chem Ltd</t>
  </si>
  <si>
    <t>NGLFINE</t>
  </si>
  <si>
    <t>Ksolves India Ltd</t>
  </si>
  <si>
    <t>KSOLVES</t>
  </si>
  <si>
    <t>Avadh Sugar &amp; Energy Ltd</t>
  </si>
  <si>
    <t>AVADHSUGAR</t>
  </si>
  <si>
    <t>Bajaj Healthcare Ltd</t>
  </si>
  <si>
    <t>BAJAJHCARE</t>
  </si>
  <si>
    <t>Cellecor Gadgets Ltd</t>
  </si>
  <si>
    <t>CELLECOR</t>
  </si>
  <si>
    <t>Sahana System Ltd</t>
  </si>
  <si>
    <t>SAHANA</t>
  </si>
  <si>
    <t>Kross Ltd</t>
  </si>
  <si>
    <t>KROSS</t>
  </si>
  <si>
    <t>Fairchem Organics Ltd</t>
  </si>
  <si>
    <t>FAIRCHEMOR</t>
  </si>
  <si>
    <t>Diffusion Engineers Ltd</t>
  </si>
  <si>
    <t>DIFFNKG</t>
  </si>
  <si>
    <t>TGV SRAAC Ltd</t>
  </si>
  <si>
    <t>TGVSL</t>
  </si>
  <si>
    <t>Kothari Petrochemicals Ltd</t>
  </si>
  <si>
    <t>KOTHARIPET</t>
  </si>
  <si>
    <t>TV Today Network Limited</t>
  </si>
  <si>
    <t>TVTODAY</t>
  </si>
  <si>
    <t>HLV Ltd</t>
  </si>
  <si>
    <t>HLVLTD</t>
  </si>
  <si>
    <t>AFCOM Holdings Ltd</t>
  </si>
  <si>
    <t>AFCOM</t>
  </si>
  <si>
    <t>Air Freight &amp; Logistics</t>
  </si>
  <si>
    <t>Shiva Cement Ltd</t>
  </si>
  <si>
    <t>SHIVACEM</t>
  </si>
  <si>
    <t>Manoj Vaibhav Gems N Jewellers Ltd</t>
  </si>
  <si>
    <t>MVGJL</t>
  </si>
  <si>
    <t>Tamilnadu Newsprint &amp; Papers Ltd</t>
  </si>
  <si>
    <t>TNPL</t>
  </si>
  <si>
    <t>Popular Vehicles and Services Ltd</t>
  </si>
  <si>
    <t>PVSL</t>
  </si>
  <si>
    <t>Wardwizard Innovations &amp; Mobility Ltd</t>
  </si>
  <si>
    <t>WARDINMOBI</t>
  </si>
  <si>
    <t>Ratnaveer Precision Engineering Ltd</t>
  </si>
  <si>
    <t>RATNAVEER</t>
  </si>
  <si>
    <t>Credo Brands Marketing Ltd</t>
  </si>
  <si>
    <t>MUFTI</t>
  </si>
  <si>
    <t>Men's Clothing</t>
  </si>
  <si>
    <t>Uttam Sugar Mills Ltd</t>
  </si>
  <si>
    <t>UTTAMSUGAR</t>
  </si>
  <si>
    <t>Kuantum Papers Ltd</t>
  </si>
  <si>
    <t>KUANTUM</t>
  </si>
  <si>
    <t>Control Print Ltd</t>
  </si>
  <si>
    <t>CONTROLPR</t>
  </si>
  <si>
    <t>Sree Rayalaseema Hi-Strength Hypo Ltd</t>
  </si>
  <si>
    <t>SRHHYPOLTD</t>
  </si>
  <si>
    <t>GIC Housing Finance Ltd</t>
  </si>
  <si>
    <t>GICHSGFIN</t>
  </si>
  <si>
    <t>Mafatlal Industries Ltd</t>
  </si>
  <si>
    <t>MAFATIND</t>
  </si>
  <si>
    <t>New Delhi Television Ltd</t>
  </si>
  <si>
    <t>NDTV</t>
  </si>
  <si>
    <t>Indo Thai Securities Ltd</t>
  </si>
  <si>
    <t>INDOTHAI</t>
  </si>
  <si>
    <t>GFL Ltd</t>
  </si>
  <si>
    <t>GFLLIMITED</t>
  </si>
  <si>
    <t>Virtuoso Optoelectronics Ltd</t>
  </si>
  <si>
    <t>VOEPL</t>
  </si>
  <si>
    <t>Kotyark Industries Ltd</t>
  </si>
  <si>
    <t>KOTYARK</t>
  </si>
  <si>
    <t>Saint-Gobain Sekurit India Ltd</t>
  </si>
  <si>
    <t>SAINTGOBAIN</t>
  </si>
  <si>
    <t>V-Marc India Ltd</t>
  </si>
  <si>
    <t>VMARCIND</t>
  </si>
  <si>
    <t>Manali Petrochemicals Ltd</t>
  </si>
  <si>
    <t>MANALIPETC</t>
  </si>
  <si>
    <t>Jagatjit Industries Ltd</t>
  </si>
  <si>
    <t>JAGAJITIND</t>
  </si>
  <si>
    <t>Max India Ltd</t>
  </si>
  <si>
    <t>MAXIND</t>
  </si>
  <si>
    <t>Snowman Logistics Ltd</t>
  </si>
  <si>
    <t>SNOWMAN</t>
  </si>
  <si>
    <t>City Pulse Multiplex Ltd</t>
  </si>
  <si>
    <t>CPML</t>
  </si>
  <si>
    <t>Movies &amp; Entertainment</t>
  </si>
  <si>
    <t>Benares Hotels Ltd</t>
  </si>
  <si>
    <t>BENARAS</t>
  </si>
  <si>
    <t>NINtec Systems Ltd</t>
  </si>
  <si>
    <t>NINSYS</t>
  </si>
  <si>
    <t>IST Ltd</t>
  </si>
  <si>
    <t>ISTLTD</t>
  </si>
  <si>
    <t>Ritco Logistics Ltd</t>
  </si>
  <si>
    <t>RITCO</t>
  </si>
  <si>
    <t>Concord Control Systems Ltd</t>
  </si>
  <si>
    <t>CNCRD</t>
  </si>
  <si>
    <t>Vinyas Innovative Technologies Ltd</t>
  </si>
  <si>
    <t>VINYAS</t>
  </si>
  <si>
    <t>PNGS Gargi Fashion Jewellery Ltd</t>
  </si>
  <si>
    <t>GARGI</t>
  </si>
  <si>
    <t>Apparel Retail</t>
  </si>
  <si>
    <t>Valiant Organics Ltd</t>
  </si>
  <si>
    <t>VALIANTORG</t>
  </si>
  <si>
    <t>Sunshine Capital Ltd</t>
  </si>
  <si>
    <t>SCL</t>
  </si>
  <si>
    <t>K&amp;R Rail Engineering Ltd</t>
  </si>
  <si>
    <t>KRRAIL</t>
  </si>
  <si>
    <t>R K Swamy Ltd</t>
  </si>
  <si>
    <t>RKSWAMY</t>
  </si>
  <si>
    <t>Elin Electronics Ltd</t>
  </si>
  <si>
    <t>ELIN</t>
  </si>
  <si>
    <t>Sika Interplant Systems Ltd</t>
  </si>
  <si>
    <t>SIKA</t>
  </si>
  <si>
    <t>Investment Trust of India Ltd</t>
  </si>
  <si>
    <t>THEINVEST</t>
  </si>
  <si>
    <t>Infobeans Technologies Ltd</t>
  </si>
  <si>
    <t>INFOBEAN</t>
  </si>
  <si>
    <t>Arihant Capital Markets Ltd</t>
  </si>
  <si>
    <t>ARIHANTCAP</t>
  </si>
  <si>
    <t>Uniphos Enterprises Ltd</t>
  </si>
  <si>
    <t>UNIENTER</t>
  </si>
  <si>
    <t>Macfos Ltd</t>
  </si>
  <si>
    <t>ROBU</t>
  </si>
  <si>
    <t>Sastasundar Ventures Ltd</t>
  </si>
  <si>
    <t>SASTASUNDR</t>
  </si>
  <si>
    <t>Bharat Parenterals Ltd</t>
  </si>
  <si>
    <t>BPLPHARMA</t>
  </si>
  <si>
    <t>Indo Rama Synthetics (India) Ltd</t>
  </si>
  <si>
    <t>INDORAMA</t>
  </si>
  <si>
    <t>Prime Securities Ltd</t>
  </si>
  <si>
    <t>PRIMESECU</t>
  </si>
  <si>
    <t>Automotive Stampings and Assemblies Ltd</t>
  </si>
  <si>
    <t>ASAL</t>
  </si>
  <si>
    <t>Vasa Denticity Ltd</t>
  </si>
  <si>
    <t>DENTALKART</t>
  </si>
  <si>
    <t>Aimtron Electronics Ltd</t>
  </si>
  <si>
    <t>AIMTRON</t>
  </si>
  <si>
    <t>Spright Agro Ltd</t>
  </si>
  <si>
    <t>SPRIGHT</t>
  </si>
  <si>
    <t>Algoquant Fintech Ltd</t>
  </si>
  <si>
    <t>AQFINTECH</t>
  </si>
  <si>
    <t>AGS Transact Technologies Ltd</t>
  </si>
  <si>
    <t>AGSTRA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</si>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</sst>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4BCAA-12AF-4643-AE1D-6C5CD17F8981}" name="Table3" displayName="Table3" ref="A1:Z126" totalsRowShown="0">
  <autoFilter ref="A1:Z126" xr:uid="{1824BCAA-12AF-4643-AE1D-6C5CD17F8981}"/>
  <sortState xmlns:xlrd2="http://schemas.microsoft.com/office/spreadsheetml/2017/richdata2" ref="A2:Z126">
    <sortCondition ref="Z1:Z126"/>
  </sortState>
  <tableColumns count="26">
    <tableColumn id="1" xr3:uid="{F580AB3F-B26A-49F0-BBC1-EFDB5C574C9F}" name="Sub-Sector"/>
    <tableColumn id="2" xr3:uid="{75935B14-ED86-4BB2-8D0E-6211CE6CD218}" name="Count" dataDxfId="48">
      <calculatedColumnFormula>COUNTIFS(Table2[Sub-Sector],Table3[[#This Row],[Sub-Sector]])</calculatedColumnFormula>
    </tableColumn>
    <tableColumn id="3" xr3:uid="{17438F5C-AE53-4EC1-9589-488B23B44A6A}" name="Uptrend" dataDxfId="47">
      <calculatedColumnFormula>COUNTIFS(Table2[Sub-Sector],Table3[[#This Row],[Sub-Sector]],Table2[Uptrend],"Uptrend")/Table3[[#This Row],[Count]]</calculatedColumnFormula>
    </tableColumn>
    <tableColumn id="4" xr3:uid="{2E98CCC9-8619-480A-A9FC-FF99F81602D2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876BEE0E-56AD-4480-91C6-0A7A3D507069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0601DCFE-9DF9-414E-9E47-FC2976215C8C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653FD69D-1CA9-4E18-B0A2-3D7078D34A3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94532629-667A-4B36-8875-F675C1A5F1F9}" name="RSI" dataDxfId="42">
      <calculatedColumnFormula>COUNTIFS(Table2[Sub-Sector],Table3[[#This Row],[Sub-Sector]],Table2[RSI Exponential â€“ 14D],"&gt;=50")/Table3[[#This Row],[Count]]</calculatedColumnFormula>
    </tableColumn>
    <tableColumn id="9" xr3:uid="{59CF61C9-15B6-455D-AC5D-6C923CE3FA48}" name="Relative Volume" dataDxfId="41">
      <calculatedColumnFormula>COUNTIFS(Table2[Sub-Sector],Table3[[#This Row],[Sub-Sector]],Table2[Relative Volume],"&gt;=1")/Table3[[#This Row],[Count]]</calculatedColumnFormula>
    </tableColumn>
    <tableColumn id="10" xr3:uid="{91BE9FBA-9A94-4C14-9721-5DF34D6FAD38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34B46A0F-A9E5-4CC1-95F9-6CBDD801C04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A8B66B7D-1CFD-41E3-8166-3E214BAF870C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35BCC144-9C78-465C-ABF2-1C7DDD430BC3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CA29C4E8-EE3B-48A4-9F26-E545C5AD78FF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865FAFDE-D3B9-4994-BAF4-995A61C3E3B9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E6E8119A-C2A3-46A9-9F08-20DDA8CAC02B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BC33441F-E88F-44B6-9022-F89E30D22CDD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D97C14F0-D879-4D1F-905C-0F023136391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DE5E254C-9E3D-4006-A7D7-972AEECB21DA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3E757C78-2BCA-4169-AF67-A2785AB41534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1C771773-937E-4474-936C-65D8B98D0ED6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18210C11-5374-4374-9790-6DCD9FA88C2A}" name="Sharpe Ratio" dataDxfId="28">
      <calculatedColumnFormula>COUNTIFS(Table2[Sub-Sector],Table3[[#This Row],[Sub-Sector]],Table2[Sharpe Ratio],"&gt;=0.10")/Table3[[#This Row],[Count]]</calculatedColumnFormula>
    </tableColumn>
    <tableColumn id="23" xr3:uid="{0872268C-31F2-4F82-9715-AFE89B46756B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6E783F83-CE3C-446D-917C-C56B294E3AEC}" name="Rank" dataDxfId="26">
      <calculatedColumnFormula>_xlfn.RANK.AVG(Table3[[#This Row],[Score]],Table3[Score],1)</calculatedColumnFormula>
    </tableColumn>
    <tableColumn id="25" xr3:uid="{5B40C88D-B2B2-4C71-A452-FBB8883B7BF1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049DF3D1-C3E4-414D-B81E-682FE3E56528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EEC95-770C-4BFD-AB96-D3431B4DA40E}" name="Table2" displayName="Table2" ref="A1:AV738" totalsRowShown="0">
  <autoFilter ref="A1:AV738" xr:uid="{B2FEEC95-770C-4BFD-AB96-D3431B4DA40E}">
    <filterColumn colId="36">
      <filters>
        <filter val="Uptrend"/>
      </filters>
    </filterColumn>
  </autoFilter>
  <sortState xmlns:xlrd2="http://schemas.microsoft.com/office/spreadsheetml/2017/richdata2" ref="A2:AV738">
    <sortCondition ref="AV1:AV738"/>
  </sortState>
  <tableColumns count="48">
    <tableColumn id="1" xr3:uid="{49469890-5164-477B-8620-66E963E1B2C8}" name="Name"/>
    <tableColumn id="2" xr3:uid="{08E7039A-A00E-4391-961D-5317F11ED847}" name="Ticker"/>
    <tableColumn id="3" xr3:uid="{C60E0E74-66A5-499A-AFB8-484E4958F06E}" name="Industry"/>
    <tableColumn id="4" xr3:uid="{2996187B-F722-431B-B2FF-0D95625606C1}" name="Sub-Sector"/>
    <tableColumn id="5" xr3:uid="{6D72EAE3-C4E0-4335-9C0D-A3243B2FCA86}" name="Market Cap"/>
    <tableColumn id="6" xr3:uid="{D790CF10-BD37-464F-978B-9C91FFC714D6}" name="Close Price"/>
    <tableColumn id="7" xr3:uid="{1BDFB528-AD11-4B08-8BBC-4DCCE02FF95C}" name="1Y Return vs Nifty"/>
    <tableColumn id="18" xr3:uid="{F2FA7BEE-7A3C-4145-B904-56420E713ACF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102AAB2F-A327-4700-9230-B1892EA52394}" name="1M Return vs Nifty"/>
    <tableColumn id="19" xr3:uid="{90EA2B65-212E-4043-9C22-0A1DDABB000A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7FD01EBA-6199-4305-96BF-29F6C02DB1FB}" name="6M Return vs Nifty"/>
    <tableColumn id="20" xr3:uid="{FC42235F-ED33-4B1B-A87F-AD12B86F9B13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6F6EA0FA-1B34-4008-8050-DA418AA2DCCE}" name="1W Return vs Nifty"/>
    <tableColumn id="22" xr3:uid="{0A93DF99-1BD0-489E-B053-3BE7BA84E13E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E05F0FF5-46A3-4F80-9A55-466EFD7AE08F}" name="20D EMA" dataDxfId="19"/>
    <tableColumn id="11" xr3:uid="{3335E808-24C7-47FF-8507-48CB855AF680}" name="50D EMA"/>
    <tableColumn id="12" xr3:uid="{F93878AD-8EC9-4776-8B03-117A3260D52A}" name="200D EMA"/>
    <tableColumn id="13" xr3:uid="{003C2B37-E1A3-4965-BA5C-AABB815DE976}" name="RSI Exponential â€“ 14D"/>
    <tableColumn id="25" xr3:uid="{38967413-03FA-4B8B-BA51-E2A365491252}" name="% Price above 20 EMA" dataDxfId="18">
      <calculatedColumnFormula>(Table2[[#This Row],[Close Price]]-Table2[[#This Row],[20D EMA]])/Table2[[#This Row],[20D EMA]]</calculatedColumnFormula>
    </tableColumn>
    <tableColumn id="24" xr3:uid="{6E72CC81-B980-44EE-91A0-350E16017F1D}" name="% Price above 50 EMA" dataDxfId="17">
      <calculatedColumnFormula>(Table2[[#This Row],[Close Price]]-Table2[[#This Row],[50D EMA]])/Table2[[#This Row],[50D EMA]]</calculatedColumnFormula>
    </tableColumn>
    <tableColumn id="23" xr3:uid="{5C0E68F0-3BB2-47A3-93EE-14BFA140632B}" name="% Price above 200 EMA" dataDxfId="16">
      <calculatedColumnFormula>(Table2[[#This Row],[Close Price]]-Table2[[#This Row],[200D EMA]])/Table2[[#This Row],[200D EMA]]</calculatedColumnFormula>
    </tableColumn>
    <tableColumn id="14" xr3:uid="{6FAF1300-B127-4C1E-810B-A7BFCC59C6A7}" name="Relative Volume"/>
    <tableColumn id="37" xr3:uid="{B96DBA8A-7D8C-4010-A271-27D3A3659A7D}" name="Day Low" dataDxfId="15"/>
    <tableColumn id="36" xr3:uid="{BDB5F5CB-2E58-49C3-BDB6-EA89C24A9FC2}" name="Day High"/>
    <tableColumn id="35" xr3:uid="{8050417A-17FD-45B1-8ABB-D6322F6D65F5}" name="Current Week Low"/>
    <tableColumn id="34" xr3:uid="{B8DFF14F-FF5E-4BF8-8EE4-46E63178E0B3}" name="Current Week High"/>
    <tableColumn id="33" xr3:uid="{5709D6E7-FFB9-488B-861A-DB5A6204433F}" name="Current Month Low"/>
    <tableColumn id="32" xr3:uid="{6FA6427C-1591-4982-869F-3115D1ED779A}" name="Current Month High"/>
    <tableColumn id="31" xr3:uid="{F17A4FC6-04E4-4E77-9E9A-A543C33CB8C3}" name="% Away From Day Low" dataDxfId="14">
      <calculatedColumnFormula>(Table2[[#This Row],[Close Price]]/Table2[[#This Row],[Day Low]])-1</calculatedColumnFormula>
    </tableColumn>
    <tableColumn id="30" xr3:uid="{ABF11A58-B0F9-401A-936C-FE29D02ED7E0}" name="% Away From Day High" dataDxfId="13">
      <calculatedColumnFormula>(Table2[[#This Row],[Day High]]/Table2[[#This Row],[Close Price]])-1</calculatedColumnFormula>
    </tableColumn>
    <tableColumn id="29" xr3:uid="{E567BE2D-E623-40D9-9A45-602DDF8BF1BB}" name="% Away From Current Week Low" dataDxfId="12">
      <calculatedColumnFormula>(Table2[[#This Row],[Close Price]]/Table2[[#This Row],[Current Week Low]])-1</calculatedColumnFormula>
    </tableColumn>
    <tableColumn id="28" xr3:uid="{E4E6C7A1-87FD-4557-B5D7-67E7C613F48D}" name="% Away From Current Week High" dataDxfId="11">
      <calculatedColumnFormula>(Table2[[#This Row],[Current Week High]]/Table2[[#This Row],[Close Price]])-1</calculatedColumnFormula>
    </tableColumn>
    <tableColumn id="27" xr3:uid="{BE7F6956-77AE-424A-8FAE-9982CBFFE493}" name="% Away From Current Month Low" dataDxfId="10">
      <calculatedColumnFormula>(Table2[[#This Row],[Close Price]]/Table2[[#This Row],[Current Month Low]])-1</calculatedColumnFormula>
    </tableColumn>
    <tableColumn id="26" xr3:uid="{2A073181-96B9-40DD-B76A-4B1DFBDFF04C}" name="% Away From Current Month High" dataDxfId="9">
      <calculatedColumnFormula>(Table2[[#This Row],[Current Month High]]/Table2[[#This Row],[Close Price]])-1</calculatedColumnFormula>
    </tableColumn>
    <tableColumn id="15" xr3:uid="{FB3C6DC1-AE64-47BA-81BB-C53607B80D42}" name="% Away From 52W High"/>
    <tableColumn id="16" xr3:uid="{46A761C4-4E15-4C70-8C68-E79FE947681A}" name="% Away From 52W Low"/>
    <tableColumn id="43" xr3:uid="{D0BA4CE2-D9B5-4F25-8101-9417B293B972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7A12F8F5-0932-431D-97E4-06D5E225BBCA}" name="Relative Strength Sector Index" dataDxfId="7"/>
    <tableColumn id="41" xr3:uid="{B0A33C15-940E-4DB3-AE75-93F08A993BC2}" name="Relative Strength Sector Index - Zone"/>
    <tableColumn id="40" xr3:uid="{C3EE2B50-720E-4984-BA46-A620C149E6D2}" name="Rate of Change"/>
    <tableColumn id="39" xr3:uid="{E2772A00-63BD-4290-9316-B8863E9F0FE0}" name="Rate of Change - Zone"/>
    <tableColumn id="17" xr3:uid="{0CEA68F4-7620-4EC9-AE52-714301A1A96D}" name="Sharpe Ratio"/>
    <tableColumn id="44" xr3:uid="{3E9F11E6-7958-4FA1-B845-7CA1902DB8EF}" name="Sharpe Ratio Z-Score" dataDxfId="6">
      <calculatedColumnFormula>(Table2[[#This Row],[Sharpe Ratio]]-AVERAGE(Table2[Sharpe Ratio]))/_xlfn.STDEV.P(Table2[Sharpe Ratio])</calculatedColumnFormula>
    </tableColumn>
    <tableColumn id="45" xr3:uid="{C4C1659F-615D-470D-BA78-07E661B222F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8C16B100-B012-4A42-979C-FA9ECAA9AA99}" name="Rank 1Y" dataDxfId="4">
      <calculatedColumnFormula>_xlfn.RANK.AVG(Table2[[#This Row],[1Y Return vs Nifty Z-Score]],Table2[1Y Return vs Nifty Z-Score])</calculatedColumnFormula>
    </tableColumn>
    <tableColumn id="47" xr3:uid="{7521FAF7-C87F-416B-9255-8F29E15996C5}" name="Rank 6M" dataDxfId="3">
      <calculatedColumnFormula>_xlfn.RANK.AVG(Table2[[#This Row],[6M Return vs Nifty Z-Score]],Table2[6M Return vs Nifty Z-Score])</calculatedColumnFormula>
    </tableColumn>
    <tableColumn id="48" xr3:uid="{317A342F-5957-4598-AD1B-D711960EF5B5}" name="Rank Sharpe" dataDxfId="2">
      <calculatedColumnFormula>_xlfn.RANK.AVG(Table2[[#This Row],[Sharpe Ratio Z-Score]],Table2[Sharpe Ratio Z-Score])</calculatedColumnFormula>
    </tableColumn>
    <tableColumn id="49" xr3:uid="{400DAA28-C36C-42F9-84D0-F03728568C76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22431-ECA0-442E-B04F-7DAFDB3D6051}" name="Table1" displayName="Table1" ref="A1:Q1467" totalsRowShown="0">
  <autoFilter ref="A1:Q1467" xr:uid="{43E22431-ECA0-442E-B04F-7DAFDB3D6051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547384F-F6EA-48CD-A76E-541DECFEC3CA}" name="Name"/>
    <tableColumn id="2" xr3:uid="{EB13A55F-C981-4EE5-8A30-948CE87FE502}" name="Ticker"/>
    <tableColumn id="17" xr3:uid="{8EC00426-A820-4262-A2D1-49B5EF19068B}" name="Industry" dataDxfId="0"/>
    <tableColumn id="3" xr3:uid="{DE9553EE-4056-4BF6-BA3A-E934767BEB2B}" name="Sub-Sector"/>
    <tableColumn id="4" xr3:uid="{E88D1057-FC9D-4A79-A48D-B95E0C186945}" name="Market Cap"/>
    <tableColumn id="5" xr3:uid="{9129CCEC-06D6-446A-9FD7-C75332F6BCD5}" name="Close Price"/>
    <tableColumn id="6" xr3:uid="{7882E2BF-2081-464C-8B68-A80014C8A403}" name="1Y Return vs Nifty"/>
    <tableColumn id="7" xr3:uid="{AE178D3D-17FA-455C-A33B-28337606590F}" name="1M Return vs Nifty"/>
    <tableColumn id="8" xr3:uid="{CAF392EF-23D5-43A9-8D22-13DD65DA5425}" name="6M Return vs Nifty"/>
    <tableColumn id="9" xr3:uid="{98E5382D-7668-4307-BF8C-7D827A11F6A8}" name="1W Return vs Nifty"/>
    <tableColumn id="10" xr3:uid="{128B5E85-DE92-4FAC-936A-9ABE58B5ED76}" name="50D EMA"/>
    <tableColumn id="11" xr3:uid="{AEE95A3D-4EEC-4856-9F6A-94AC4822D641}" name="200D EMA"/>
    <tableColumn id="12" xr3:uid="{3A394104-9DE7-4E98-AB62-2E31F9801B59}" name="RSI Exponential â€“ 14D"/>
    <tableColumn id="13" xr3:uid="{B49363F4-6864-4E4A-8EC3-41E9098F34F9}" name="Relative Volume"/>
    <tableColumn id="14" xr3:uid="{3782D393-E7DB-478E-A648-10B094DC9249}" name="% Away From 52W High"/>
    <tableColumn id="15" xr3:uid="{27953B0D-D077-4DD5-8A26-A9994A2DE605}" name="% Away From 52W Low"/>
    <tableColumn id="16" xr3:uid="{D9C410F6-821E-4B84-83B0-B34ACE629724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3EE5-E6B5-4AAC-862C-A9D41554C243}">
  <dimension ref="A1:Z126"/>
  <sheetViews>
    <sheetView tabSelected="1" topLeftCell="P1" workbookViewId="0">
      <selection activeCell="Y1" sqref="Y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</cols>
  <sheetData>
    <row r="1" spans="1:26" x14ac:dyDescent="0.3">
      <c r="A1" t="s">
        <v>2</v>
      </c>
      <c r="B1" t="s">
        <v>3167</v>
      </c>
      <c r="C1" s="1" t="s">
        <v>3153</v>
      </c>
      <c r="D1" s="1" t="s">
        <v>3168</v>
      </c>
      <c r="E1" s="1" t="s">
        <v>3169</v>
      </c>
      <c r="F1" s="1" t="s">
        <v>7</v>
      </c>
      <c r="G1" s="1" t="s">
        <v>5</v>
      </c>
      <c r="H1" s="1" t="s">
        <v>3170</v>
      </c>
      <c r="I1" s="1" t="s">
        <v>12</v>
      </c>
      <c r="J1" s="1" t="s">
        <v>3147</v>
      </c>
      <c r="K1" s="1" t="s">
        <v>3148</v>
      </c>
      <c r="L1" s="1" t="s">
        <v>3149</v>
      </c>
      <c r="M1" s="1" t="s">
        <v>3150</v>
      </c>
      <c r="N1" s="1" t="s">
        <v>3151</v>
      </c>
      <c r="O1" s="1" t="s">
        <v>3152</v>
      </c>
      <c r="P1" s="1" t="s">
        <v>13</v>
      </c>
      <c r="Q1" s="1" t="s">
        <v>14</v>
      </c>
      <c r="R1" s="1" t="s">
        <v>3171</v>
      </c>
      <c r="S1" s="1" t="s">
        <v>3139</v>
      </c>
      <c r="T1" s="1" t="s">
        <v>3140</v>
      </c>
      <c r="U1" s="1" t="s">
        <v>3157</v>
      </c>
      <c r="V1" s="1" t="s">
        <v>15</v>
      </c>
      <c r="W1" t="s">
        <v>3162</v>
      </c>
      <c r="X1" t="s">
        <v>3172</v>
      </c>
      <c r="Y1" t="s">
        <v>3173</v>
      </c>
      <c r="Z1" t="s">
        <v>3174</v>
      </c>
    </row>
    <row r="2" spans="1:26" x14ac:dyDescent="0.3">
      <c r="A2" t="s">
        <v>652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0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132.5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</v>
      </c>
      <c r="Z2">
        <f>_xlfn.RANK.AVG(Table3[[#This Row],[Score 2 ]],Table3[[Score 2 ]],1)</f>
        <v>1</v>
      </c>
    </row>
    <row r="3" spans="1:26" x14ac:dyDescent="0.3">
      <c r="A3" t="s">
        <v>708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0.33333333333333331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0.33333333333333331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0.33333333333333331</v>
      </c>
      <c r="N3" s="1">
        <f>COUNTIFS(Table2[Sub-Sector],Table3[[#This Row],[Sub-Sector]],Table2[% Away From Current Month Low],"&gt;=0.05")/Table3[[#This Row],[Count]]</f>
        <v>0.33333333333333331</v>
      </c>
      <c r="O3" s="1">
        <f>COUNTIFS(Table2[Sub-Sector],Table3[[#This Row],[Sub-Sector]],Table2[% Away From Current Month High],"&lt;=0.05")/Table3[[#This Row],[Count]]</f>
        <v>0.33333333333333331</v>
      </c>
      <c r="P3" s="1">
        <f>COUNTIFS(Table2[Sub-Sector],Table3[[#This Row],[Sub-Sector]],Table2[% Away From 52W High],"&lt;=10")/Table3[[#This Row],[Count]]</f>
        <v>0.33333333333333331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0.33333333333333331</v>
      </c>
      <c r="S3" s="1">
        <f>COUNTIFS(Table2[Sub-Sector],Table3[[#This Row],[Sub-Sector]],Table2[% Price above 50 EMA],"&gt;=0")/Table3[[#This Row],[Count]]</f>
        <v>0.66666666666666663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0.66666666666666663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80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48</v>
      </c>
      <c r="Z3">
        <f>_xlfn.RANK.AVG(Table3[[#This Row],[Score 2 ]],Table3[[Score 2 ]],1)</f>
        <v>2</v>
      </c>
    </row>
    <row r="4" spans="1:26" x14ac:dyDescent="0.3">
      <c r="A4" t="s">
        <v>128</v>
      </c>
      <c r="B4">
        <f>COUNTIFS(Table2[Sub-Sector],Table3[[#This Row],[Sub-Sector]])</f>
        <v>6</v>
      </c>
      <c r="C4" s="1">
        <f>COUNTIFS(Table2[Sub-Sector],Table3[[#This Row],[Sub-Sector]],Table2[Uptrend],"Uptrend")/Table3[[#This Row],[Count]]</f>
        <v>0.66666666666666663</v>
      </c>
      <c r="D4" s="1">
        <f>COUNTIFS(Table2[Sub-Sector],Table3[[#This Row],[Sub-Sector]],Table2[1W Return vs Nifty],"&gt;=5")/Table3[[#This Row],[Count]]</f>
        <v>0.5</v>
      </c>
      <c r="E4" s="1">
        <f>COUNTIFS(Table2[Sub-Sector],Table3[[#This Row],[Sub-Sector]],Table2[1M Return vs Nifty],"&gt;=5")/Table3[[#This Row],[Count]]</f>
        <v>0.66666666666666663</v>
      </c>
      <c r="F4" s="1">
        <f>COUNTIFS(Table2[Sub-Sector],Table3[[#This Row],[Sub-Sector]],Table2[6M Return vs Nifty],"&gt;=10")/Table3[[#This Row],[Count]]</f>
        <v>0.83333333333333337</v>
      </c>
      <c r="G4" s="1">
        <f>COUNTIFS(Table2[Sub-Sector],Table3[[#This Row],[Sub-Sector]],Table2[1Y Return vs Nifty],"&gt;=10")/Table3[[#This Row],[Count]]</f>
        <v>0.66666666666666663</v>
      </c>
      <c r="H4" s="1">
        <f>COUNTIFS(Table2[Sub-Sector],Table3[[#This Row],[Sub-Sector]],Table2[RSI Exponential â€“ 14D],"&gt;=50")/Table3[[#This Row],[Count]]</f>
        <v>0.33333333333333331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0.83333333333333337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0.33333333333333331</v>
      </c>
      <c r="N4" s="1">
        <f>COUNTIFS(Table2[Sub-Sector],Table3[[#This Row],[Sub-Sector]],Table2[% Away From Current Month Low],"&gt;=0.05")/Table3[[#This Row],[Count]]</f>
        <v>0.33333333333333331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0.5</v>
      </c>
      <c r="S4" s="1">
        <f>COUNTIFS(Table2[Sub-Sector],Table3[[#This Row],[Sub-Sector]],Table2[% Price above 50 EMA],"&gt;=0")/Table3[[#This Row],[Count]]</f>
        <v>0.5</v>
      </c>
      <c r="T4" s="1">
        <f>COUNTIFS(Table2[Sub-Sector],Table3[[#This Row],[Sub-Sector]],Table2[% Price above 200 EMA],"&gt;=0")/Table3[[#This Row],[Count]]</f>
        <v>0.83333333333333337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117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76.5</v>
      </c>
      <c r="Z4">
        <f>_xlfn.RANK.AVG(Table3[[#This Row],[Score 2 ]],Table3[[Score 2 ]],1)</f>
        <v>3</v>
      </c>
    </row>
    <row r="5" spans="1:26" x14ac:dyDescent="0.3">
      <c r="A5" t="s">
        <v>301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0.33333333333333331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0.33333333333333331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</v>
      </c>
      <c r="N5" s="1">
        <f>COUNTIFS(Table2[Sub-Sector],Table3[[#This Row],[Sub-Sector]],Table2[% Away From Current Month Low],"&gt;=0.05")/Table3[[#This Row],[Count]]</f>
        <v>0.33333333333333331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0.33333333333333331</v>
      </c>
      <c r="S5" s="1">
        <f>COUNTIFS(Table2[Sub-Sector],Table3[[#This Row],[Sub-Sector]],Table2[% Price above 50 EMA],"&gt;=0")/Table3[[#This Row],[Count]]</f>
        <v>0.33333333333333331</v>
      </c>
      <c r="T5" s="1">
        <f>COUNTIFS(Table2[Sub-Sector],Table3[[#This Row],[Sub-Sector]],Table2[% Price above 200 EMA],"&gt;=0")/Table3[[#This Row],[Count]]</f>
        <v>0.33333333333333331</v>
      </c>
      <c r="U5" s="1">
        <f>COUNTIFS(Table2[Sub-Sector],Table3[[#This Row],[Sub-Sector]],Table2[Rate of Change - Zone],"Positive")/Table3[[#This Row],[Count]]</f>
        <v>0.33333333333333331</v>
      </c>
      <c r="V5" s="1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5">
        <f>_xlfn.RANK.AVG(Table3[[#This Row],[Score]],Table3[Score],1)</f>
        <v>18.5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</v>
      </c>
      <c r="Z5">
        <f>_xlfn.RANK.AVG(Table3[[#This Row],[Score 2 ]],Table3[[Score 2 ]],1)</f>
        <v>4</v>
      </c>
    </row>
    <row r="6" spans="1:26" x14ac:dyDescent="0.3">
      <c r="A6" t="s">
        <v>960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</v>
      </c>
      <c r="S6" s="1">
        <f>COUNTIFS(Table2[Sub-Sector],Table3[[#This Row],[Sub-Sector]],Table2[% Price above 50 EMA],"&gt;=0")/Table3[[#This Row],[Count]]</f>
        <v>0</v>
      </c>
      <c r="T6" s="1">
        <f>COUNTIFS(Table2[Sub-Sector],Table3[[#This Row],[Sub-Sector]],Table2[% Price above 200 EMA],"&gt;=0")/Table3[[#This Row],[Count]]</f>
        <v>0.5</v>
      </c>
      <c r="U6" s="1">
        <f>COUNTIFS(Table2[Sub-Sector],Table3[[#This Row],[Sub-Sector]],Table2[Rate of Change - Zone],"Positive")/Table3[[#This Row],[Count]]</f>
        <v>0.5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6">
        <f>_xlfn.RANK.AVG(Table3[[#This Row],[Score]],Table3[Score],1)</f>
        <v>47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6">
        <f>_xlfn.RANK.AVG(Table3[[#This Row],[Score 2 ]],Table3[[Score 2 ]],1)</f>
        <v>5</v>
      </c>
    </row>
    <row r="7" spans="1:26" x14ac:dyDescent="0.3">
      <c r="A7" t="s">
        <v>1586</v>
      </c>
      <c r="B7">
        <f>COUNTIFS(Table2[Sub-Sector],Table3[[#This Row],[Sub-Sector]])</f>
        <v>2</v>
      </c>
      <c r="C7" s="1">
        <f>COUNTIFS(Table2[Sub-Sector],Table3[[#This Row],[Sub-Sector]],Table2[Uptrend],"Uptrend")/Table3[[#This Row],[Count]]</f>
        <v>0.5</v>
      </c>
      <c r="D7" s="1">
        <f>COUNTIFS(Table2[Sub-Sector],Table3[[#This Row],[Sub-Sector]],Table2[1W Return vs Nifty],"&gt;=5")/Table3[[#This Row],[Count]]</f>
        <v>0.5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0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0.5</v>
      </c>
      <c r="R7" s="1">
        <f>COUNTIFS(Table2[Sub-Sector],Table3[[#This Row],[Sub-Sector]],Table2[% Price above 20 EMA],"&gt;=0")/Table3[[#This Row],[Count]]</f>
        <v>0</v>
      </c>
      <c r="S7" s="1">
        <f>COUNTIFS(Table2[Sub-Sector],Table3[[#This Row],[Sub-Sector]],Table2[% Price above 50 EMA],"&gt;=0")/Table3[[#This Row],[Count]]</f>
        <v>0.5</v>
      </c>
      <c r="T7" s="1">
        <f>COUNTIFS(Table2[Sub-Sector],Table3[[#This Row],[Sub-Sector]],Table2[% Price above 200 EMA],"&gt;=0")/Table3[[#This Row],[Count]]</f>
        <v>0.5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136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98.5</v>
      </c>
      <c r="Z7">
        <f>_xlfn.RANK.AVG(Table3[[#This Row],[Score 2 ]],Table3[[Score 2 ]],1)</f>
        <v>6</v>
      </c>
    </row>
    <row r="8" spans="1:26" x14ac:dyDescent="0.3">
      <c r="A8" t="s">
        <v>208</v>
      </c>
      <c r="B8">
        <f>COUNTIFS(Table2[Sub-Sector],Table3[[#This Row],[Sub-Sector]])</f>
        <v>8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0.625</v>
      </c>
      <c r="F8" s="1">
        <f>COUNTIFS(Table2[Sub-Sector],Table3[[#This Row],[Sub-Sector]],Table2[6M Return vs Nifty],"&gt;=10")/Table3[[#This Row],[Count]]</f>
        <v>0.625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0.25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0.875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0.375</v>
      </c>
      <c r="N8" s="1">
        <f>COUNTIFS(Table2[Sub-Sector],Table3[[#This Row],[Sub-Sector]],Table2[% Away From Current Month Low],"&gt;=0.05")/Table3[[#This Row],[Count]]</f>
        <v>0.125</v>
      </c>
      <c r="O8" s="1">
        <f>COUNTIFS(Table2[Sub-Sector],Table3[[#This Row],[Sub-Sector]],Table2[% Away From Current Month High],"&lt;=0.05")/Table3[[#This Row],[Count]]</f>
        <v>0.125</v>
      </c>
      <c r="P8" s="1">
        <f>COUNTIFS(Table2[Sub-Sector],Table3[[#This Row],[Sub-Sector]],Table2[% Away From 52W High],"&lt;=10")/Table3[[#This Row],[Count]]</f>
        <v>0.25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0.375</v>
      </c>
      <c r="S8" s="1">
        <f>COUNTIFS(Table2[Sub-Sector],Table3[[#This Row],[Sub-Sector]],Table2[% Price above 50 EMA],"&gt;=0")/Table3[[#This Row],[Count]]</f>
        <v>0.5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0.625</v>
      </c>
      <c r="V8" s="1">
        <f>COUNTIFS(Table2[Sub-Sector],Table3[[#This Row],[Sub-Sector]],Table2[Sharpe Ratio],"&gt;=0.10")/Table3[[#This Row],[Count]]</f>
        <v>0.375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153</v>
      </c>
      <c r="X8">
        <f>_xlfn.RANK.AVG(Table3[[#This Row],[Score]],Table3[Score],1)</f>
        <v>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8">
        <f>_xlfn.RANK.AVG(Table3[[#This Row],[Score 2 ]],Table3[[Score 2 ]],1)</f>
        <v>7</v>
      </c>
    </row>
    <row r="9" spans="1:26" x14ac:dyDescent="0.3">
      <c r="A9" t="s">
        <v>249</v>
      </c>
      <c r="B9">
        <f>COUNTIFS(Table2[Sub-Sector],Table3[[#This Row],[Sub-Sector]])</f>
        <v>14</v>
      </c>
      <c r="C9" s="1">
        <f>COUNTIFS(Table2[Sub-Sector],Table3[[#This Row],[Sub-Sector]],Table2[Uptrend],"Uptrend")/Table3[[#This Row],[Count]]</f>
        <v>0.7857142857142857</v>
      </c>
      <c r="D9" s="1">
        <f>COUNTIFS(Table2[Sub-Sector],Table3[[#This Row],[Sub-Sector]],Table2[1W Return vs Nifty],"&gt;=5")/Table3[[#This Row],[Count]]</f>
        <v>0.42857142857142855</v>
      </c>
      <c r="E9" s="1">
        <f>COUNTIFS(Table2[Sub-Sector],Table3[[#This Row],[Sub-Sector]],Table2[1M Return vs Nifty],"&gt;=5")/Table3[[#This Row],[Count]]</f>
        <v>0.7857142857142857</v>
      </c>
      <c r="F9" s="1">
        <f>COUNTIFS(Table2[Sub-Sector],Table3[[#This Row],[Sub-Sector]],Table2[6M Return vs Nifty],"&gt;=10")/Table3[[#This Row],[Count]]</f>
        <v>0.7142857142857143</v>
      </c>
      <c r="G9" s="1">
        <f>COUNTIFS(Table2[Sub-Sector],Table3[[#This Row],[Sub-Sector]],Table2[1Y Return vs Nifty],"&gt;=10")/Table3[[#This Row],[Count]]</f>
        <v>0.5714285714285714</v>
      </c>
      <c r="H9" s="1">
        <f>COUNTIFS(Table2[Sub-Sector],Table3[[#This Row],[Sub-Sector]],Table2[RSI Exponential â€“ 14D],"&gt;=50")/Table3[[#This Row],[Count]]</f>
        <v>0.42857142857142855</v>
      </c>
      <c r="I9" s="1">
        <f>COUNTIFS(Table2[Sub-Sector],Table3[[#This Row],[Sub-Sector]],Table2[Relative Volume],"&gt;=1")/Table3[[#This Row],[Count]]</f>
        <v>0.35714285714285715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0.7857142857142857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0.35714285714285715</v>
      </c>
      <c r="N9" s="1">
        <f>COUNTIFS(Table2[Sub-Sector],Table3[[#This Row],[Sub-Sector]],Table2[% Away From Current Month Low],"&gt;=0.05")/Table3[[#This Row],[Count]]</f>
        <v>0.21428571428571427</v>
      </c>
      <c r="O9" s="1">
        <f>COUNTIFS(Table2[Sub-Sector],Table3[[#This Row],[Sub-Sector]],Table2[% Away From Current Month High],"&lt;=0.05")/Table3[[#This Row],[Count]]</f>
        <v>0.14285714285714285</v>
      </c>
      <c r="P9" s="1">
        <f>COUNTIFS(Table2[Sub-Sector],Table3[[#This Row],[Sub-Sector]],Table2[% Away From 52W High],"&lt;=10")/Table3[[#This Row],[Count]]</f>
        <v>0.21428571428571427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0.6428571428571429</v>
      </c>
      <c r="T9" s="1">
        <f>COUNTIFS(Table2[Sub-Sector],Table3[[#This Row],[Sub-Sector]],Table2[% Price above 200 EMA],"&gt;=0")/Table3[[#This Row],[Count]]</f>
        <v>0.9285714285714286</v>
      </c>
      <c r="U9" s="1">
        <f>COUNTIFS(Table2[Sub-Sector],Table3[[#This Row],[Sub-Sector]],Table2[Rate of Change - Zone],"Positive")/Table3[[#This Row],[Count]]</f>
        <v>0.5714285714285714</v>
      </c>
      <c r="V9" s="1">
        <f>COUNTIFS(Table2[Sub-Sector],Table3[[#This Row],[Sub-Sector]],Table2[Sharpe Ratio],"&gt;=0.10")/Table3[[#This Row],[Count]]</f>
        <v>0.42857142857142855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153.5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9">
        <f>_xlfn.RANK.AVG(Table3[[#This Row],[Score 2 ]],Table3[[Score 2 ]],1)</f>
        <v>8</v>
      </c>
    </row>
    <row r="10" spans="1:26" x14ac:dyDescent="0.3">
      <c r="A10" t="s">
        <v>51</v>
      </c>
      <c r="B10">
        <f>COUNTIFS(Table2[Sub-Sector],Table3[[#This Row],[Sub-Sector]])</f>
        <v>45</v>
      </c>
      <c r="C10" s="1">
        <f>COUNTIFS(Table2[Sub-Sector],Table3[[#This Row],[Sub-Sector]],Table2[Uptrend],"Uptrend")/Table3[[#This Row],[Count]]</f>
        <v>0.53333333333333333</v>
      </c>
      <c r="D10" s="1">
        <f>COUNTIFS(Table2[Sub-Sector],Table3[[#This Row],[Sub-Sector]],Table2[1W Return vs Nifty],"&gt;=5")/Table3[[#This Row],[Count]]</f>
        <v>0.17777777777777778</v>
      </c>
      <c r="E10" s="1">
        <f>COUNTIFS(Table2[Sub-Sector],Table3[[#This Row],[Sub-Sector]],Table2[1M Return vs Nifty],"&gt;=5")/Table3[[#This Row],[Count]]</f>
        <v>0.37777777777777777</v>
      </c>
      <c r="F10" s="1">
        <f>COUNTIFS(Table2[Sub-Sector],Table3[[#This Row],[Sub-Sector]],Table2[6M Return vs Nifty],"&gt;=10")/Table3[[#This Row],[Count]]</f>
        <v>0.64444444444444449</v>
      </c>
      <c r="G10" s="1">
        <f>COUNTIFS(Table2[Sub-Sector],Table3[[#This Row],[Sub-Sector]],Table2[1Y Return vs Nifty],"&gt;=10")/Table3[[#This Row],[Count]]</f>
        <v>0.68888888888888888</v>
      </c>
      <c r="H10" s="1">
        <f>COUNTIFS(Table2[Sub-Sector],Table3[[#This Row],[Sub-Sector]],Table2[RSI Exponential â€“ 14D],"&gt;=50")/Table3[[#This Row],[Count]]</f>
        <v>0.17777777777777778</v>
      </c>
      <c r="I10" s="1">
        <f>COUNTIFS(Table2[Sub-Sector],Table3[[#This Row],[Sub-Sector]],Table2[Relative Volume],"&gt;=1")/Table3[[#This Row],[Count]]</f>
        <v>0.33333333333333331</v>
      </c>
      <c r="J10" s="1">
        <f>COUNTIFS(Table2[Sub-Sector],Table3[[#This Row],[Sub-Sector]],Table2[% Away From Day Low],"&gt;=0.05")/Table3[[#This Row],[Count]]</f>
        <v>6.6666666666666666E-2</v>
      </c>
      <c r="K10" s="1">
        <f>COUNTIFS(Table2[Sub-Sector],Table3[[#This Row],[Sub-Sector]],Table2[% Away From Day High],"&lt;=0.05")/Table3[[#This Row],[Count]]</f>
        <v>0.82222222222222219</v>
      </c>
      <c r="L10" s="1">
        <f>COUNTIFS(Table2[Sub-Sector],Table3[[#This Row],[Sub-Sector]],Table2[% Away From Current Week Low],"&gt;=0.05")/Table3[[#This Row],[Count]]</f>
        <v>0.13333333333333333</v>
      </c>
      <c r="M10" s="1">
        <f>COUNTIFS(Table2[Sub-Sector],Table3[[#This Row],[Sub-Sector]],Table2[% Away From Current Week High],"&lt;=0.05")/Table3[[#This Row],[Count]]</f>
        <v>0.28888888888888886</v>
      </c>
      <c r="N10" s="1">
        <f>COUNTIFS(Table2[Sub-Sector],Table3[[#This Row],[Sub-Sector]],Table2[% Away From Current Month Low],"&gt;=0.05")/Table3[[#This Row],[Count]]</f>
        <v>0.22222222222222221</v>
      </c>
      <c r="O10" s="1">
        <f>COUNTIFS(Table2[Sub-Sector],Table3[[#This Row],[Sub-Sector]],Table2[% Away From Current Month High],"&lt;=0.05")/Table3[[#This Row],[Count]]</f>
        <v>0.1111111111111111</v>
      </c>
      <c r="P10" s="1">
        <f>COUNTIFS(Table2[Sub-Sector],Table3[[#This Row],[Sub-Sector]],Table2[% Away From 52W High],"&lt;=10")/Table3[[#This Row],[Count]]</f>
        <v>0.2</v>
      </c>
      <c r="Q10" s="1">
        <f>COUNTIFS(Table2[Sub-Sector],Table3[[#This Row],[Sub-Sector]],Table2[% Away From 52W Low],"&gt;=10")/Table3[[#This Row],[Count]]</f>
        <v>0.93333333333333335</v>
      </c>
      <c r="R10" s="1">
        <f>COUNTIFS(Table2[Sub-Sector],Table3[[#This Row],[Sub-Sector]],Table2[% Price above 20 EMA],"&gt;=0")/Table3[[#This Row],[Count]]</f>
        <v>0.22222222222222221</v>
      </c>
      <c r="S10" s="1">
        <f>COUNTIFS(Table2[Sub-Sector],Table3[[#This Row],[Sub-Sector]],Table2[% Price above 50 EMA],"&gt;=0")/Table3[[#This Row],[Count]]</f>
        <v>0.35555555555555557</v>
      </c>
      <c r="T10" s="1">
        <f>COUNTIFS(Table2[Sub-Sector],Table3[[#This Row],[Sub-Sector]],Table2[% Price above 200 EMA],"&gt;=0")/Table3[[#This Row],[Count]]</f>
        <v>0.82222222222222219</v>
      </c>
      <c r="U10" s="1">
        <f>COUNTIFS(Table2[Sub-Sector],Table3[[#This Row],[Sub-Sector]],Table2[Rate of Change - Zone],"Positive")/Table3[[#This Row],[Count]]</f>
        <v>0.48888888888888887</v>
      </c>
      <c r="V10" s="1">
        <f>COUNTIFS(Table2[Sub-Sector],Table3[[#This Row],[Sub-Sector]],Table2[Sharpe Ratio],"&gt;=0.10")/Table3[[#This Row],[Count]]</f>
        <v>0.26666666666666666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212.5</v>
      </c>
      <c r="X10">
        <f>_xlfn.RANK.AVG(Table3[[#This Row],[Score]],Table3[Score],1)</f>
        <v>11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0">
        <f>_xlfn.RANK.AVG(Table3[[#This Row],[Score 2 ]],Table3[[Score 2 ]],1)</f>
        <v>9</v>
      </c>
    </row>
    <row r="11" spans="1:26" x14ac:dyDescent="0.3">
      <c r="A11" t="s">
        <v>1140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11">
        <f>_xlfn.RANK.AVG(Table3[[#This Row],[Score]],Table3[Score],1)</f>
        <v>13.5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1">
        <f>_xlfn.RANK.AVG(Table3[[#This Row],[Score 2 ]],Table3[[Score 2 ]],1)</f>
        <v>12</v>
      </c>
    </row>
    <row r="12" spans="1:26" x14ac:dyDescent="0.3">
      <c r="A12" t="s">
        <v>953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0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12">
        <f>_xlfn.RANK.AVG(Table3[[#This Row],[Score]],Table3[Score],1)</f>
        <v>29.5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2">
        <f>_xlfn.RANK.AVG(Table3[[#This Row],[Score 2 ]],Table3[[Score 2 ]],1)</f>
        <v>12</v>
      </c>
    </row>
    <row r="13" spans="1:26" x14ac:dyDescent="0.3">
      <c r="A13" t="s">
        <v>918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13">
        <f>_xlfn.RANK.AVG(Table3[[#This Row],[Score]],Table3[Score],1)</f>
        <v>13.5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3">
        <f>_xlfn.RANK.AVG(Table3[[#This Row],[Score 2 ]],Table3[[Score 2 ]],1)</f>
        <v>12</v>
      </c>
    </row>
    <row r="14" spans="1:26" x14ac:dyDescent="0.3">
      <c r="A14" t="s">
        <v>713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14">
        <f>_xlfn.RANK.AVG(Table3[[#This Row],[Score]],Table3[Score],1)</f>
        <v>55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4">
        <f>_xlfn.RANK.AVG(Table3[[#This Row],[Score 2 ]],Table3[[Score 2 ]],1)</f>
        <v>12</v>
      </c>
    </row>
    <row r="15" spans="1:26" x14ac:dyDescent="0.3">
      <c r="A15" t="s">
        <v>755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15">
        <f>_xlfn.RANK.AVG(Table3[[#This Row],[Score]],Table3[Score],1)</f>
        <v>29.5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5">
        <f>_xlfn.RANK.AVG(Table3[[#This Row],[Score 2 ]],Table3[[Score 2 ]],1)</f>
        <v>12</v>
      </c>
    </row>
    <row r="16" spans="1:26" x14ac:dyDescent="0.3">
      <c r="A16" t="s">
        <v>509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230.5</v>
      </c>
      <c r="X16">
        <f>_xlfn.RANK.AVG(Table3[[#This Row],[Score]],Table3[Score],1)</f>
        <v>15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16">
        <f>_xlfn.RANK.AVG(Table3[[#This Row],[Score 2 ]],Table3[[Score 2 ]],1)</f>
        <v>15</v>
      </c>
    </row>
    <row r="17" spans="1:26" x14ac:dyDescent="0.3">
      <c r="A17" t="s">
        <v>385</v>
      </c>
      <c r="B17">
        <f>COUNTIFS(Table2[Sub-Sector],Table3[[#This Row],[Sub-Sector]])</f>
        <v>2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0.5</v>
      </c>
      <c r="E17" s="1">
        <f>COUNTIFS(Table2[Sub-Sector],Table3[[#This Row],[Sub-Sector]],Table2[1M Return vs Nifty],"&gt;=5")/Table3[[#This Row],[Count]]</f>
        <v>0.5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0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0.5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0.5</v>
      </c>
      <c r="N17" s="1">
        <f>COUNTIFS(Table2[Sub-Sector],Table3[[#This Row],[Sub-Sector]],Table2[% Away From Current Month Low],"&gt;=0.05")/Table3[[#This Row],[Count]]</f>
        <v>0.5</v>
      </c>
      <c r="O17" s="1">
        <f>COUNTIFS(Table2[Sub-Sector],Table3[[#This Row],[Sub-Sector]],Table2[% Away From Current Month High],"&lt;=0.05")/Table3[[#This Row],[Count]]</f>
        <v>0.5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</v>
      </c>
      <c r="S17" s="1">
        <f>COUNTIFS(Table2[Sub-Sector],Table3[[#This Row],[Sub-Sector]],Table2[% Price above 50 EMA],"&gt;=0")/Table3[[#This Row],[Count]]</f>
        <v>0</v>
      </c>
      <c r="T17" s="1">
        <f>COUNTIFS(Table2[Sub-Sector],Table3[[#This Row],[Sub-Sector]],Table2[% Price above 200 EMA],"&gt;=0")/Table3[[#This Row],[Count]]</f>
        <v>0.5</v>
      </c>
      <c r="U17" s="1">
        <f>COUNTIFS(Table2[Sub-Sector],Table3[[#This Row],[Sub-Sector]],Table2[Rate of Change - Zone],"Positive")/Table3[[#This Row],[Count]]</f>
        <v>0.5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</v>
      </c>
      <c r="X17">
        <f>_xlfn.RANK.AVG(Table3[[#This Row],[Score]],Table3[Score],1)</f>
        <v>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7">
        <f>_xlfn.RANK.AVG(Table3[[#This Row],[Score 2 ]],Table3[[Score 2 ]],1)</f>
        <v>17</v>
      </c>
    </row>
    <row r="18" spans="1:26" x14ac:dyDescent="0.3">
      <c r="A18" t="s">
        <v>963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0.5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</v>
      </c>
      <c r="S18" s="1">
        <f>COUNTIFS(Table2[Sub-Sector],Table3[[#This Row],[Sub-Sector]],Table2[% Price above 50 EMA],"&gt;=0")/Table3[[#This Row],[Count]]</f>
        <v>0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18">
        <f>_xlfn.RANK.AVG(Table3[[#This Row],[Score]],Table3[Score],1)</f>
        <v>22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8">
        <f>_xlfn.RANK.AVG(Table3[[#This Row],[Score 2 ]],Table3[[Score 2 ]],1)</f>
        <v>17</v>
      </c>
    </row>
    <row r="19" spans="1:26" x14ac:dyDescent="0.3">
      <c r="A19" t="s">
        <v>360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0.5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</v>
      </c>
      <c r="X19">
        <f>_xlfn.RANK.AVG(Table3[[#This Row],[Score]],Table3[Score],1)</f>
        <v>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9">
        <f>_xlfn.RANK.AVG(Table3[[#This Row],[Score 2 ]],Table3[[Score 2 ]],1)</f>
        <v>17</v>
      </c>
    </row>
    <row r="20" spans="1:26" x14ac:dyDescent="0.3">
      <c r="A20" t="s">
        <v>629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0.25</v>
      </c>
      <c r="D20" s="1">
        <f>COUNTIFS(Table2[Sub-Sector],Table3[[#This Row],[Sub-Sector]],Table2[1W Return vs Nifty],"&gt;=5")/Table3[[#This Row],[Count]]</f>
        <v>0.25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0.25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0.25</v>
      </c>
      <c r="I20" s="1">
        <f>COUNTIFS(Table2[Sub-Sector],Table3[[#This Row],[Sub-Sector]],Table2[Relative Volume],"&gt;=1")/Table3[[#This Row],[Count]]</f>
        <v>0.75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0.5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0.25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0.75</v>
      </c>
      <c r="R20" s="1">
        <f>COUNTIFS(Table2[Sub-Sector],Table3[[#This Row],[Sub-Sector]],Table2[% Price above 20 EMA],"&gt;=0")/Table3[[#This Row],[Count]]</f>
        <v>0.25</v>
      </c>
      <c r="S20" s="1">
        <f>COUNTIFS(Table2[Sub-Sector],Table3[[#This Row],[Sub-Sector]],Table2[% Price above 50 EMA],"&gt;=0")/Table3[[#This Row],[Count]]</f>
        <v>0.25</v>
      </c>
      <c r="T20" s="1">
        <f>COUNTIFS(Table2[Sub-Sector],Table3[[#This Row],[Sub-Sector]],Table2[% Price above 200 EMA],"&gt;=0")/Table3[[#This Row],[Count]]</f>
        <v>0.75</v>
      </c>
      <c r="U20" s="1">
        <f>COUNTIFS(Table2[Sub-Sector],Table3[[#This Row],[Sub-Sector]],Table2[Rate of Change - Zone],"Positive")/Table3[[#This Row],[Count]]</f>
        <v>0.75</v>
      </c>
      <c r="V20" s="1">
        <f>COUNTIFS(Table2[Sub-Sector],Table3[[#This Row],[Sub-Sector]],Table2[Sharpe Ratio],"&gt;=0.10")/Table3[[#This Row],[Count]]</f>
        <v>0.25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238.5</v>
      </c>
      <c r="X20">
        <f>_xlfn.RANK.AVG(Table3[[#This Row],[Score]],Table3[Score],1)</f>
        <v>16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20">
        <f>_xlfn.RANK.AVG(Table3[[#This Row],[Score 2 ]],Table3[[Score 2 ]],1)</f>
        <v>19</v>
      </c>
    </row>
    <row r="21" spans="1:26" x14ac:dyDescent="0.3">
      <c r="A21" t="s">
        <v>120</v>
      </c>
      <c r="B21">
        <f>COUNTIFS(Table2[Sub-Sector],Table3[[#This Row],[Sub-Sector]])</f>
        <v>8</v>
      </c>
      <c r="C21" s="1">
        <f>COUNTIFS(Table2[Sub-Sector],Table3[[#This Row],[Sub-Sector]],Table2[Uptrend],"Uptrend")/Table3[[#This Row],[Count]]</f>
        <v>0.375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0.375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0.625</v>
      </c>
      <c r="H21" s="1">
        <f>COUNTIFS(Table2[Sub-Sector],Table3[[#This Row],[Sub-Sector]],Table2[RSI Exponential â€“ 14D],"&gt;=50")/Table3[[#This Row],[Count]]</f>
        <v>0.375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0.875</v>
      </c>
      <c r="L21" s="1">
        <f>COUNTIFS(Table2[Sub-Sector],Table3[[#This Row],[Sub-Sector]],Table2[% Away From Current Week Low],"&gt;=0.05")/Table3[[#This Row],[Count]]</f>
        <v>0.125</v>
      </c>
      <c r="M21" s="1">
        <f>COUNTIFS(Table2[Sub-Sector],Table3[[#This Row],[Sub-Sector]],Table2[% Away From Current Week High],"&lt;=0.05")/Table3[[#This Row],[Count]]</f>
        <v>0.375</v>
      </c>
      <c r="N21" s="1">
        <f>COUNTIFS(Table2[Sub-Sector],Table3[[#This Row],[Sub-Sector]],Table2[% Away From Current Month Low],"&gt;=0.05")/Table3[[#This Row],[Count]]</f>
        <v>0.375</v>
      </c>
      <c r="O21" s="1">
        <f>COUNTIFS(Table2[Sub-Sector],Table3[[#This Row],[Sub-Sector]],Table2[% Away From Current Month High],"&lt;=0.05")/Table3[[#This Row],[Count]]</f>
        <v>0.125</v>
      </c>
      <c r="P21" s="1">
        <f>COUNTIFS(Table2[Sub-Sector],Table3[[#This Row],[Sub-Sector]],Table2[% Away From 52W High],"&lt;=10")/Table3[[#This Row],[Count]]</f>
        <v>0.125</v>
      </c>
      <c r="Q21" s="1">
        <f>COUNTIFS(Table2[Sub-Sector],Table3[[#This Row],[Sub-Sector]],Table2[% Away From 52W Low],"&gt;=10")/Table3[[#This Row],[Count]]</f>
        <v>0.875</v>
      </c>
      <c r="R21" s="1">
        <f>COUNTIFS(Table2[Sub-Sector],Table3[[#This Row],[Sub-Sector]],Table2[% Price above 20 EMA],"&gt;=0")/Table3[[#This Row],[Count]]</f>
        <v>0.375</v>
      </c>
      <c r="S21" s="1">
        <f>COUNTIFS(Table2[Sub-Sector],Table3[[#This Row],[Sub-Sector]],Table2[% Price above 50 EMA],"&gt;=0")/Table3[[#This Row],[Count]]</f>
        <v>0.25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21">
        <f>_xlfn.RANK.AVG(Table3[[#This Row],[Score]],Table3[Score],1)</f>
        <v>12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1">
        <f>_xlfn.RANK.AVG(Table3[[#This Row],[Score 2 ]],Table3[[Score 2 ]],1)</f>
        <v>20</v>
      </c>
    </row>
    <row r="22" spans="1:26" x14ac:dyDescent="0.3">
      <c r="A22" t="s">
        <v>411</v>
      </c>
      <c r="B22">
        <f>COUNTIFS(Table2[Sub-Sector],Table3[[#This Row],[Sub-Sector]])</f>
        <v>14</v>
      </c>
      <c r="C22" s="1">
        <f>COUNTIFS(Table2[Sub-Sector],Table3[[#This Row],[Sub-Sector]],Table2[Uptrend],"Uptrend")/Table3[[#This Row],[Count]]</f>
        <v>0.2857142857142857</v>
      </c>
      <c r="D22" s="1">
        <f>COUNTIFS(Table2[Sub-Sector],Table3[[#This Row],[Sub-Sector]],Table2[1W Return vs Nifty],"&gt;=5")/Table3[[#This Row],[Count]]</f>
        <v>7.1428571428571425E-2</v>
      </c>
      <c r="E22" s="1">
        <f>COUNTIFS(Table2[Sub-Sector],Table3[[#This Row],[Sub-Sector]],Table2[1M Return vs Nifty],"&gt;=5")/Table3[[#This Row],[Count]]</f>
        <v>0.35714285714285715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7.1428571428571425E-2</v>
      </c>
      <c r="I22" s="1">
        <f>COUNTIFS(Table2[Sub-Sector],Table3[[#This Row],[Sub-Sector]],Table2[Relative Volume],"&gt;=1")/Table3[[#This Row],[Count]]</f>
        <v>0.2857142857142857</v>
      </c>
      <c r="J22" s="1">
        <f>COUNTIFS(Table2[Sub-Sector],Table3[[#This Row],[Sub-Sector]],Table2[% Away From Day Low],"&gt;=0.05")/Table3[[#This Row],[Count]]</f>
        <v>7.1428571428571425E-2</v>
      </c>
      <c r="K22" s="1">
        <f>COUNTIFS(Table2[Sub-Sector],Table3[[#This Row],[Sub-Sector]],Table2[% Away From Day High],"&lt;=0.05")/Table3[[#This Row],[Count]]</f>
        <v>0.9285714285714286</v>
      </c>
      <c r="L22" s="1">
        <f>COUNTIFS(Table2[Sub-Sector],Table3[[#This Row],[Sub-Sector]],Table2[% Away From Current Week Low],"&gt;=0.05")/Table3[[#This Row],[Count]]</f>
        <v>7.1428571428571425E-2</v>
      </c>
      <c r="M22" s="1">
        <f>COUNTIFS(Table2[Sub-Sector],Table3[[#This Row],[Sub-Sector]],Table2[% Away From Current Week High],"&lt;=0.05")/Table3[[#This Row],[Count]]</f>
        <v>0.2857142857142857</v>
      </c>
      <c r="N22" s="1">
        <f>COUNTIFS(Table2[Sub-Sector],Table3[[#This Row],[Sub-Sector]],Table2[% Away From Current Month Low],"&gt;=0.05")/Table3[[#This Row],[Count]]</f>
        <v>0.14285714285714285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0.14285714285714285</v>
      </c>
      <c r="Q22" s="1">
        <f>COUNTIFS(Table2[Sub-Sector],Table3[[#This Row],[Sub-Sector]],Table2[% Away From 52W Low],"&gt;=10")/Table3[[#This Row],[Count]]</f>
        <v>0.8571428571428571</v>
      </c>
      <c r="R22" s="1">
        <f>COUNTIFS(Table2[Sub-Sector],Table3[[#This Row],[Sub-Sector]],Table2[% Price above 20 EMA],"&gt;=0")/Table3[[#This Row],[Count]]</f>
        <v>0.2857142857142857</v>
      </c>
      <c r="S22" s="1">
        <f>COUNTIFS(Table2[Sub-Sector],Table3[[#This Row],[Sub-Sector]],Table2[% Price above 50 EMA],"&gt;=0")/Table3[[#This Row],[Count]]</f>
        <v>0.21428571428571427</v>
      </c>
      <c r="T22" s="1">
        <f>COUNTIFS(Table2[Sub-Sector],Table3[[#This Row],[Sub-Sector]],Table2[% Price above 200 EMA],"&gt;=0")/Table3[[#This Row],[Count]]</f>
        <v>0.42857142857142855</v>
      </c>
      <c r="U22" s="1">
        <f>COUNTIFS(Table2[Sub-Sector],Table3[[#This Row],[Sub-Sector]],Table2[Rate of Change - Zone],"Positive")/Table3[[#This Row],[Count]]</f>
        <v>0.5714285714285714</v>
      </c>
      <c r="V22" s="1">
        <f>COUNTIFS(Table2[Sub-Sector],Table3[[#This Row],[Sub-Sector]],Table2[Sharpe Ratio],"&gt;=0.10")/Table3[[#This Row],[Count]]</f>
        <v>0.2857142857142857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22">
        <f>_xlfn.RANK.AVG(Table3[[#This Row],[Score]],Table3[Score],1)</f>
        <v>24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2">
        <f>_xlfn.RANK.AVG(Table3[[#This Row],[Score 2 ]],Table3[[Score 2 ]],1)</f>
        <v>21</v>
      </c>
    </row>
    <row r="23" spans="1:26" x14ac:dyDescent="0.3">
      <c r="A23" t="s">
        <v>57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0.25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0.25</v>
      </c>
      <c r="I23" s="1">
        <f>COUNTIFS(Table2[Sub-Sector],Table3[[#This Row],[Sub-Sector]],Table2[Relative Volume],"&gt;=1")/Table3[[#This Row],[Count]]</f>
        <v>0.25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0.5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</v>
      </c>
      <c r="N23" s="1">
        <f>COUNTIFS(Table2[Sub-Sector],Table3[[#This Row],[Sub-Sector]],Table2[% Away From Current Month Low],"&gt;=0.05")/Table3[[#This Row],[Count]]</f>
        <v>0.25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0.25</v>
      </c>
      <c r="S23" s="1">
        <f>COUNTIFS(Table2[Sub-Sector],Table3[[#This Row],[Sub-Sector]],Table2[% Price above 50 EMA],"&gt;=0")/Table3[[#This Row],[Count]]</f>
        <v>0.25</v>
      </c>
      <c r="T23" s="1">
        <f>COUNTIFS(Table2[Sub-Sector],Table3[[#This Row],[Sub-Sector]],Table2[% Price above 200 EMA],"&gt;=0")/Table3[[#This Row],[Count]]</f>
        <v>0.75</v>
      </c>
      <c r="U23" s="1">
        <f>COUNTIFS(Table2[Sub-Sector],Table3[[#This Row],[Sub-Sector]],Table2[Rate of Change - Zone],"Positive")/Table3[[#This Row],[Count]]</f>
        <v>0.25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23">
        <f>_xlfn.RANK.AVG(Table3[[#This Row],[Score]],Table3[Score],1)</f>
        <v>27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23">
        <f>_xlfn.RANK.AVG(Table3[[#This Row],[Score 2 ]],Table3[[Score 2 ]],1)</f>
        <v>22</v>
      </c>
    </row>
    <row r="24" spans="1:26" x14ac:dyDescent="0.3">
      <c r="A24" t="s">
        <v>798</v>
      </c>
      <c r="B24">
        <f>COUNTIFS(Table2[Sub-Sector],Table3[[#This Row],[Sub-Sector]])</f>
        <v>5</v>
      </c>
      <c r="C24" s="1">
        <f>COUNTIFS(Table2[Sub-Sector],Table3[[#This Row],[Sub-Sector]],Table2[Uptrend],"Uptrend")/Table3[[#This Row],[Count]]</f>
        <v>0.2</v>
      </c>
      <c r="D24" s="1">
        <f>COUNTIFS(Table2[Sub-Sector],Table3[[#This Row],[Sub-Sector]],Table2[1W Return vs Nifty],"&gt;=5")/Table3[[#This Row],[Count]]</f>
        <v>0.2</v>
      </c>
      <c r="E24" s="1">
        <f>COUNTIFS(Table2[Sub-Sector],Table3[[#This Row],[Sub-Sector]],Table2[1M Return vs Nifty],"&gt;=5")/Table3[[#This Row],[Count]]</f>
        <v>0.6</v>
      </c>
      <c r="F24" s="1">
        <f>COUNTIFS(Table2[Sub-Sector],Table3[[#This Row],[Sub-Sector]],Table2[6M Return vs Nifty],"&gt;=10")/Table3[[#This Row],[Count]]</f>
        <v>0.2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0.4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0.2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</v>
      </c>
      <c r="S24" s="1">
        <f>COUNTIFS(Table2[Sub-Sector],Table3[[#This Row],[Sub-Sector]],Table2[% Price above 50 EMA],"&gt;=0")/Table3[[#This Row],[Count]]</f>
        <v>0</v>
      </c>
      <c r="T24" s="1">
        <f>COUNTIFS(Table2[Sub-Sector],Table3[[#This Row],[Sub-Sector]],Table2[% Price above 200 EMA],"&gt;=0")/Table3[[#This Row],[Count]]</f>
        <v>0.4</v>
      </c>
      <c r="U24" s="1">
        <f>COUNTIFS(Table2[Sub-Sector],Table3[[#This Row],[Sub-Sector]],Table2[Rate of Change - Zone],"Positive")/Table3[[#This Row],[Count]]</f>
        <v>0.4</v>
      </c>
      <c r="V24" s="1">
        <f>COUNTIFS(Table2[Sub-Sector],Table3[[#This Row],[Sub-Sector]],Table2[Sharpe Ratio],"&gt;=0.10")/Table3[[#This Row],[Count]]</f>
        <v>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24">
        <f>_xlfn.RANK.AVG(Table3[[#This Row],[Score]],Table3[Score],1)</f>
        <v>20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24">
        <f>_xlfn.RANK.AVG(Table3[[#This Row],[Score 2 ]],Table3[[Score 2 ]],1)</f>
        <v>23</v>
      </c>
    </row>
    <row r="25" spans="1:26" x14ac:dyDescent="0.3">
      <c r="A25" t="s">
        <v>62</v>
      </c>
      <c r="B25">
        <f>COUNTIFS(Table2[Sub-Sector],Table3[[#This Row],[Sub-Sector]])</f>
        <v>4</v>
      </c>
      <c r="C25" s="1">
        <f>COUNTIFS(Table2[Sub-Sector],Table3[[#This Row],[Sub-Sector]],Table2[Uptrend],"Uptrend")/Table3[[#This Row],[Count]]</f>
        <v>0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0.25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0.75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0.25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0.25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</v>
      </c>
      <c r="T25" s="1">
        <f>COUNTIFS(Table2[Sub-Sector],Table3[[#This Row],[Sub-Sector]],Table2[% Price above 200 EMA],"&gt;=0")/Table3[[#This Row],[Count]]</f>
        <v>0.25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25">
        <f>_xlfn.RANK.AVG(Table3[[#This Row],[Score]],Table3[Score],1)</f>
        <v>62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5">
        <f>_xlfn.RANK.AVG(Table3[[#This Row],[Score 2 ]],Table3[[Score 2 ]],1)</f>
        <v>24</v>
      </c>
    </row>
    <row r="26" spans="1:26" x14ac:dyDescent="0.3">
      <c r="A26" t="s">
        <v>404</v>
      </c>
      <c r="B26">
        <f>COUNTIFS(Table2[Sub-Sector],Table3[[#This Row],[Sub-Sector]])</f>
        <v>9</v>
      </c>
      <c r="C26" s="1">
        <f>COUNTIFS(Table2[Sub-Sector],Table3[[#This Row],[Sub-Sector]],Table2[Uptrend],"Uptrend")/Table3[[#This Row],[Count]]</f>
        <v>0.55555555555555558</v>
      </c>
      <c r="D26" s="1">
        <f>COUNTIFS(Table2[Sub-Sector],Table3[[#This Row],[Sub-Sector]],Table2[1W Return vs Nifty],"&gt;=5")/Table3[[#This Row],[Count]]</f>
        <v>0.22222222222222221</v>
      </c>
      <c r="E26" s="1">
        <f>COUNTIFS(Table2[Sub-Sector],Table3[[#This Row],[Sub-Sector]],Table2[1M Return vs Nifty],"&gt;=5")/Table3[[#This Row],[Count]]</f>
        <v>0.22222222222222221</v>
      </c>
      <c r="F26" s="1">
        <f>COUNTIFS(Table2[Sub-Sector],Table3[[#This Row],[Sub-Sector]],Table2[6M Return vs Nifty],"&gt;=10")/Table3[[#This Row],[Count]]</f>
        <v>0.77777777777777779</v>
      </c>
      <c r="G26" s="1">
        <f>COUNTIFS(Table2[Sub-Sector],Table3[[#This Row],[Sub-Sector]],Table2[1Y Return vs Nifty],"&gt;=10")/Table3[[#This Row],[Count]]</f>
        <v>0.66666666666666663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0.55555555555555558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0.1111111111111111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0.88888888888888884</v>
      </c>
      <c r="R26" s="1">
        <f>COUNTIFS(Table2[Sub-Sector],Table3[[#This Row],[Sub-Sector]],Table2[% Price above 20 EMA],"&gt;=0")/Table3[[#This Row],[Count]]</f>
        <v>0</v>
      </c>
      <c r="S26" s="1">
        <f>COUNTIFS(Table2[Sub-Sector],Table3[[#This Row],[Sub-Sector]],Table2[% Price above 50 EMA],"&gt;=0")/Table3[[#This Row],[Count]]</f>
        <v>0.22222222222222221</v>
      </c>
      <c r="T26" s="1">
        <f>COUNTIFS(Table2[Sub-Sector],Table3[[#This Row],[Sub-Sector]],Table2[% Price above 200 EMA],"&gt;=0")/Table3[[#This Row],[Count]]</f>
        <v>0.77777777777777779</v>
      </c>
      <c r="U26" s="1">
        <f>COUNTIFS(Table2[Sub-Sector],Table3[[#This Row],[Sub-Sector]],Table2[Rate of Change - Zone],"Positive")/Table3[[#This Row],[Count]]</f>
        <v>0.1111111111111111</v>
      </c>
      <c r="V26" s="1">
        <f>COUNTIFS(Table2[Sub-Sector],Table3[[#This Row],[Sub-Sector]],Table2[Sharpe Ratio],"&gt;=0.10")/Table3[[#This Row],[Count]]</f>
        <v>0.22222222222222221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26">
        <f>_xlfn.RANK.AVG(Table3[[#This Row],[Score]],Table3[Score],1)</f>
        <v>18.5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6">
        <f>_xlfn.RANK.AVG(Table3[[#This Row],[Score 2 ]],Table3[[Score 2 ]],1)</f>
        <v>25</v>
      </c>
    </row>
    <row r="27" spans="1:26" x14ac:dyDescent="0.3">
      <c r="A27" t="s">
        <v>173</v>
      </c>
      <c r="B27">
        <f>COUNTIFS(Table2[Sub-Sector],Table3[[#This Row],[Sub-Sector]])</f>
        <v>13</v>
      </c>
      <c r="C27" s="1">
        <f>COUNTIFS(Table2[Sub-Sector],Table3[[#This Row],[Sub-Sector]],Table2[Uptrend],"Uptrend")/Table3[[#This Row],[Count]]</f>
        <v>0.23076923076923078</v>
      </c>
      <c r="D27" s="1">
        <f>COUNTIFS(Table2[Sub-Sector],Table3[[#This Row],[Sub-Sector]],Table2[1W Return vs Nifty],"&gt;=5")/Table3[[#This Row],[Count]]</f>
        <v>7.6923076923076927E-2</v>
      </c>
      <c r="E27" s="1">
        <f>COUNTIFS(Table2[Sub-Sector],Table3[[#This Row],[Sub-Sector]],Table2[1M Return vs Nifty],"&gt;=5")/Table3[[#This Row],[Count]]</f>
        <v>0.15384615384615385</v>
      </c>
      <c r="F27" s="1">
        <f>COUNTIFS(Table2[Sub-Sector],Table3[[#This Row],[Sub-Sector]],Table2[6M Return vs Nifty],"&gt;=10")/Table3[[#This Row],[Count]]</f>
        <v>0.46153846153846156</v>
      </c>
      <c r="G27" s="1">
        <f>COUNTIFS(Table2[Sub-Sector],Table3[[#This Row],[Sub-Sector]],Table2[1Y Return vs Nifty],"&gt;=10")/Table3[[#This Row],[Count]]</f>
        <v>0.92307692307692313</v>
      </c>
      <c r="H27" s="1">
        <f>COUNTIFS(Table2[Sub-Sector],Table3[[#This Row],[Sub-Sector]],Table2[RSI Exponential â€“ 14D],"&gt;=50")/Table3[[#This Row],[Count]]</f>
        <v>7.6923076923076927E-2</v>
      </c>
      <c r="I27" s="1">
        <f>COUNTIFS(Table2[Sub-Sector],Table3[[#This Row],[Sub-Sector]],Table2[Relative Volume],"&gt;=1")/Table3[[#This Row],[Count]]</f>
        <v>0.46153846153846156</v>
      </c>
      <c r="J27" s="1">
        <f>COUNTIFS(Table2[Sub-Sector],Table3[[#This Row],[Sub-Sector]],Table2[% Away From Day Low],"&gt;=0.05")/Table3[[#This Row],[Count]]</f>
        <v>0.15384615384615385</v>
      </c>
      <c r="K27" s="1">
        <f>COUNTIFS(Table2[Sub-Sector],Table3[[#This Row],[Sub-Sector]],Table2[% Away From Day High],"&lt;=0.05")/Table3[[#This Row],[Count]]</f>
        <v>0.92307692307692313</v>
      </c>
      <c r="L27" s="1">
        <f>COUNTIFS(Table2[Sub-Sector],Table3[[#This Row],[Sub-Sector]],Table2[% Away From Current Week Low],"&gt;=0.05")/Table3[[#This Row],[Count]]</f>
        <v>0.23076923076923078</v>
      </c>
      <c r="M27" s="1">
        <f>COUNTIFS(Table2[Sub-Sector],Table3[[#This Row],[Sub-Sector]],Table2[% Away From Current Week High],"&lt;=0.05")/Table3[[#This Row],[Count]]</f>
        <v>0.30769230769230771</v>
      </c>
      <c r="N27" s="1">
        <f>COUNTIFS(Table2[Sub-Sector],Table3[[#This Row],[Sub-Sector]],Table2[% Away From Current Month Low],"&gt;=0.05")/Table3[[#This Row],[Count]]</f>
        <v>0.30769230769230771</v>
      </c>
      <c r="O27" s="1">
        <f>COUNTIFS(Table2[Sub-Sector],Table3[[#This Row],[Sub-Sector]],Table2[% Away From Current Month High],"&lt;=0.05")/Table3[[#This Row],[Count]]</f>
        <v>7.6923076923076927E-2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7.6923076923076927E-2</v>
      </c>
      <c r="S27" s="1">
        <f>COUNTIFS(Table2[Sub-Sector],Table3[[#This Row],[Sub-Sector]],Table2[% Price above 50 EMA],"&gt;=0")/Table3[[#This Row],[Count]]</f>
        <v>7.6923076923076927E-2</v>
      </c>
      <c r="T27" s="1">
        <f>COUNTIFS(Table2[Sub-Sector],Table3[[#This Row],[Sub-Sector]],Table2[% Price above 200 EMA],"&gt;=0")/Table3[[#This Row],[Count]]</f>
        <v>0.53846153846153844</v>
      </c>
      <c r="U27" s="1">
        <f>COUNTIFS(Table2[Sub-Sector],Table3[[#This Row],[Sub-Sector]],Table2[Rate of Change - Zone],"Positive")/Table3[[#This Row],[Count]]</f>
        <v>0.15384615384615385</v>
      </c>
      <c r="V27" s="1">
        <f>COUNTIFS(Table2[Sub-Sector],Table3[[#This Row],[Sub-Sector]],Table2[Sharpe Ratio],"&gt;=0.10")/Table3[[#This Row],[Count]]</f>
        <v>0.92307692307692313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27">
        <f>_xlfn.RANK.AVG(Table3[[#This Row],[Score]],Table3[Score],1)</f>
        <v>28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7">
        <f>_xlfn.RANK.AVG(Table3[[#This Row],[Score 2 ]],Table3[[Score 2 ]],1)</f>
        <v>26</v>
      </c>
    </row>
    <row r="28" spans="1:26" x14ac:dyDescent="0.3">
      <c r="A28" t="s">
        <v>376</v>
      </c>
      <c r="B28">
        <f>COUNTIFS(Table2[Sub-Sector],Table3[[#This Row],[Sub-Sector]])</f>
        <v>4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0.25</v>
      </c>
      <c r="E28" s="1">
        <f>COUNTIFS(Table2[Sub-Sector],Table3[[#This Row],[Sub-Sector]],Table2[1M Return vs Nifty],"&gt;=5")/Table3[[#This Row],[Count]]</f>
        <v>0.75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0.75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0.5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0.25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210.5</v>
      </c>
      <c r="X28">
        <f>_xlfn.RANK.AVG(Table3[[#This Row],[Score]],Table3[Score],1)</f>
        <v>10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8">
        <f>_xlfn.RANK.AVG(Table3[[#This Row],[Score 2 ]],Table3[[Score 2 ]],1)</f>
        <v>27</v>
      </c>
    </row>
    <row r="29" spans="1:26" x14ac:dyDescent="0.3">
      <c r="A29" t="s">
        <v>85</v>
      </c>
      <c r="B29">
        <f>COUNTIFS(Table2[Sub-Sector],Table3[[#This Row],[Sub-Sector]])</f>
        <v>5</v>
      </c>
      <c r="C29" s="1">
        <f>COUNTIFS(Table2[Sub-Sector],Table3[[#This Row],[Sub-Sector]],Table2[Uptrend],"Uptrend")/Table3[[#This Row],[Count]]</f>
        <v>0.2</v>
      </c>
      <c r="D29" s="1">
        <f>COUNTIFS(Table2[Sub-Sector],Table3[[#This Row],[Sub-Sector]],Table2[1W Return vs Nifty],"&gt;=5")/Table3[[#This Row],[Count]]</f>
        <v>0.4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0.6</v>
      </c>
      <c r="G29" s="1">
        <f>COUNTIFS(Table2[Sub-Sector],Table3[[#This Row],[Sub-Sector]],Table2[1Y Return vs Nifty],"&gt;=10")/Table3[[#This Row],[Count]]</f>
        <v>0.6</v>
      </c>
      <c r="H29" s="1">
        <f>COUNTIFS(Table2[Sub-Sector],Table3[[#This Row],[Sub-Sector]],Table2[RSI Exponential â€“ 14D],"&gt;=50")/Table3[[#This Row],[Count]]</f>
        <v>0</v>
      </c>
      <c r="I29" s="1">
        <f>COUNTIFS(Table2[Sub-Sector],Table3[[#This Row],[Sub-Sector]],Table2[Relative Volume],"&gt;=1")/Table3[[#This Row],[Count]]</f>
        <v>0.2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0.4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0.2</v>
      </c>
      <c r="N29" s="1">
        <f>COUNTIFS(Table2[Sub-Sector],Table3[[#This Row],[Sub-Sector]],Table2[% Away From Current Month Low],"&gt;=0.05")/Table3[[#This Row],[Count]]</f>
        <v>0.2</v>
      </c>
      <c r="O29" s="1">
        <f>COUNTIFS(Table2[Sub-Sector],Table3[[#This Row],[Sub-Sector]],Table2[% Away From Current Month High],"&lt;=0.05")/Table3[[#This Row],[Count]]</f>
        <v>0.2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0.6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0.6</v>
      </c>
      <c r="U29" s="1">
        <f>COUNTIFS(Table2[Sub-Sector],Table3[[#This Row],[Sub-Sector]],Table2[Rate of Change - Zone],"Positive")/Table3[[#This Row],[Count]]</f>
        <v>0.4</v>
      </c>
      <c r="V29" s="1">
        <f>COUNTIFS(Table2[Sub-Sector],Table3[[#This Row],[Sub-Sector]],Table2[Sharpe Ratio],"&gt;=0.10")/Table3[[#This Row],[Count]]</f>
        <v>0.4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29">
        <f>_xlfn.RANK.AVG(Table3[[#This Row],[Score]],Table3[Score],1)</f>
        <v>34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9">
        <f>_xlfn.RANK.AVG(Table3[[#This Row],[Score 2 ]],Table3[[Score 2 ]],1)</f>
        <v>28</v>
      </c>
    </row>
    <row r="30" spans="1:26" x14ac:dyDescent="0.3">
      <c r="A30" t="s">
        <v>114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0.33333333333333331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0.66666666666666663</v>
      </c>
      <c r="G30" s="1">
        <f>COUNTIFS(Table2[Sub-Sector],Table3[[#This Row],[Sub-Sector]],Table2[1Y Return vs Nifty],"&gt;=10")/Table3[[#This Row],[Count]]</f>
        <v>1</v>
      </c>
      <c r="H30" s="1">
        <f>COUNTIFS(Table2[Sub-Sector],Table3[[#This Row],[Sub-Sector]],Table2[RSI Exponential â€“ 14D],"&gt;=50")/Table3[[#This Row],[Count]]</f>
        <v>0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0.33333333333333331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</v>
      </c>
      <c r="S30" s="1">
        <f>COUNTIFS(Table2[Sub-Sector],Table3[[#This Row],[Sub-Sector]],Table2[% Price above 50 EMA],"&gt;=0")/Table3[[#This Row],[Count]]</f>
        <v>0.33333333333333331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0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30">
        <f>_xlfn.RANK.AVG(Table3[[#This Row],[Score]],Table3[Score],1)</f>
        <v>35.5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30">
        <f>_xlfn.RANK.AVG(Table3[[#This Row],[Score 2 ]],Table3[[Score 2 ]],1)</f>
        <v>29</v>
      </c>
    </row>
    <row r="31" spans="1:26" x14ac:dyDescent="0.3">
      <c r="A31" t="s">
        <v>1316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1</v>
      </c>
      <c r="D31" s="1">
        <f>COUNTIFS(Table2[Sub-Sector],Table3[[#This Row],[Sub-Sector]],Table2[1W Return vs Nifty],"&gt;=5")/Table3[[#This Row],[Count]]</f>
        <v>0.5</v>
      </c>
      <c r="E31" s="1">
        <f>COUNTIFS(Table2[Sub-Sector],Table3[[#This Row],[Sub-Sector]],Table2[1M Return vs Nifty],"&gt;=5")/Table3[[#This Row],[Count]]</f>
        <v>0.5</v>
      </c>
      <c r="F31" s="1">
        <f>COUNTIFS(Table2[Sub-Sector],Table3[[#This Row],[Sub-Sector]],Table2[6M Return vs Nifty],"&gt;=10")/Table3[[#This Row],[Count]]</f>
        <v>1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</v>
      </c>
      <c r="I31" s="1">
        <f>COUNTIFS(Table2[Sub-Sector],Table3[[#This Row],[Sub-Sector]],Table2[Relative Volume],"&gt;=1")/Table3[[#This Row],[Count]]</f>
        <v>0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0</v>
      </c>
      <c r="P31" s="1">
        <f>COUNTIFS(Table2[Sub-Sector],Table3[[#This Row],[Sub-Sector]],Table2[% Away From 52W High],"&lt;=10")/Table3[[#This Row],[Count]]</f>
        <v>0.5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</v>
      </c>
      <c r="S31" s="1">
        <f>COUNTIFS(Table2[Sub-Sector],Table3[[#This Row],[Sub-Sector]],Table2[% Price above 50 EMA],"&gt;=0")/Table3[[#This Row],[Count]]</f>
        <v>1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1</v>
      </c>
      <c r="V31" s="1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</v>
      </c>
      <c r="X31">
        <f>_xlfn.RANK.AVG(Table3[[#This Row],[Score]],Table3[Score],1)</f>
        <v>9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31">
        <f>_xlfn.RANK.AVG(Table3[[#This Row],[Score 2 ]],Table3[[Score 2 ]],1)</f>
        <v>30</v>
      </c>
    </row>
    <row r="32" spans="1:26" x14ac:dyDescent="0.3">
      <c r="A32" t="s">
        <v>222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0.33333333333333331</v>
      </c>
      <c r="D32" s="1">
        <f>COUNTIFS(Table2[Sub-Sector],Table3[[#This Row],[Sub-Sector]],Table2[1W Return vs Nifty],"&gt;=5")/Table3[[#This Row],[Count]]</f>
        <v>0.33333333333333331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0.33333333333333331</v>
      </c>
      <c r="G32" s="1">
        <f>COUNTIFS(Table2[Sub-Sector],Table3[[#This Row],[Sub-Sector]],Table2[1Y Return vs Nifty],"&gt;=10")/Table3[[#This Row],[Count]]</f>
        <v>0.66666666666666663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</v>
      </c>
      <c r="S32" s="1">
        <f>COUNTIFS(Table2[Sub-Sector],Table3[[#This Row],[Sub-Sector]],Table2[% Price above 50 EMA],"&gt;=0")/Table3[[#This Row],[Count]]</f>
        <v>0</v>
      </c>
      <c r="T32" s="1">
        <f>COUNTIFS(Table2[Sub-Sector],Table3[[#This Row],[Sub-Sector]],Table2[% Price above 200 EMA],"&gt;=0")/Table3[[#This Row],[Count]]</f>
        <v>0.66666666666666663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32">
        <f>_xlfn.RANK.AVG(Table3[[#This Row],[Score]],Table3[Score],1)</f>
        <v>31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32">
        <f>_xlfn.RANK.AVG(Table3[[#This Row],[Score 2 ]],Table3[[Score 2 ]],1)</f>
        <v>31.5</v>
      </c>
    </row>
    <row r="33" spans="1:26" x14ac:dyDescent="0.3">
      <c r="A33" t="s">
        <v>88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0.33333333333333331</v>
      </c>
      <c r="U33" s="1">
        <f>COUNTIFS(Table2[Sub-Sector],Table3[[#This Row],[Sub-Sector]],Table2[Rate of Change - Zone],"Positive")/Table3[[#This Row],[Count]]</f>
        <v>0.33333333333333331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33">
        <f>_xlfn.RANK.AVG(Table3[[#This Row],[Score]],Table3[Score],1)</f>
        <v>63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33">
        <f>_xlfn.RANK.AVG(Table3[[#This Row],[Score 2 ]],Table3[[Score 2 ]],1)</f>
        <v>31.5</v>
      </c>
    </row>
    <row r="34" spans="1:26" x14ac:dyDescent="0.3">
      <c r="A34" t="s">
        <v>237</v>
      </c>
      <c r="B34">
        <f>COUNTIFS(Table2[Sub-Sector],Table3[[#This Row],[Sub-Sector]])</f>
        <v>6</v>
      </c>
      <c r="C34" s="1">
        <f>COUNTIFS(Table2[Sub-Sector],Table3[[#This Row],[Sub-Sector]],Table2[Uptrend],"Uptrend")/Table3[[#This Row],[Count]]</f>
        <v>0.33333333333333331</v>
      </c>
      <c r="D34" s="1">
        <f>COUNTIFS(Table2[Sub-Sector],Table3[[#This Row],[Sub-Sector]],Table2[1W Return vs Nifty],"&gt;=5")/Table3[[#This Row],[Count]]</f>
        <v>0.5</v>
      </c>
      <c r="E34" s="1">
        <f>COUNTIFS(Table2[Sub-Sector],Table3[[#This Row],[Sub-Sector]],Table2[1M Return vs Nifty],"&gt;=5")/Table3[[#This Row],[Count]]</f>
        <v>0.16666666666666666</v>
      </c>
      <c r="F34" s="1">
        <f>COUNTIFS(Table2[Sub-Sector],Table3[[#This Row],[Sub-Sector]],Table2[6M Return vs Nifty],"&gt;=10")/Table3[[#This Row],[Count]]</f>
        <v>0.16666666666666666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0.16666666666666666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0.66666666666666663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0.33333333333333331</v>
      </c>
      <c r="N34" s="1">
        <f>COUNTIFS(Table2[Sub-Sector],Table3[[#This Row],[Sub-Sector]],Table2[% Away From Current Month Low],"&gt;=0.05")/Table3[[#This Row],[Count]]</f>
        <v>0.16666666666666666</v>
      </c>
      <c r="O34" s="1">
        <f>COUNTIFS(Table2[Sub-Sector],Table3[[#This Row],[Sub-Sector]],Table2[% Away From Current Month High],"&lt;=0.05")/Table3[[#This Row],[Count]]</f>
        <v>0.16666666666666666</v>
      </c>
      <c r="P34" s="1">
        <f>COUNTIFS(Table2[Sub-Sector],Table3[[#This Row],[Sub-Sector]],Table2[% Away From 52W High],"&lt;=10")/Table3[[#This Row],[Count]]</f>
        <v>0.16666666666666666</v>
      </c>
      <c r="Q34" s="1">
        <f>COUNTIFS(Table2[Sub-Sector],Table3[[#This Row],[Sub-Sector]],Table2[% Away From 52W Low],"&gt;=10")/Table3[[#This Row],[Count]]</f>
        <v>0.66666666666666663</v>
      </c>
      <c r="R34" s="1">
        <f>COUNTIFS(Table2[Sub-Sector],Table3[[#This Row],[Sub-Sector]],Table2[% Price above 20 EMA],"&gt;=0")/Table3[[#This Row],[Count]]</f>
        <v>0.16666666666666666</v>
      </c>
      <c r="S34" s="1">
        <f>COUNTIFS(Table2[Sub-Sector],Table3[[#This Row],[Sub-Sector]],Table2[% Price above 50 EMA],"&gt;=0")/Table3[[#This Row],[Count]]</f>
        <v>0.16666666666666666</v>
      </c>
      <c r="T34" s="1">
        <f>COUNTIFS(Table2[Sub-Sector],Table3[[#This Row],[Sub-Sector]],Table2[% Price above 200 EMA],"&gt;=0")/Table3[[#This Row],[Count]]</f>
        <v>0.33333333333333331</v>
      </c>
      <c r="U34" s="1">
        <f>COUNTIFS(Table2[Sub-Sector],Table3[[#This Row],[Sub-Sector]],Table2[Rate of Change - Zone],"Positive")/Table3[[#This Row],[Count]]</f>
        <v>0.5</v>
      </c>
      <c r="V34" s="1">
        <f>COUNTIFS(Table2[Sub-Sector],Table3[[#This Row],[Sub-Sector]],Table2[Sharpe Ratio],"&gt;=0.10")/Table3[[#This Row],[Count]]</f>
        <v>0.5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34">
        <f>_xlfn.RANK.AVG(Table3[[#This Row],[Score]],Table3[Score],1)</f>
        <v>23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34">
        <f>_xlfn.RANK.AVG(Table3[[#This Row],[Score 2 ]],Table3[[Score 2 ]],1)</f>
        <v>33</v>
      </c>
    </row>
    <row r="35" spans="1:26" x14ac:dyDescent="0.3">
      <c r="A35" t="s">
        <v>262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0.66666666666666663</v>
      </c>
      <c r="F35" s="1">
        <f>COUNTIFS(Table2[Sub-Sector],Table3[[#This Row],[Sub-Sector]],Table2[6M Return vs Nifty],"&gt;=10")/Table3[[#This Row],[Count]]</f>
        <v>0.66666666666666663</v>
      </c>
      <c r="G35" s="1">
        <f>COUNTIFS(Table2[Sub-Sector],Table3[[#This Row],[Sub-Sector]],Table2[1Y Return vs Nifty],"&gt;=10")/Table3[[#This Row],[Count]]</f>
        <v>0.33333333333333331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0.66666666666666663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0.66666666666666663</v>
      </c>
      <c r="N35" s="1">
        <f>COUNTIFS(Table2[Sub-Sector],Table3[[#This Row],[Sub-Sector]],Table2[% Away From Current Month Low],"&gt;=0.05")/Table3[[#This Row],[Count]]</f>
        <v>0.33333333333333331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0.66666666666666663</v>
      </c>
      <c r="R35" s="1">
        <f>COUNTIFS(Table2[Sub-Sector],Table3[[#This Row],[Sub-Sector]],Table2[% Price above 20 EMA],"&gt;=0")/Table3[[#This Row],[Count]]</f>
        <v>0.33333333333333331</v>
      </c>
      <c r="S35" s="1">
        <f>COUNTIFS(Table2[Sub-Sector],Table3[[#This Row],[Sub-Sector]],Table2[% Price above 50 EMA],"&gt;=0")/Table3[[#This Row],[Count]]</f>
        <v>0.33333333333333331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35">
        <f>_xlfn.RANK.AVG(Table3[[#This Row],[Score]],Table3[Score],1)</f>
        <v>26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5">
        <f>_xlfn.RANK.AVG(Table3[[#This Row],[Score 2 ]],Table3[[Score 2 ]],1)</f>
        <v>34</v>
      </c>
    </row>
    <row r="36" spans="1:26" x14ac:dyDescent="0.3">
      <c r="A36" t="s">
        <v>284</v>
      </c>
      <c r="B36">
        <f>COUNTIFS(Table2[Sub-Sector],Table3[[#This Row],[Sub-Sector]])</f>
        <v>11</v>
      </c>
      <c r="C36" s="1">
        <f>COUNTIFS(Table2[Sub-Sector],Table3[[#This Row],[Sub-Sector]],Table2[Uptrend],"Uptrend")/Table3[[#This Row],[Count]]</f>
        <v>0.18181818181818182</v>
      </c>
      <c r="D36" s="1">
        <f>COUNTIFS(Table2[Sub-Sector],Table3[[#This Row],[Sub-Sector]],Table2[1W Return vs Nifty],"&gt;=5")/Table3[[#This Row],[Count]]</f>
        <v>9.0909090909090912E-2</v>
      </c>
      <c r="E36" s="1">
        <f>COUNTIFS(Table2[Sub-Sector],Table3[[#This Row],[Sub-Sector]],Table2[1M Return vs Nifty],"&gt;=5")/Table3[[#This Row],[Count]]</f>
        <v>9.0909090909090912E-2</v>
      </c>
      <c r="F36" s="1">
        <f>COUNTIFS(Table2[Sub-Sector],Table3[[#This Row],[Sub-Sector]],Table2[6M Return vs Nifty],"&gt;=10")/Table3[[#This Row],[Count]]</f>
        <v>0.72727272727272729</v>
      </c>
      <c r="G36" s="1">
        <f>COUNTIFS(Table2[Sub-Sector],Table3[[#This Row],[Sub-Sector]],Table2[1Y Return vs Nifty],"&gt;=10")/Table3[[#This Row],[Count]]</f>
        <v>0.63636363636363635</v>
      </c>
      <c r="H36" s="1">
        <f>COUNTIFS(Table2[Sub-Sector],Table3[[#This Row],[Sub-Sector]],Table2[RSI Exponential â€“ 14D],"&gt;=50")/Table3[[#This Row],[Count]]</f>
        <v>9.0909090909090912E-2</v>
      </c>
      <c r="I36" s="1">
        <f>COUNTIFS(Table2[Sub-Sector],Table3[[#This Row],[Sub-Sector]],Table2[Relative Volume],"&gt;=1")/Table3[[#This Row],[Count]]</f>
        <v>0.27272727272727271</v>
      </c>
      <c r="J36" s="1">
        <f>COUNTIFS(Table2[Sub-Sector],Table3[[#This Row],[Sub-Sector]],Table2[% Away From Day Low],"&gt;=0.05")/Table3[[#This Row],[Count]]</f>
        <v>9.0909090909090912E-2</v>
      </c>
      <c r="K36" s="1">
        <f>COUNTIFS(Table2[Sub-Sector],Table3[[#This Row],[Sub-Sector]],Table2[% Away From Day High],"&lt;=0.05")/Table3[[#This Row],[Count]]</f>
        <v>0.90909090909090906</v>
      </c>
      <c r="L36" s="1">
        <f>COUNTIFS(Table2[Sub-Sector],Table3[[#This Row],[Sub-Sector]],Table2[% Away From Current Week Low],"&gt;=0.05")/Table3[[#This Row],[Count]]</f>
        <v>9.0909090909090912E-2</v>
      </c>
      <c r="M36" s="1">
        <f>COUNTIFS(Table2[Sub-Sector],Table3[[#This Row],[Sub-Sector]],Table2[% Away From Current Week High],"&lt;=0.05")/Table3[[#This Row],[Count]]</f>
        <v>0.27272727272727271</v>
      </c>
      <c r="N36" s="1">
        <f>COUNTIFS(Table2[Sub-Sector],Table3[[#This Row],[Sub-Sector]],Table2[% Away From Current Month Low],"&gt;=0.05")/Table3[[#This Row],[Count]]</f>
        <v>0.18181818181818182</v>
      </c>
      <c r="O36" s="1">
        <f>COUNTIFS(Table2[Sub-Sector],Table3[[#This Row],[Sub-Sector]],Table2[% Away From Current Month High],"&lt;=0.05")/Table3[[#This Row],[Count]]</f>
        <v>9.0909090909090912E-2</v>
      </c>
      <c r="P36" s="1">
        <f>COUNTIFS(Table2[Sub-Sector],Table3[[#This Row],[Sub-Sector]],Table2[% Away From 52W High],"&lt;=10")/Table3[[#This Row],[Count]]</f>
        <v>9.0909090909090912E-2</v>
      </c>
      <c r="Q36" s="1">
        <f>COUNTIFS(Table2[Sub-Sector],Table3[[#This Row],[Sub-Sector]],Table2[% Away From 52W Low],"&gt;=10")/Table3[[#This Row],[Count]]</f>
        <v>0.81818181818181823</v>
      </c>
      <c r="R36" s="1">
        <f>COUNTIFS(Table2[Sub-Sector],Table3[[#This Row],[Sub-Sector]],Table2[% Price above 20 EMA],"&gt;=0")/Table3[[#This Row],[Count]]</f>
        <v>0.18181818181818182</v>
      </c>
      <c r="S36" s="1">
        <f>COUNTIFS(Table2[Sub-Sector],Table3[[#This Row],[Sub-Sector]],Table2[% Price above 50 EMA],"&gt;=0")/Table3[[#This Row],[Count]]</f>
        <v>0.18181818181818182</v>
      </c>
      <c r="T36" s="1">
        <f>COUNTIFS(Table2[Sub-Sector],Table3[[#This Row],[Sub-Sector]],Table2[% Price above 200 EMA],"&gt;=0")/Table3[[#This Row],[Count]]</f>
        <v>0.54545454545454541</v>
      </c>
      <c r="U36" s="1">
        <f>COUNTIFS(Table2[Sub-Sector],Table3[[#This Row],[Sub-Sector]],Table2[Rate of Change - Zone],"Positive")/Table3[[#This Row],[Count]]</f>
        <v>9.0909090909090912E-2</v>
      </c>
      <c r="V36" s="1">
        <f>COUNTIFS(Table2[Sub-Sector],Table3[[#This Row],[Sub-Sector]],Table2[Sharpe Ratio],"&gt;=0.10")/Table3[[#This Row],[Count]]</f>
        <v>0.18181818181818182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36">
        <f>_xlfn.RANK.AVG(Table3[[#This Row],[Score]],Table3[Score],1)</f>
        <v>40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6">
        <f>_xlfn.RANK.AVG(Table3[[#This Row],[Score 2 ]],Table3[[Score 2 ]],1)</f>
        <v>35</v>
      </c>
    </row>
    <row r="37" spans="1:26" x14ac:dyDescent="0.3">
      <c r="A37" t="s">
        <v>144</v>
      </c>
      <c r="B37">
        <f>COUNTIFS(Table2[Sub-Sector],Table3[[#This Row],[Sub-Sector]])</f>
        <v>8</v>
      </c>
      <c r="C37" s="1">
        <f>COUNTIFS(Table2[Sub-Sector],Table3[[#This Row],[Sub-Sector]],Table2[Uptrend],"Uptrend")/Table3[[#This Row],[Count]]</f>
        <v>0</v>
      </c>
      <c r="D37" s="1">
        <f>COUNTIFS(Table2[Sub-Sector],Table3[[#This Row],[Sub-Sector]],Table2[1W Return vs Nifty],"&gt;=5")/Table3[[#This Row],[Count]]</f>
        <v>0.125</v>
      </c>
      <c r="E37" s="1">
        <f>COUNTIFS(Table2[Sub-Sector],Table3[[#This Row],[Sub-Sector]],Table2[1M Return vs Nifty],"&gt;=5")/Table3[[#This Row],[Count]]</f>
        <v>0.25</v>
      </c>
      <c r="F37" s="1">
        <f>COUNTIFS(Table2[Sub-Sector],Table3[[#This Row],[Sub-Sector]],Table2[6M Return vs Nifty],"&gt;=10")/Table3[[#This Row],[Count]]</f>
        <v>0.25</v>
      </c>
      <c r="G37" s="1">
        <f>COUNTIFS(Table2[Sub-Sector],Table3[[#This Row],[Sub-Sector]],Table2[1Y Return vs Nifty],"&gt;=10")/Table3[[#This Row],[Count]]</f>
        <v>0.875</v>
      </c>
      <c r="H37" s="1">
        <f>COUNTIFS(Table2[Sub-Sector],Table3[[#This Row],[Sub-Sector]],Table2[RSI Exponential â€“ 14D],"&gt;=50")/Table3[[#This Row],[Count]]</f>
        <v>0</v>
      </c>
      <c r="I37" s="1">
        <f>COUNTIFS(Table2[Sub-Sector],Table3[[#This Row],[Sub-Sector]],Table2[Relative Volume],"&gt;=1")/Table3[[#This Row],[Count]]</f>
        <v>0.25</v>
      </c>
      <c r="J37" s="1">
        <f>COUNTIFS(Table2[Sub-Sector],Table3[[#This Row],[Sub-Sector]],Table2[% Away From Day Low],"&gt;=0.05")/Table3[[#This Row],[Count]]</f>
        <v>0.125</v>
      </c>
      <c r="K37" s="1">
        <f>COUNTIFS(Table2[Sub-Sector],Table3[[#This Row],[Sub-Sector]],Table2[% Away From Day High],"&lt;=0.05")/Table3[[#This Row],[Count]]</f>
        <v>0.75</v>
      </c>
      <c r="L37" s="1">
        <f>COUNTIFS(Table2[Sub-Sector],Table3[[#This Row],[Sub-Sector]],Table2[% Away From Current Week Low],"&gt;=0.05")/Table3[[#This Row],[Count]]</f>
        <v>0.125</v>
      </c>
      <c r="M37" s="1">
        <f>COUNTIFS(Table2[Sub-Sector],Table3[[#This Row],[Sub-Sector]],Table2[% Away From Current Week High],"&lt;=0.05")/Table3[[#This Row],[Count]]</f>
        <v>0.125</v>
      </c>
      <c r="N37" s="1">
        <f>COUNTIFS(Table2[Sub-Sector],Table3[[#This Row],[Sub-Sector]],Table2[% Away From Current Month Low],"&gt;=0.05")/Table3[[#This Row],[Count]]</f>
        <v>0.375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</v>
      </c>
      <c r="S37" s="1">
        <f>COUNTIFS(Table2[Sub-Sector],Table3[[#This Row],[Sub-Sector]],Table2[% Price above 50 EMA],"&gt;=0")/Table3[[#This Row],[Count]]</f>
        <v>0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0.375</v>
      </c>
      <c r="V37" s="1">
        <f>COUNTIFS(Table2[Sub-Sector],Table3[[#This Row],[Sub-Sector]],Table2[Sharpe Ratio],"&gt;=0.10")/Table3[[#This Row],[Count]]</f>
        <v>0.75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37">
        <f>_xlfn.RANK.AVG(Table3[[#This Row],[Score]],Table3[Score],1)</f>
        <v>45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7">
        <f>_xlfn.RANK.AVG(Table3[[#This Row],[Score 2 ]],Table3[[Score 2 ]],1)</f>
        <v>36</v>
      </c>
    </row>
    <row r="38" spans="1:26" x14ac:dyDescent="0.3">
      <c r="A38" t="s">
        <v>21</v>
      </c>
      <c r="B38">
        <f>COUNTIFS(Table2[Sub-Sector],Table3[[#This Row],[Sub-Sector]])</f>
        <v>21</v>
      </c>
      <c r="C38" s="1">
        <f>COUNTIFS(Table2[Sub-Sector],Table3[[#This Row],[Sub-Sector]],Table2[Uptrend],"Uptrend")/Table3[[#This Row],[Count]]</f>
        <v>0.33333333333333331</v>
      </c>
      <c r="D38" s="1">
        <f>COUNTIFS(Table2[Sub-Sector],Table3[[#This Row],[Sub-Sector]],Table2[1W Return vs Nifty],"&gt;=5")/Table3[[#This Row],[Count]]</f>
        <v>0.52380952380952384</v>
      </c>
      <c r="E38" s="1">
        <f>COUNTIFS(Table2[Sub-Sector],Table3[[#This Row],[Sub-Sector]],Table2[1M Return vs Nifty],"&gt;=5")/Table3[[#This Row],[Count]]</f>
        <v>0.42857142857142855</v>
      </c>
      <c r="F38" s="1">
        <f>COUNTIFS(Table2[Sub-Sector],Table3[[#This Row],[Sub-Sector]],Table2[6M Return vs Nifty],"&gt;=10")/Table3[[#This Row],[Count]]</f>
        <v>0.47619047619047616</v>
      </c>
      <c r="G38" s="1">
        <f>COUNTIFS(Table2[Sub-Sector],Table3[[#This Row],[Sub-Sector]],Table2[1Y Return vs Nifty],"&gt;=10")/Table3[[#This Row],[Count]]</f>
        <v>0.52380952380952384</v>
      </c>
      <c r="H38" s="1">
        <f>COUNTIFS(Table2[Sub-Sector],Table3[[#This Row],[Sub-Sector]],Table2[RSI Exponential â€“ 14D],"&gt;=50")/Table3[[#This Row],[Count]]</f>
        <v>0.38095238095238093</v>
      </c>
      <c r="I38" s="1">
        <f>COUNTIFS(Table2[Sub-Sector],Table3[[#This Row],[Sub-Sector]],Table2[Relative Volume],"&gt;=1")/Table3[[#This Row],[Count]]</f>
        <v>0.14285714285714285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0.90476190476190477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0.66666666666666663</v>
      </c>
      <c r="N38" s="1">
        <f>COUNTIFS(Table2[Sub-Sector],Table3[[#This Row],[Sub-Sector]],Table2[% Away From Current Month Low],"&gt;=0.05")/Table3[[#This Row],[Count]]</f>
        <v>0.33333333333333331</v>
      </c>
      <c r="O38" s="1">
        <f>COUNTIFS(Table2[Sub-Sector],Table3[[#This Row],[Sub-Sector]],Table2[% Away From Current Month High],"&lt;=0.05")/Table3[[#This Row],[Count]]</f>
        <v>0.38095238095238093</v>
      </c>
      <c r="P38" s="1">
        <f>COUNTIFS(Table2[Sub-Sector],Table3[[#This Row],[Sub-Sector]],Table2[% Away From 52W High],"&lt;=10")/Table3[[#This Row],[Count]]</f>
        <v>0.2857142857142857</v>
      </c>
      <c r="Q38" s="1">
        <f>COUNTIFS(Table2[Sub-Sector],Table3[[#This Row],[Sub-Sector]],Table2[% Away From 52W Low],"&gt;=10")/Table3[[#This Row],[Count]]</f>
        <v>0.76190476190476186</v>
      </c>
      <c r="R38" s="1">
        <f>COUNTIFS(Table2[Sub-Sector],Table3[[#This Row],[Sub-Sector]],Table2[% Price above 20 EMA],"&gt;=0")/Table3[[#This Row],[Count]]</f>
        <v>0.33333333333333331</v>
      </c>
      <c r="S38" s="1">
        <f>COUNTIFS(Table2[Sub-Sector],Table3[[#This Row],[Sub-Sector]],Table2[% Price above 50 EMA],"&gt;=0")/Table3[[#This Row],[Count]]</f>
        <v>0.33333333333333331</v>
      </c>
      <c r="T38" s="1">
        <f>COUNTIFS(Table2[Sub-Sector],Table3[[#This Row],[Sub-Sector]],Table2[% Price above 200 EMA],"&gt;=0")/Table3[[#This Row],[Count]]</f>
        <v>0.5714285714285714</v>
      </c>
      <c r="U38" s="1">
        <f>COUNTIFS(Table2[Sub-Sector],Table3[[#This Row],[Sub-Sector]],Table2[Rate of Change - Zone],"Positive")/Table3[[#This Row],[Count]]</f>
        <v>0.42857142857142855</v>
      </c>
      <c r="V38" s="1">
        <f>COUNTIFS(Table2[Sub-Sector],Table3[[#This Row],[Sub-Sector]],Table2[Sharpe Ratio],"&gt;=0.10")/Table3[[#This Row],[Count]]</f>
        <v>9.5238095238095233E-2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265.5</v>
      </c>
      <c r="X38">
        <f>_xlfn.RANK.AVG(Table3[[#This Row],[Score]],Table3[Score],1)</f>
        <v>21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8">
        <f>_xlfn.RANK.AVG(Table3[[#This Row],[Score 2 ]],Table3[[Score 2 ]],1)</f>
        <v>37</v>
      </c>
    </row>
    <row r="39" spans="1:26" x14ac:dyDescent="0.3">
      <c r="A39" t="s">
        <v>512</v>
      </c>
      <c r="B39">
        <f>COUNTIFS(Table2[Sub-Sector],Table3[[#This Row],[Sub-Sector]])</f>
        <v>9</v>
      </c>
      <c r="C39" s="1">
        <f>COUNTIFS(Table2[Sub-Sector],Table3[[#This Row],[Sub-Sector]],Table2[Uptrend],"Uptrend")/Table3[[#This Row],[Count]]</f>
        <v>0.66666666666666663</v>
      </c>
      <c r="D39" s="1">
        <f>COUNTIFS(Table2[Sub-Sector],Table3[[#This Row],[Sub-Sector]],Table2[1W Return vs Nifty],"&gt;=5")/Table3[[#This Row],[Count]]</f>
        <v>0.1111111111111111</v>
      </c>
      <c r="E39" s="1">
        <f>COUNTIFS(Table2[Sub-Sector],Table3[[#This Row],[Sub-Sector]],Table2[1M Return vs Nifty],"&gt;=5")/Table3[[#This Row],[Count]]</f>
        <v>0.44444444444444442</v>
      </c>
      <c r="F39" s="1">
        <f>COUNTIFS(Table2[Sub-Sector],Table3[[#This Row],[Sub-Sector]],Table2[6M Return vs Nifty],"&gt;=10")/Table3[[#This Row],[Count]]</f>
        <v>0.44444444444444442</v>
      </c>
      <c r="G39" s="1">
        <f>COUNTIFS(Table2[Sub-Sector],Table3[[#This Row],[Sub-Sector]],Table2[1Y Return vs Nifty],"&gt;=10")/Table3[[#This Row],[Count]]</f>
        <v>0.44444444444444442</v>
      </c>
      <c r="H39" s="1">
        <f>COUNTIFS(Table2[Sub-Sector],Table3[[#This Row],[Sub-Sector]],Table2[RSI Exponential â€“ 14D],"&gt;=50")/Table3[[#This Row],[Count]]</f>
        <v>0.1111111111111111</v>
      </c>
      <c r="I39" s="1">
        <f>COUNTIFS(Table2[Sub-Sector],Table3[[#This Row],[Sub-Sector]],Table2[Relative Volume],"&gt;=1")/Table3[[#This Row],[Count]]</f>
        <v>0.22222222222222221</v>
      </c>
      <c r="J39" s="1">
        <f>COUNTIFS(Table2[Sub-Sector],Table3[[#This Row],[Sub-Sector]],Table2[% Away From Day Low],"&gt;=0.05")/Table3[[#This Row],[Count]]</f>
        <v>0.22222222222222221</v>
      </c>
      <c r="K39" s="1">
        <f>COUNTIFS(Table2[Sub-Sector],Table3[[#This Row],[Sub-Sector]],Table2[% Away From Day High],"&lt;=0.05")/Table3[[#This Row],[Count]]</f>
        <v>0.88888888888888884</v>
      </c>
      <c r="L39" s="1">
        <f>COUNTIFS(Table2[Sub-Sector],Table3[[#This Row],[Sub-Sector]],Table2[% Away From Current Week Low],"&gt;=0.05")/Table3[[#This Row],[Count]]</f>
        <v>0.22222222222222221</v>
      </c>
      <c r="M39" s="1">
        <f>COUNTIFS(Table2[Sub-Sector],Table3[[#This Row],[Sub-Sector]],Table2[% Away From Current Week High],"&lt;=0.05")/Table3[[#This Row],[Count]]</f>
        <v>0.22222222222222221</v>
      </c>
      <c r="N39" s="1">
        <f>COUNTIFS(Table2[Sub-Sector],Table3[[#This Row],[Sub-Sector]],Table2[% Away From Current Month Low],"&gt;=0.05")/Table3[[#This Row],[Count]]</f>
        <v>0.22222222222222221</v>
      </c>
      <c r="O39" s="1">
        <f>COUNTIFS(Table2[Sub-Sector],Table3[[#This Row],[Sub-Sector]],Table2[% Away From Current Month High],"&lt;=0.05")/Table3[[#This Row],[Count]]</f>
        <v>0.1111111111111111</v>
      </c>
      <c r="P39" s="1">
        <f>COUNTIFS(Table2[Sub-Sector],Table3[[#This Row],[Sub-Sector]],Table2[% Away From 52W High],"&lt;=10")/Table3[[#This Row],[Count]]</f>
        <v>0.33333333333333331</v>
      </c>
      <c r="Q39" s="1">
        <f>COUNTIFS(Table2[Sub-Sector],Table3[[#This Row],[Sub-Sector]],Table2[% Away From 52W Low],"&gt;=10")/Table3[[#This Row],[Count]]</f>
        <v>0.88888888888888884</v>
      </c>
      <c r="R39" s="1">
        <f>COUNTIFS(Table2[Sub-Sector],Table3[[#This Row],[Sub-Sector]],Table2[% Price above 20 EMA],"&gt;=0")/Table3[[#This Row],[Count]]</f>
        <v>0.22222222222222221</v>
      </c>
      <c r="S39" s="1">
        <f>COUNTIFS(Table2[Sub-Sector],Table3[[#This Row],[Sub-Sector]],Table2[% Price above 50 EMA],"&gt;=0")/Table3[[#This Row],[Count]]</f>
        <v>0.22222222222222221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0.44444444444444442</v>
      </c>
      <c r="V39" s="1">
        <f>COUNTIFS(Table2[Sub-Sector],Table3[[#This Row],[Sub-Sector]],Table2[Sharpe Ratio],"&gt;=0.10")/Table3[[#This Row],[Count]]</f>
        <v>0.22222222222222221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39">
        <f>_xlfn.RANK.AVG(Table3[[#This Row],[Score]],Table3[Score],1)</f>
        <v>25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9">
        <f>_xlfn.RANK.AVG(Table3[[#This Row],[Score 2 ]],Table3[[Score 2 ]],1)</f>
        <v>38</v>
      </c>
    </row>
    <row r="40" spans="1:26" x14ac:dyDescent="0.3">
      <c r="A40" t="s">
        <v>160</v>
      </c>
      <c r="B40">
        <f>COUNTIFS(Table2[Sub-Sector],Table3[[#This Row],[Sub-Sector]])</f>
        <v>4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0.25</v>
      </c>
      <c r="E40" s="1">
        <f>COUNTIFS(Table2[Sub-Sector],Table3[[#This Row],[Sub-Sector]],Table2[1M Return vs Nifty],"&gt;=5")/Table3[[#This Row],[Count]]</f>
        <v>0.75</v>
      </c>
      <c r="F40" s="1">
        <f>COUNTIFS(Table2[Sub-Sector],Table3[[#This Row],[Sub-Sector]],Table2[6M Return vs Nifty],"&gt;=10")/Table3[[#This Row],[Count]]</f>
        <v>0.75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0.25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0.75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0.5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0.5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0.25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0.75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40">
        <f>_xlfn.RANK.AVG(Table3[[#This Row],[Score]],Table3[Score],1)</f>
        <v>17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40">
        <f>_xlfn.RANK.AVG(Table3[[#This Row],[Score 2 ]],Table3[[Score 2 ]],1)</f>
        <v>39</v>
      </c>
    </row>
    <row r="41" spans="1:26" x14ac:dyDescent="0.3">
      <c r="A41" t="s">
        <v>138</v>
      </c>
      <c r="B41">
        <f>COUNTIFS(Table2[Sub-Sector],Table3[[#This Row],[Sub-Sector]])</f>
        <v>20</v>
      </c>
      <c r="C41" s="1">
        <f>COUNTIFS(Table2[Sub-Sector],Table3[[#This Row],[Sub-Sector]],Table2[Uptrend],"Uptrend")/Table3[[#This Row],[Count]]</f>
        <v>0.2</v>
      </c>
      <c r="D41" s="1">
        <f>COUNTIFS(Table2[Sub-Sector],Table3[[#This Row],[Sub-Sector]],Table2[1W Return vs Nifty],"&gt;=5")/Table3[[#This Row],[Count]]</f>
        <v>0.1</v>
      </c>
      <c r="E41" s="1">
        <f>COUNTIFS(Table2[Sub-Sector],Table3[[#This Row],[Sub-Sector]],Table2[1M Return vs Nifty],"&gt;=5")/Table3[[#This Row],[Count]]</f>
        <v>0.2</v>
      </c>
      <c r="F41" s="1">
        <f>COUNTIFS(Table2[Sub-Sector],Table3[[#This Row],[Sub-Sector]],Table2[6M Return vs Nifty],"&gt;=10")/Table3[[#This Row],[Count]]</f>
        <v>0.3</v>
      </c>
      <c r="G41" s="1">
        <f>COUNTIFS(Table2[Sub-Sector],Table3[[#This Row],[Sub-Sector]],Table2[1Y Return vs Nifty],"&gt;=10")/Table3[[#This Row],[Count]]</f>
        <v>0.65</v>
      </c>
      <c r="H41" s="1">
        <f>COUNTIFS(Table2[Sub-Sector],Table3[[#This Row],[Sub-Sector]],Table2[RSI Exponential â€“ 14D],"&gt;=50")/Table3[[#This Row],[Count]]</f>
        <v>0.05</v>
      </c>
      <c r="I41" s="1">
        <f>COUNTIFS(Table2[Sub-Sector],Table3[[#This Row],[Sub-Sector]],Table2[Relative Volume],"&gt;=1")/Table3[[#This Row],[Count]]</f>
        <v>0.3</v>
      </c>
      <c r="J41" s="1">
        <f>COUNTIFS(Table2[Sub-Sector],Table3[[#This Row],[Sub-Sector]],Table2[% Away From Day Low],"&gt;=0.05")/Table3[[#This Row],[Count]]</f>
        <v>0.15</v>
      </c>
      <c r="K41" s="1">
        <f>COUNTIFS(Table2[Sub-Sector],Table3[[#This Row],[Sub-Sector]],Table2[% Away From Day High],"&lt;=0.05")/Table3[[#This Row],[Count]]</f>
        <v>0.85</v>
      </c>
      <c r="L41" s="1">
        <f>COUNTIFS(Table2[Sub-Sector],Table3[[#This Row],[Sub-Sector]],Table2[% Away From Current Week Low],"&gt;=0.05")/Table3[[#This Row],[Count]]</f>
        <v>0.15</v>
      </c>
      <c r="M41" s="1">
        <f>COUNTIFS(Table2[Sub-Sector],Table3[[#This Row],[Sub-Sector]],Table2[% Away From Current Week High],"&lt;=0.05")/Table3[[#This Row],[Count]]</f>
        <v>0.1</v>
      </c>
      <c r="N41" s="1">
        <f>COUNTIFS(Table2[Sub-Sector],Table3[[#This Row],[Sub-Sector]],Table2[% Away From Current Month Low],"&gt;=0.05")/Table3[[#This Row],[Count]]</f>
        <v>0.2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0.15</v>
      </c>
      <c r="Q41" s="1">
        <f>COUNTIFS(Table2[Sub-Sector],Table3[[#This Row],[Sub-Sector]],Table2[% Away From 52W Low],"&gt;=10")/Table3[[#This Row],[Count]]</f>
        <v>0.85</v>
      </c>
      <c r="R41" s="1">
        <f>COUNTIFS(Table2[Sub-Sector],Table3[[#This Row],[Sub-Sector]],Table2[% Price above 20 EMA],"&gt;=0")/Table3[[#This Row],[Count]]</f>
        <v>0.15</v>
      </c>
      <c r="S41" s="1">
        <f>COUNTIFS(Table2[Sub-Sector],Table3[[#This Row],[Sub-Sector]],Table2[% Price above 50 EMA],"&gt;=0")/Table3[[#This Row],[Count]]</f>
        <v>0.2</v>
      </c>
      <c r="T41" s="1">
        <f>COUNTIFS(Table2[Sub-Sector],Table3[[#This Row],[Sub-Sector]],Table2[% Price above 200 EMA],"&gt;=0")/Table3[[#This Row],[Count]]</f>
        <v>0.35</v>
      </c>
      <c r="U41" s="1">
        <f>COUNTIFS(Table2[Sub-Sector],Table3[[#This Row],[Sub-Sector]],Table2[Rate of Change - Zone],"Positive")/Table3[[#This Row],[Count]]</f>
        <v>0.25</v>
      </c>
      <c r="V41" s="1">
        <f>COUNTIFS(Table2[Sub-Sector],Table3[[#This Row],[Sub-Sector]],Table2[Sharpe Ratio],"&gt;=0.10")/Table3[[#This Row],[Count]]</f>
        <v>0.3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41">
        <f>_xlfn.RANK.AVG(Table3[[#This Row],[Score]],Table3[Score],1)</f>
        <v>42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1">
        <f>_xlfn.RANK.AVG(Table3[[#This Row],[Score 2 ]],Table3[[Score 2 ]],1)</f>
        <v>40</v>
      </c>
    </row>
    <row r="42" spans="1:26" x14ac:dyDescent="0.3">
      <c r="A42" t="s">
        <v>457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0.25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0.25</v>
      </c>
      <c r="F42" s="1">
        <f>COUNTIFS(Table2[Sub-Sector],Table3[[#This Row],[Sub-Sector]],Table2[6M Return vs Nifty],"&gt;=10")/Table3[[#This Row],[Count]]</f>
        <v>0.25</v>
      </c>
      <c r="G42" s="1">
        <f>COUNTIFS(Table2[Sub-Sector],Table3[[#This Row],[Sub-Sector]],Table2[1Y Return vs Nifty],"&gt;=10")/Table3[[#This Row],[Count]]</f>
        <v>0.75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0.75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0.25</v>
      </c>
      <c r="S42" s="1">
        <f>COUNTIFS(Table2[Sub-Sector],Table3[[#This Row],[Sub-Sector]],Table2[% Price above 50 EMA],"&gt;=0")/Table3[[#This Row],[Count]]</f>
        <v>0.25</v>
      </c>
      <c r="T42" s="1">
        <f>COUNTIFS(Table2[Sub-Sector],Table3[[#This Row],[Sub-Sector]],Table2[% Price above 200 EMA],"&gt;=0")/Table3[[#This Row],[Count]]</f>
        <v>0.25</v>
      </c>
      <c r="U42" s="1">
        <f>COUNTIFS(Table2[Sub-Sector],Table3[[#This Row],[Sub-Sector]],Table2[Rate of Change - Zone],"Positive")/Table3[[#This Row],[Count]]</f>
        <v>0.25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42">
        <f>_xlfn.RANK.AVG(Table3[[#This Row],[Score]],Table3[Score],1)</f>
        <v>51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42">
        <f>_xlfn.RANK.AVG(Table3[[#This Row],[Score 2 ]],Table3[[Score 2 ]],1)</f>
        <v>41</v>
      </c>
    </row>
    <row r="43" spans="1:26" x14ac:dyDescent="0.3">
      <c r="A43" t="s">
        <v>1058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0.33333333333333331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0.66666666666666663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0.66666666666666663</v>
      </c>
      <c r="H43" s="1">
        <f>COUNTIFS(Table2[Sub-Sector],Table3[[#This Row],[Sub-Sector]],Table2[RSI Exponential â€“ 14D],"&gt;=50")/Table3[[#This Row],[Count]]</f>
        <v>0.33333333333333331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0.33333333333333331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0.33333333333333331</v>
      </c>
      <c r="M43" s="1">
        <f>COUNTIFS(Table2[Sub-Sector],Table3[[#This Row],[Sub-Sector]],Table2[% Away From Current Week High],"&lt;=0.05")/Table3[[#This Row],[Count]]</f>
        <v>0.66666666666666663</v>
      </c>
      <c r="N43" s="1">
        <f>COUNTIFS(Table2[Sub-Sector],Table3[[#This Row],[Sub-Sector]],Table2[% Away From Current Month Low],"&gt;=0.05")/Table3[[#This Row],[Count]]</f>
        <v>0.33333333333333331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0.66666666666666663</v>
      </c>
      <c r="R43" s="1">
        <f>COUNTIFS(Table2[Sub-Sector],Table3[[#This Row],[Sub-Sector]],Table2[% Price above 20 EMA],"&gt;=0")/Table3[[#This Row],[Count]]</f>
        <v>0.33333333333333331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0.33333333333333331</v>
      </c>
      <c r="U43" s="1">
        <f>COUNTIFS(Table2[Sub-Sector],Table3[[#This Row],[Sub-Sector]],Table2[Rate of Change - Zone],"Positive")/Table3[[#This Row],[Count]]</f>
        <v>0.66666666666666663</v>
      </c>
      <c r="V43" s="1">
        <f>COUNTIFS(Table2[Sub-Sector],Table3[[#This Row],[Sub-Sector]],Table2[Sharpe Ratio],"&gt;=0.10")/Table3[[#This Row],[Count]]</f>
        <v>0.33333333333333331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43">
        <f>_xlfn.RANK.AVG(Table3[[#This Row],[Score]],Table3[Score],1)</f>
        <v>41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3">
        <f>_xlfn.RANK.AVG(Table3[[#This Row],[Score 2 ]],Table3[[Score 2 ]],1)</f>
        <v>42</v>
      </c>
    </row>
    <row r="44" spans="1:26" x14ac:dyDescent="0.3">
      <c r="A44" t="s">
        <v>178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44">
        <f>_xlfn.RANK.AVG(Table3[[#This Row],[Score]],Table3[Score],1)</f>
        <v>38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4">
        <f>_xlfn.RANK.AVG(Table3[[#This Row],[Score 2 ]],Table3[[Score 2 ]],1)</f>
        <v>43.5</v>
      </c>
    </row>
    <row r="45" spans="1:26" x14ac:dyDescent="0.3">
      <c r="A45" t="s">
        <v>102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0.5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0.5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45">
        <f>_xlfn.RANK.AVG(Table3[[#This Row],[Score]],Table3[Score],1)</f>
        <v>57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5">
        <f>_xlfn.RANK.AVG(Table3[[#This Row],[Score 2 ]],Table3[[Score 2 ]],1)</f>
        <v>43.5</v>
      </c>
    </row>
    <row r="46" spans="1:26" x14ac:dyDescent="0.3">
      <c r="A46" t="s">
        <v>287</v>
      </c>
      <c r="B46">
        <f>COUNTIFS(Table2[Sub-Sector],Table3[[#This Row],[Sub-Sector]])</f>
        <v>20</v>
      </c>
      <c r="C46" s="1">
        <f>COUNTIFS(Table2[Sub-Sector],Table3[[#This Row],[Sub-Sector]],Table2[Uptrend],"Uptrend")/Table3[[#This Row],[Count]]</f>
        <v>0.25</v>
      </c>
      <c r="D46" s="1">
        <f>COUNTIFS(Table2[Sub-Sector],Table3[[#This Row],[Sub-Sector]],Table2[1W Return vs Nifty],"&gt;=5")/Table3[[#This Row],[Count]]</f>
        <v>0.1</v>
      </c>
      <c r="E46" s="1">
        <f>COUNTIFS(Table2[Sub-Sector],Table3[[#This Row],[Sub-Sector]],Table2[1M Return vs Nifty],"&gt;=5")/Table3[[#This Row],[Count]]</f>
        <v>0.2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0.6</v>
      </c>
      <c r="H46" s="1">
        <f>COUNTIFS(Table2[Sub-Sector],Table3[[#This Row],[Sub-Sector]],Table2[RSI Exponential â€“ 14D],"&gt;=50")/Table3[[#This Row],[Count]]</f>
        <v>0.1</v>
      </c>
      <c r="I46" s="1">
        <f>COUNTIFS(Table2[Sub-Sector],Table3[[#This Row],[Sub-Sector]],Table2[Relative Volume],"&gt;=1")/Table3[[#This Row],[Count]]</f>
        <v>0.1</v>
      </c>
      <c r="J46" s="1">
        <f>COUNTIFS(Table2[Sub-Sector],Table3[[#This Row],[Sub-Sector]],Table2[% Away From Day Low],"&gt;=0.05")/Table3[[#This Row],[Count]]</f>
        <v>0.05</v>
      </c>
      <c r="K46" s="1">
        <f>COUNTIFS(Table2[Sub-Sector],Table3[[#This Row],[Sub-Sector]],Table2[% Away From Day High],"&lt;=0.05")/Table3[[#This Row],[Count]]</f>
        <v>0.6</v>
      </c>
      <c r="L46" s="1">
        <f>COUNTIFS(Table2[Sub-Sector],Table3[[#This Row],[Sub-Sector]],Table2[% Away From Current Week Low],"&gt;=0.05")/Table3[[#This Row],[Count]]</f>
        <v>0.1</v>
      </c>
      <c r="M46" s="1">
        <f>COUNTIFS(Table2[Sub-Sector],Table3[[#This Row],[Sub-Sector]],Table2[% Away From Current Week High],"&lt;=0.05")/Table3[[#This Row],[Count]]</f>
        <v>0.2</v>
      </c>
      <c r="N46" s="1">
        <f>COUNTIFS(Table2[Sub-Sector],Table3[[#This Row],[Sub-Sector]],Table2[% Away From Current Month Low],"&gt;=0.05")/Table3[[#This Row],[Count]]</f>
        <v>0.15</v>
      </c>
      <c r="O46" s="1">
        <f>COUNTIFS(Table2[Sub-Sector],Table3[[#This Row],[Sub-Sector]],Table2[% Away From Current Month High],"&lt;=0.05")/Table3[[#This Row],[Count]]</f>
        <v>0.05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0.1</v>
      </c>
      <c r="S46" s="1">
        <f>COUNTIFS(Table2[Sub-Sector],Table3[[#This Row],[Sub-Sector]],Table2[% Price above 50 EMA],"&gt;=0")/Table3[[#This Row],[Count]]</f>
        <v>0.1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0.25</v>
      </c>
      <c r="V46" s="1">
        <f>COUNTIFS(Table2[Sub-Sector],Table3[[#This Row],[Sub-Sector]],Table2[Sharpe Ratio],"&gt;=0.10")/Table3[[#This Row],[Count]]</f>
        <v>0.25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46">
        <f>_xlfn.RANK.AVG(Table3[[#This Row],[Score]],Table3[Score],1)</f>
        <v>43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6">
        <f>_xlfn.RANK.AVG(Table3[[#This Row],[Score 2 ]],Table3[[Score 2 ]],1)</f>
        <v>45.5</v>
      </c>
    </row>
    <row r="47" spans="1:26" x14ac:dyDescent="0.3">
      <c r="A47" t="s">
        <v>350</v>
      </c>
      <c r="B47">
        <f>COUNTIFS(Table2[Sub-Sector],Table3[[#This Row],[Sub-Sector]])</f>
        <v>5</v>
      </c>
      <c r="C47" s="1">
        <f>COUNTIFS(Table2[Sub-Sector],Table3[[#This Row],[Sub-Sector]],Table2[Uptrend],"Uptrend")/Table3[[#This Row],[Count]]</f>
        <v>0.4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0.2</v>
      </c>
      <c r="F47" s="1">
        <f>COUNTIFS(Table2[Sub-Sector],Table3[[#This Row],[Sub-Sector]],Table2[6M Return vs Nifty],"&gt;=10")/Table3[[#This Row],[Count]]</f>
        <v>0.4</v>
      </c>
      <c r="G47" s="1">
        <f>COUNTIFS(Table2[Sub-Sector],Table3[[#This Row],[Sub-Sector]],Table2[1Y Return vs Nifty],"&gt;=10")/Table3[[#This Row],[Count]]</f>
        <v>0.4</v>
      </c>
      <c r="H47" s="1">
        <f>COUNTIFS(Table2[Sub-Sector],Table3[[#This Row],[Sub-Sector]],Table2[RSI Exponential â€“ 14D],"&gt;=50")/Table3[[#This Row],[Count]]</f>
        <v>0.2</v>
      </c>
      <c r="I47" s="1">
        <f>COUNTIFS(Table2[Sub-Sector],Table3[[#This Row],[Sub-Sector]],Table2[Relative Volume],"&gt;=1")/Table3[[#This Row],[Count]]</f>
        <v>0.2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0.8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0.6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0.2</v>
      </c>
      <c r="P47" s="1">
        <f>COUNTIFS(Table2[Sub-Sector],Table3[[#This Row],[Sub-Sector]],Table2[% Away From 52W High],"&lt;=10")/Table3[[#This Row],[Count]]</f>
        <v>0.2</v>
      </c>
      <c r="Q47" s="1">
        <f>COUNTIFS(Table2[Sub-Sector],Table3[[#This Row],[Sub-Sector]],Table2[% Away From 52W Low],"&gt;=10")/Table3[[#This Row],[Count]]</f>
        <v>0.8</v>
      </c>
      <c r="R47" s="1">
        <f>COUNTIFS(Table2[Sub-Sector],Table3[[#This Row],[Sub-Sector]],Table2[% Price above 20 EMA],"&gt;=0")/Table3[[#This Row],[Count]]</f>
        <v>0.2</v>
      </c>
      <c r="S47" s="1">
        <f>COUNTIFS(Table2[Sub-Sector],Table3[[#This Row],[Sub-Sector]],Table2[% Price above 50 EMA],"&gt;=0")/Table3[[#This Row],[Count]]</f>
        <v>0.2</v>
      </c>
      <c r="T47" s="1">
        <f>COUNTIFS(Table2[Sub-Sector],Table3[[#This Row],[Sub-Sector]],Table2[% Price above 200 EMA],"&gt;=0")/Table3[[#This Row],[Count]]</f>
        <v>0.4</v>
      </c>
      <c r="U47" s="1">
        <f>COUNTIFS(Table2[Sub-Sector],Table3[[#This Row],[Sub-Sector]],Table2[Rate of Change - Zone],"Positive")/Table3[[#This Row],[Count]]</f>
        <v>0.4</v>
      </c>
      <c r="V47" s="1">
        <f>COUNTIFS(Table2[Sub-Sector],Table3[[#This Row],[Sub-Sector]],Table2[Sharpe Ratio],"&gt;=0.10")/Table3[[#This Row],[Count]]</f>
        <v>0.2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47">
        <f>_xlfn.RANK.AVG(Table3[[#This Row],[Score]],Table3[Score],1)</f>
        <v>49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7">
        <f>_xlfn.RANK.AVG(Table3[[#This Row],[Score 2 ]],Table3[[Score 2 ]],1)</f>
        <v>45.5</v>
      </c>
    </row>
    <row r="48" spans="1:26" x14ac:dyDescent="0.3">
      <c r="A48" t="s">
        <v>48</v>
      </c>
      <c r="B48">
        <f>COUNTIFS(Table2[Sub-Sector],Table3[[#This Row],[Sub-Sector]])</f>
        <v>26</v>
      </c>
      <c r="C48" s="1">
        <f>COUNTIFS(Table2[Sub-Sector],Table3[[#This Row],[Sub-Sector]],Table2[Uptrend],"Uptrend")/Table3[[#This Row],[Count]]</f>
        <v>0.11538461538461539</v>
      </c>
      <c r="D48" s="1">
        <f>COUNTIFS(Table2[Sub-Sector],Table3[[#This Row],[Sub-Sector]],Table2[1W Return vs Nifty],"&gt;=5")/Table3[[#This Row],[Count]]</f>
        <v>7.6923076923076927E-2</v>
      </c>
      <c r="E48" s="1">
        <f>COUNTIFS(Table2[Sub-Sector],Table3[[#This Row],[Sub-Sector]],Table2[1M Return vs Nifty],"&gt;=5")/Table3[[#This Row],[Count]]</f>
        <v>7.6923076923076927E-2</v>
      </c>
      <c r="F48" s="1">
        <f>COUNTIFS(Table2[Sub-Sector],Table3[[#This Row],[Sub-Sector]],Table2[6M Return vs Nifty],"&gt;=10")/Table3[[#This Row],[Count]]</f>
        <v>0.38461538461538464</v>
      </c>
      <c r="G48" s="1">
        <f>COUNTIFS(Table2[Sub-Sector],Table3[[#This Row],[Sub-Sector]],Table2[1Y Return vs Nifty],"&gt;=10")/Table3[[#This Row],[Count]]</f>
        <v>0.53846153846153844</v>
      </c>
      <c r="H48" s="1">
        <f>COUNTIFS(Table2[Sub-Sector],Table3[[#This Row],[Sub-Sector]],Table2[RSI Exponential â€“ 14D],"&gt;=50")/Table3[[#This Row],[Count]]</f>
        <v>3.8461538461538464E-2</v>
      </c>
      <c r="I48" s="1">
        <f>COUNTIFS(Table2[Sub-Sector],Table3[[#This Row],[Sub-Sector]],Table2[Relative Volume],"&gt;=1")/Table3[[#This Row],[Count]]</f>
        <v>0.15384615384615385</v>
      </c>
      <c r="J48" s="1">
        <f>COUNTIFS(Table2[Sub-Sector],Table3[[#This Row],[Sub-Sector]],Table2[% Away From Day Low],"&gt;=0.05")/Table3[[#This Row],[Count]]</f>
        <v>3.8461538461538464E-2</v>
      </c>
      <c r="K48" s="1">
        <f>COUNTIFS(Table2[Sub-Sector],Table3[[#This Row],[Sub-Sector]],Table2[% Away From Day High],"&lt;=0.05")/Table3[[#This Row],[Count]]</f>
        <v>0.84615384615384615</v>
      </c>
      <c r="L48" s="1">
        <f>COUNTIFS(Table2[Sub-Sector],Table3[[#This Row],[Sub-Sector]],Table2[% Away From Current Week Low],"&gt;=0.05")/Table3[[#This Row],[Count]]</f>
        <v>7.6923076923076927E-2</v>
      </c>
      <c r="M48" s="1">
        <f>COUNTIFS(Table2[Sub-Sector],Table3[[#This Row],[Sub-Sector]],Table2[% Away From Current Week High],"&lt;=0.05")/Table3[[#This Row],[Count]]</f>
        <v>0.19230769230769232</v>
      </c>
      <c r="N48" s="1">
        <f>COUNTIFS(Table2[Sub-Sector],Table3[[#This Row],[Sub-Sector]],Table2[% Away From Current Month Low],"&gt;=0.05")/Table3[[#This Row],[Count]]</f>
        <v>7.6923076923076927E-2</v>
      </c>
      <c r="O48" s="1">
        <f>COUNTIFS(Table2[Sub-Sector],Table3[[#This Row],[Sub-Sector]],Table2[% Away From Current Month High],"&lt;=0.05")/Table3[[#This Row],[Count]]</f>
        <v>3.8461538461538464E-2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0.92307692307692313</v>
      </c>
      <c r="R48" s="1">
        <f>COUNTIFS(Table2[Sub-Sector],Table3[[#This Row],[Sub-Sector]],Table2[% Price above 20 EMA],"&gt;=0")/Table3[[#This Row],[Count]]</f>
        <v>3.8461538461538464E-2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0.38461538461538464</v>
      </c>
      <c r="U48" s="1">
        <f>COUNTIFS(Table2[Sub-Sector],Table3[[#This Row],[Sub-Sector]],Table2[Rate of Change - Zone],"Positive")/Table3[[#This Row],[Count]]</f>
        <v>0.30769230769230771</v>
      </c>
      <c r="V48" s="1">
        <f>COUNTIFS(Table2[Sub-Sector],Table3[[#This Row],[Sub-Sector]],Table2[Sharpe Ratio],"&gt;=0.10")/Table3[[#This Row],[Count]]</f>
        <v>0.46153846153846156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48">
        <f>_xlfn.RANK.AVG(Table3[[#This Row],[Score]],Table3[Score],1)</f>
        <v>53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8">
        <f>_xlfn.RANK.AVG(Table3[[#This Row],[Score 2 ]],Table3[[Score 2 ]],1)</f>
        <v>47</v>
      </c>
    </row>
    <row r="49" spans="1:26" x14ac:dyDescent="0.3">
      <c r="A49" t="s">
        <v>229</v>
      </c>
      <c r="B49">
        <f>COUNTIFS(Table2[Sub-Sector],Table3[[#This Row],[Sub-Sector]])</f>
        <v>5</v>
      </c>
      <c r="C49" s="1">
        <f>COUNTIFS(Table2[Sub-Sector],Table3[[#This Row],[Sub-Sector]],Table2[Uptrend],"Uptrend")/Table3[[#This Row],[Count]]</f>
        <v>0.4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0.4</v>
      </c>
      <c r="F49" s="1">
        <f>COUNTIFS(Table2[Sub-Sector],Table3[[#This Row],[Sub-Sector]],Table2[6M Return vs Nifty],"&gt;=10")/Table3[[#This Row],[Count]]</f>
        <v>0.6</v>
      </c>
      <c r="G49" s="1">
        <f>COUNTIFS(Table2[Sub-Sector],Table3[[#This Row],[Sub-Sector]],Table2[1Y Return vs Nifty],"&gt;=10")/Table3[[#This Row],[Count]]</f>
        <v>0.4</v>
      </c>
      <c r="H49" s="1">
        <f>COUNTIFS(Table2[Sub-Sector],Table3[[#This Row],[Sub-Sector]],Table2[RSI Exponential â€“ 14D],"&gt;=50")/Table3[[#This Row],[Count]]</f>
        <v>0.2</v>
      </c>
      <c r="I49" s="1">
        <f>COUNTIFS(Table2[Sub-Sector],Table3[[#This Row],[Sub-Sector]],Table2[Relative Volume],"&gt;=1")/Table3[[#This Row],[Count]]</f>
        <v>0.2</v>
      </c>
      <c r="J49" s="1">
        <f>COUNTIFS(Table2[Sub-Sector],Table3[[#This Row],[Sub-Sector]],Table2[% Away From Day Low],"&gt;=0.05")/Table3[[#This Row],[Count]]</f>
        <v>0.2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0.2</v>
      </c>
      <c r="M49" s="1">
        <f>COUNTIFS(Table2[Sub-Sector],Table3[[#This Row],[Sub-Sector]],Table2[% Away From Current Week High],"&lt;=0.05")/Table3[[#This Row],[Count]]</f>
        <v>0.8</v>
      </c>
      <c r="N49" s="1">
        <f>COUNTIFS(Table2[Sub-Sector],Table3[[#This Row],[Sub-Sector]],Table2[% Away From Current Month Low],"&gt;=0.05")/Table3[[#This Row],[Count]]</f>
        <v>0.4</v>
      </c>
      <c r="O49" s="1">
        <f>COUNTIFS(Table2[Sub-Sector],Table3[[#This Row],[Sub-Sector]],Table2[% Away From Current Month High],"&lt;=0.05")/Table3[[#This Row],[Count]]</f>
        <v>0.2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0.8</v>
      </c>
      <c r="R49" s="1">
        <f>COUNTIFS(Table2[Sub-Sector],Table3[[#This Row],[Sub-Sector]],Table2[% Price above 20 EMA],"&gt;=0")/Table3[[#This Row],[Count]]</f>
        <v>0.2</v>
      </c>
      <c r="S49" s="1">
        <f>COUNTIFS(Table2[Sub-Sector],Table3[[#This Row],[Sub-Sector]],Table2[% Price above 50 EMA],"&gt;=0")/Table3[[#This Row],[Count]]</f>
        <v>0.4</v>
      </c>
      <c r="T49" s="1">
        <f>COUNTIFS(Table2[Sub-Sector],Table3[[#This Row],[Sub-Sector]],Table2[% Price above 200 EMA],"&gt;=0")/Table3[[#This Row],[Count]]</f>
        <v>0.6</v>
      </c>
      <c r="U49" s="1">
        <f>COUNTIFS(Table2[Sub-Sector],Table3[[#This Row],[Sub-Sector]],Table2[Rate of Change - Zone],"Positive")/Table3[[#This Row],[Count]]</f>
        <v>0.2</v>
      </c>
      <c r="V49" s="1">
        <f>COUNTIFS(Table2[Sub-Sector],Table3[[#This Row],[Sub-Sector]],Table2[Sharpe Ratio],"&gt;=0.10")/Table3[[#This Row],[Count]]</f>
        <v>0.2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49">
        <f>_xlfn.RANK.AVG(Table3[[#This Row],[Score]],Table3[Score],1)</f>
        <v>46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9">
        <f>_xlfn.RANK.AVG(Table3[[#This Row],[Score 2 ]],Table3[[Score 2 ]],1)</f>
        <v>48</v>
      </c>
    </row>
    <row r="50" spans="1:26" x14ac:dyDescent="0.3">
      <c r="A50" t="s">
        <v>165</v>
      </c>
      <c r="B50">
        <f>COUNTIFS(Table2[Sub-Sector],Table3[[#This Row],[Sub-Sector]])</f>
        <v>9</v>
      </c>
      <c r="C50" s="1">
        <f>COUNTIFS(Table2[Sub-Sector],Table3[[#This Row],[Sub-Sector]],Table2[Uptrend],"Uptrend")/Table3[[#This Row],[Count]]</f>
        <v>0.44444444444444442</v>
      </c>
      <c r="D50" s="1">
        <f>COUNTIFS(Table2[Sub-Sector],Table3[[#This Row],[Sub-Sector]],Table2[1W Return vs Nifty],"&gt;=5")/Table3[[#This Row],[Count]]</f>
        <v>0.1111111111111111</v>
      </c>
      <c r="E50" s="1">
        <f>COUNTIFS(Table2[Sub-Sector],Table3[[#This Row],[Sub-Sector]],Table2[1M Return vs Nifty],"&gt;=5")/Table3[[#This Row],[Count]]</f>
        <v>0.22222222222222221</v>
      </c>
      <c r="F50" s="1">
        <f>COUNTIFS(Table2[Sub-Sector],Table3[[#This Row],[Sub-Sector]],Table2[6M Return vs Nifty],"&gt;=10")/Table3[[#This Row],[Count]]</f>
        <v>0.55555555555555558</v>
      </c>
      <c r="G50" s="1">
        <f>COUNTIFS(Table2[Sub-Sector],Table3[[#This Row],[Sub-Sector]],Table2[1Y Return vs Nifty],"&gt;=10")/Table3[[#This Row],[Count]]</f>
        <v>0.44444444444444442</v>
      </c>
      <c r="H50" s="1">
        <f>COUNTIFS(Table2[Sub-Sector],Table3[[#This Row],[Sub-Sector]],Table2[RSI Exponential â€“ 14D],"&gt;=50")/Table3[[#This Row],[Count]]</f>
        <v>0.1111111111111111</v>
      </c>
      <c r="I50" s="1">
        <f>COUNTIFS(Table2[Sub-Sector],Table3[[#This Row],[Sub-Sector]],Table2[Relative Volume],"&gt;=1")/Table3[[#This Row],[Count]]</f>
        <v>0.22222222222222221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0.66666666666666663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0.22222222222222221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0.1111111111111111</v>
      </c>
      <c r="Q50" s="1">
        <f>COUNTIFS(Table2[Sub-Sector],Table3[[#This Row],[Sub-Sector]],Table2[% Away From 52W Low],"&gt;=10")/Table3[[#This Row],[Count]]</f>
        <v>0.88888888888888884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0.1111111111111111</v>
      </c>
      <c r="T50" s="1">
        <f>COUNTIFS(Table2[Sub-Sector],Table3[[#This Row],[Sub-Sector]],Table2[% Price above 200 EMA],"&gt;=0")/Table3[[#This Row],[Count]]</f>
        <v>0.66666666666666663</v>
      </c>
      <c r="U50" s="1">
        <f>COUNTIFS(Table2[Sub-Sector],Table3[[#This Row],[Sub-Sector]],Table2[Rate of Change - Zone],"Positive")/Table3[[#This Row],[Count]]</f>
        <v>0.1111111111111111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50">
        <f>_xlfn.RANK.AVG(Table3[[#This Row],[Score]],Table3[Score],1)</f>
        <v>37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0">
        <f>_xlfn.RANK.AVG(Table3[[#This Row],[Score 2 ]],Table3[[Score 2 ]],1)</f>
        <v>49</v>
      </c>
    </row>
    <row r="51" spans="1:26" x14ac:dyDescent="0.3">
      <c r="A51" t="s">
        <v>271</v>
      </c>
      <c r="B51">
        <f>COUNTIFS(Table2[Sub-Sector],Table3[[#This Row],[Sub-Sector]])</f>
        <v>26</v>
      </c>
      <c r="C51" s="1">
        <f>COUNTIFS(Table2[Sub-Sector],Table3[[#This Row],[Sub-Sector]],Table2[Uptrend],"Uptrend")/Table3[[#This Row],[Count]]</f>
        <v>0.23076923076923078</v>
      </c>
      <c r="D51" s="1">
        <f>COUNTIFS(Table2[Sub-Sector],Table3[[#This Row],[Sub-Sector]],Table2[1W Return vs Nifty],"&gt;=5")/Table3[[#This Row],[Count]]</f>
        <v>0.23076923076923078</v>
      </c>
      <c r="E51" s="1">
        <f>COUNTIFS(Table2[Sub-Sector],Table3[[#This Row],[Sub-Sector]],Table2[1M Return vs Nifty],"&gt;=5")/Table3[[#This Row],[Count]]</f>
        <v>0.19230769230769232</v>
      </c>
      <c r="F51" s="1">
        <f>COUNTIFS(Table2[Sub-Sector],Table3[[#This Row],[Sub-Sector]],Table2[6M Return vs Nifty],"&gt;=10")/Table3[[#This Row],[Count]]</f>
        <v>0.19230769230769232</v>
      </c>
      <c r="G51" s="1">
        <f>COUNTIFS(Table2[Sub-Sector],Table3[[#This Row],[Sub-Sector]],Table2[1Y Return vs Nifty],"&gt;=10")/Table3[[#This Row],[Count]]</f>
        <v>0.38461538461538464</v>
      </c>
      <c r="H51" s="1">
        <f>COUNTIFS(Table2[Sub-Sector],Table3[[#This Row],[Sub-Sector]],Table2[RSI Exponential â€“ 14D],"&gt;=50")/Table3[[#This Row],[Count]]</f>
        <v>7.6923076923076927E-2</v>
      </c>
      <c r="I51" s="1">
        <f>COUNTIFS(Table2[Sub-Sector],Table3[[#This Row],[Sub-Sector]],Table2[Relative Volume],"&gt;=1")/Table3[[#This Row],[Count]]</f>
        <v>0.42307692307692307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0.65384615384615385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0.23076923076923078</v>
      </c>
      <c r="N51" s="1">
        <f>COUNTIFS(Table2[Sub-Sector],Table3[[#This Row],[Sub-Sector]],Table2[% Away From Current Month Low],"&gt;=0.05")/Table3[[#This Row],[Count]]</f>
        <v>7.6923076923076927E-2</v>
      </c>
      <c r="O51" s="1">
        <f>COUNTIFS(Table2[Sub-Sector],Table3[[#This Row],[Sub-Sector]],Table2[% Away From Current Month High],"&lt;=0.05")/Table3[[#This Row],[Count]]</f>
        <v>3.8461538461538464E-2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0.84615384615384615</v>
      </c>
      <c r="R51" s="1">
        <f>COUNTIFS(Table2[Sub-Sector],Table3[[#This Row],[Sub-Sector]],Table2[% Price above 20 EMA],"&gt;=0")/Table3[[#This Row],[Count]]</f>
        <v>7.6923076923076927E-2</v>
      </c>
      <c r="S51" s="1">
        <f>COUNTIFS(Table2[Sub-Sector],Table3[[#This Row],[Sub-Sector]],Table2[% Price above 50 EMA],"&gt;=0")/Table3[[#This Row],[Count]]</f>
        <v>0.11538461538461539</v>
      </c>
      <c r="T51" s="1">
        <f>COUNTIFS(Table2[Sub-Sector],Table3[[#This Row],[Sub-Sector]],Table2[% Price above 200 EMA],"&gt;=0")/Table3[[#This Row],[Count]]</f>
        <v>0.30769230769230771</v>
      </c>
      <c r="U51" s="1">
        <f>COUNTIFS(Table2[Sub-Sector],Table3[[#This Row],[Sub-Sector]],Table2[Rate of Change - Zone],"Positive")/Table3[[#This Row],[Count]]</f>
        <v>0.30769230769230771</v>
      </c>
      <c r="V51" s="1">
        <f>COUNTIFS(Table2[Sub-Sector],Table3[[#This Row],[Sub-Sector]],Table2[Sharpe Ratio],"&gt;=0.10")/Table3[[#This Row],[Count]]</f>
        <v>0.38461538461538464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51">
        <f>_xlfn.RANK.AVG(Table3[[#This Row],[Score]],Table3[Score],1)</f>
        <v>44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1">
        <f>_xlfn.RANK.AVG(Table3[[#This Row],[Score 2 ]],Table3[[Score 2 ]],1)</f>
        <v>50</v>
      </c>
    </row>
    <row r="52" spans="1:26" x14ac:dyDescent="0.3">
      <c r="A52" t="s">
        <v>1123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1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52">
        <f>_xlfn.RANK.AVG(Table3[[#This Row],[Score]],Table3[Score],1)</f>
        <v>32.5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2">
        <f>_xlfn.RANK.AVG(Table3[[#This Row],[Score 2 ]],Table3[[Score 2 ]],1)</f>
        <v>51.5</v>
      </c>
    </row>
    <row r="53" spans="1:26" x14ac:dyDescent="0.3">
      <c r="A53" t="s">
        <v>1766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1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0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53">
        <f>_xlfn.RANK.AVG(Table3[[#This Row],[Score]],Table3[Score],1)</f>
        <v>32.5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3">
        <f>_xlfn.RANK.AVG(Table3[[#This Row],[Score 2 ]],Table3[[Score 2 ]],1)</f>
        <v>51.5</v>
      </c>
    </row>
    <row r="54" spans="1:26" x14ac:dyDescent="0.3">
      <c r="A54" t="s">
        <v>123</v>
      </c>
      <c r="B54">
        <f>COUNTIFS(Table2[Sub-Sector],Table3[[#This Row],[Sub-Sector]])</f>
        <v>9</v>
      </c>
      <c r="C54" s="1">
        <f>COUNTIFS(Table2[Sub-Sector],Table3[[#This Row],[Sub-Sector]],Table2[Uptrend],"Uptrend")/Table3[[#This Row],[Count]]</f>
        <v>0.22222222222222221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0.44444444444444442</v>
      </c>
      <c r="G54" s="1">
        <f>COUNTIFS(Table2[Sub-Sector],Table3[[#This Row],[Sub-Sector]],Table2[1Y Return vs Nifty],"&gt;=10")/Table3[[#This Row],[Count]]</f>
        <v>0.33333333333333331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0.33333333333333331</v>
      </c>
      <c r="J54" s="1">
        <f>COUNTIFS(Table2[Sub-Sector],Table3[[#This Row],[Sub-Sector]],Table2[% Away From Day Low],"&gt;=0.05")/Table3[[#This Row],[Count]]</f>
        <v>0.1111111111111111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0.1111111111111111</v>
      </c>
      <c r="M54" s="1">
        <f>COUNTIFS(Table2[Sub-Sector],Table3[[#This Row],[Sub-Sector]],Table2[% Away From Current Week High],"&lt;=0.05")/Table3[[#This Row],[Count]]</f>
        <v>0.55555555555555558</v>
      </c>
      <c r="N54" s="1">
        <f>COUNTIFS(Table2[Sub-Sector],Table3[[#This Row],[Sub-Sector]],Table2[% Away From Current Month Low],"&gt;=0.05")/Table3[[#This Row],[Count]]</f>
        <v>0.1111111111111111</v>
      </c>
      <c r="O54" s="1">
        <f>COUNTIFS(Table2[Sub-Sector],Table3[[#This Row],[Sub-Sector]],Table2[% Away From Current Month High],"&lt;=0.05")/Table3[[#This Row],[Count]]</f>
        <v>0.1111111111111111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0.77777777777777779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0.55555555555555558</v>
      </c>
      <c r="U54" s="1">
        <f>COUNTIFS(Table2[Sub-Sector],Table3[[#This Row],[Sub-Sector]],Table2[Rate of Change - Zone],"Positive")/Table3[[#This Row],[Count]]</f>
        <v>0.1111111111111111</v>
      </c>
      <c r="V54" s="1">
        <f>COUNTIFS(Table2[Sub-Sector],Table3[[#This Row],[Sub-Sector]],Table2[Sharpe Ratio],"&gt;=0.10")/Table3[[#This Row],[Count]]</f>
        <v>0.22222222222222221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54">
        <f>_xlfn.RANK.AVG(Table3[[#This Row],[Score]],Table3[Score],1)</f>
        <v>67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4">
        <f>_xlfn.RANK.AVG(Table3[[#This Row],[Score 2 ]],Table3[[Score 2 ]],1)</f>
        <v>53</v>
      </c>
    </row>
    <row r="55" spans="1:26" x14ac:dyDescent="0.3">
      <c r="A55" t="s">
        <v>215</v>
      </c>
      <c r="B55">
        <f>COUNTIFS(Table2[Sub-Sector],Table3[[#This Row],[Sub-Sector]])</f>
        <v>28</v>
      </c>
      <c r="C55" s="1">
        <f>COUNTIFS(Table2[Sub-Sector],Table3[[#This Row],[Sub-Sector]],Table2[Uptrend],"Uptrend")/Table3[[#This Row],[Count]]</f>
        <v>0.14285714285714285</v>
      </c>
      <c r="D55" s="1">
        <f>COUNTIFS(Table2[Sub-Sector],Table3[[#This Row],[Sub-Sector]],Table2[1W Return vs Nifty],"&gt;=5")/Table3[[#This Row],[Count]]</f>
        <v>0.17857142857142858</v>
      </c>
      <c r="E55" s="1">
        <f>COUNTIFS(Table2[Sub-Sector],Table3[[#This Row],[Sub-Sector]],Table2[1M Return vs Nifty],"&gt;=5")/Table3[[#This Row],[Count]]</f>
        <v>0.17857142857142858</v>
      </c>
      <c r="F55" s="1">
        <f>COUNTIFS(Table2[Sub-Sector],Table3[[#This Row],[Sub-Sector]],Table2[6M Return vs Nifty],"&gt;=10")/Table3[[#This Row],[Count]]</f>
        <v>0.32142857142857145</v>
      </c>
      <c r="G55" s="1">
        <f>COUNTIFS(Table2[Sub-Sector],Table3[[#This Row],[Sub-Sector]],Table2[1Y Return vs Nifty],"&gt;=10")/Table3[[#This Row],[Count]]</f>
        <v>0.5357142857142857</v>
      </c>
      <c r="H55" s="1">
        <f>COUNTIFS(Table2[Sub-Sector],Table3[[#This Row],[Sub-Sector]],Table2[RSI Exponential â€“ 14D],"&gt;=50")/Table3[[#This Row],[Count]]</f>
        <v>7.1428571428571425E-2</v>
      </c>
      <c r="I55" s="1">
        <f>COUNTIFS(Table2[Sub-Sector],Table3[[#This Row],[Sub-Sector]],Table2[Relative Volume],"&gt;=1")/Table3[[#This Row],[Count]]</f>
        <v>0.14285714285714285</v>
      </c>
      <c r="J55" s="1">
        <f>COUNTIFS(Table2[Sub-Sector],Table3[[#This Row],[Sub-Sector]],Table2[% Away From Day Low],"&gt;=0.05")/Table3[[#This Row],[Count]]</f>
        <v>3.5714285714285712E-2</v>
      </c>
      <c r="K55" s="1">
        <f>COUNTIFS(Table2[Sub-Sector],Table3[[#This Row],[Sub-Sector]],Table2[% Away From Day High],"&lt;=0.05")/Table3[[#This Row],[Count]]</f>
        <v>0.7857142857142857</v>
      </c>
      <c r="L55" s="1">
        <f>COUNTIFS(Table2[Sub-Sector],Table3[[#This Row],[Sub-Sector]],Table2[% Away From Current Week Low],"&gt;=0.05")/Table3[[#This Row],[Count]]</f>
        <v>7.1428571428571425E-2</v>
      </c>
      <c r="M55" s="1">
        <f>COUNTIFS(Table2[Sub-Sector],Table3[[#This Row],[Sub-Sector]],Table2[% Away From Current Week High],"&lt;=0.05")/Table3[[#This Row],[Count]]</f>
        <v>0.14285714285714285</v>
      </c>
      <c r="N55" s="1">
        <f>COUNTIFS(Table2[Sub-Sector],Table3[[#This Row],[Sub-Sector]],Table2[% Away From Current Month Low],"&gt;=0.05")/Table3[[#This Row],[Count]]</f>
        <v>7.1428571428571425E-2</v>
      </c>
      <c r="O55" s="1">
        <f>COUNTIFS(Table2[Sub-Sector],Table3[[#This Row],[Sub-Sector]],Table2[% Away From Current Month High],"&lt;=0.05")/Table3[[#This Row],[Count]]</f>
        <v>3.5714285714285712E-2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0.9285714285714286</v>
      </c>
      <c r="R55" s="1">
        <f>COUNTIFS(Table2[Sub-Sector],Table3[[#This Row],[Sub-Sector]],Table2[% Price above 20 EMA],"&gt;=0")/Table3[[#This Row],[Count]]</f>
        <v>3.5714285714285712E-2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0.4642857142857143</v>
      </c>
      <c r="U55" s="1">
        <f>COUNTIFS(Table2[Sub-Sector],Table3[[#This Row],[Sub-Sector]],Table2[Rate of Change - Zone],"Positive")/Table3[[#This Row],[Count]]</f>
        <v>0.2857142857142857</v>
      </c>
      <c r="V55" s="1">
        <f>COUNTIFS(Table2[Sub-Sector],Table3[[#This Row],[Sub-Sector]],Table2[Sharpe Ratio],"&gt;=0.10")/Table3[[#This Row],[Count]]</f>
        <v>0.32142857142857145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55">
        <f>_xlfn.RANK.AVG(Table3[[#This Row],[Score]],Table3[Score],1)</f>
        <v>48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5">
        <f>_xlfn.RANK.AVG(Table3[[#This Row],[Score 2 ]],Table3[[Score 2 ]],1)</f>
        <v>54</v>
      </c>
    </row>
    <row r="56" spans="1:26" x14ac:dyDescent="0.3">
      <c r="A56" t="s">
        <v>315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0.66666666666666663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0.66666666666666663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0.33333333333333331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56">
        <f>_xlfn.RANK.AVG(Table3[[#This Row],[Score]],Table3[Score],1)</f>
        <v>79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6">
        <f>_xlfn.RANK.AVG(Table3[[#This Row],[Score 2 ]],Table3[[Score 2 ]],1)</f>
        <v>55</v>
      </c>
    </row>
    <row r="57" spans="1:26" x14ac:dyDescent="0.3">
      <c r="A57" t="s">
        <v>117</v>
      </c>
      <c r="B57">
        <f>COUNTIFS(Table2[Sub-Sector],Table3[[#This Row],[Sub-Sector]])</f>
        <v>23</v>
      </c>
      <c r="C57" s="1">
        <f>COUNTIFS(Table2[Sub-Sector],Table3[[#This Row],[Sub-Sector]],Table2[Uptrend],"Uptrend")/Table3[[#This Row],[Count]]</f>
        <v>0.34782608695652173</v>
      </c>
      <c r="D57" s="1">
        <f>COUNTIFS(Table2[Sub-Sector],Table3[[#This Row],[Sub-Sector]],Table2[1W Return vs Nifty],"&gt;=5")/Table3[[#This Row],[Count]]</f>
        <v>8.6956521739130432E-2</v>
      </c>
      <c r="E57" s="1">
        <f>COUNTIFS(Table2[Sub-Sector],Table3[[#This Row],[Sub-Sector]],Table2[1M Return vs Nifty],"&gt;=5")/Table3[[#This Row],[Count]]</f>
        <v>0.17391304347826086</v>
      </c>
      <c r="F57" s="1">
        <f>COUNTIFS(Table2[Sub-Sector],Table3[[#This Row],[Sub-Sector]],Table2[6M Return vs Nifty],"&gt;=10")/Table3[[#This Row],[Count]]</f>
        <v>0.2608695652173913</v>
      </c>
      <c r="G57" s="1">
        <f>COUNTIFS(Table2[Sub-Sector],Table3[[#This Row],[Sub-Sector]],Table2[1Y Return vs Nifty],"&gt;=10")/Table3[[#This Row],[Count]]</f>
        <v>0.47826086956521741</v>
      </c>
      <c r="H57" s="1">
        <f>COUNTIFS(Table2[Sub-Sector],Table3[[#This Row],[Sub-Sector]],Table2[RSI Exponential â€“ 14D],"&gt;=50")/Table3[[#This Row],[Count]]</f>
        <v>8.6956521739130432E-2</v>
      </c>
      <c r="I57" s="1">
        <f>COUNTIFS(Table2[Sub-Sector],Table3[[#This Row],[Sub-Sector]],Table2[Relative Volume],"&gt;=1")/Table3[[#This Row],[Count]]</f>
        <v>0.17391304347826086</v>
      </c>
      <c r="J57" s="1">
        <f>COUNTIFS(Table2[Sub-Sector],Table3[[#This Row],[Sub-Sector]],Table2[% Away From Day Low],"&gt;=0.05")/Table3[[#This Row],[Count]]</f>
        <v>4.3478260869565216E-2</v>
      </c>
      <c r="K57" s="1">
        <f>COUNTIFS(Table2[Sub-Sector],Table3[[#This Row],[Sub-Sector]],Table2[% Away From Day High],"&lt;=0.05")/Table3[[#This Row],[Count]]</f>
        <v>0.78260869565217395</v>
      </c>
      <c r="L57" s="1">
        <f>COUNTIFS(Table2[Sub-Sector],Table3[[#This Row],[Sub-Sector]],Table2[% Away From Current Week Low],"&gt;=0.05")/Table3[[#This Row],[Count]]</f>
        <v>8.6956521739130432E-2</v>
      </c>
      <c r="M57" s="1">
        <f>COUNTIFS(Table2[Sub-Sector],Table3[[#This Row],[Sub-Sector]],Table2[% Away From Current Week High],"&lt;=0.05")/Table3[[#This Row],[Count]]</f>
        <v>0.21739130434782608</v>
      </c>
      <c r="N57" s="1">
        <f>COUNTIFS(Table2[Sub-Sector],Table3[[#This Row],[Sub-Sector]],Table2[% Away From Current Month Low],"&gt;=0.05")/Table3[[#This Row],[Count]]</f>
        <v>0.13043478260869565</v>
      </c>
      <c r="O57" s="1">
        <f>COUNTIFS(Table2[Sub-Sector],Table3[[#This Row],[Sub-Sector]],Table2[% Away From Current Month High],"&lt;=0.05")/Table3[[#This Row],[Count]]</f>
        <v>4.3478260869565216E-2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0.95652173913043481</v>
      </c>
      <c r="R57" s="1">
        <f>COUNTIFS(Table2[Sub-Sector],Table3[[#This Row],[Sub-Sector]],Table2[% Price above 20 EMA],"&gt;=0")/Table3[[#This Row],[Count]]</f>
        <v>8.6956521739130432E-2</v>
      </c>
      <c r="S57" s="1">
        <f>COUNTIFS(Table2[Sub-Sector],Table3[[#This Row],[Sub-Sector]],Table2[% Price above 50 EMA],"&gt;=0")/Table3[[#This Row],[Count]]</f>
        <v>8.6956521739130432E-2</v>
      </c>
      <c r="T57" s="1">
        <f>COUNTIFS(Table2[Sub-Sector],Table3[[#This Row],[Sub-Sector]],Table2[% Price above 200 EMA],"&gt;=0")/Table3[[#This Row],[Count]]</f>
        <v>0.52173913043478259</v>
      </c>
      <c r="U57" s="1">
        <f>COUNTIFS(Table2[Sub-Sector],Table3[[#This Row],[Sub-Sector]],Table2[Rate of Change - Zone],"Positive")/Table3[[#This Row],[Count]]</f>
        <v>0.2608695652173913</v>
      </c>
      <c r="V57" s="1">
        <f>COUNTIFS(Table2[Sub-Sector],Table3[[#This Row],[Sub-Sector]],Table2[Sharpe Ratio],"&gt;=0.10")/Table3[[#This Row],[Count]]</f>
        <v>0.43478260869565216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57">
        <f>_xlfn.RANK.AVG(Table3[[#This Row],[Score]],Table3[Score],1)</f>
        <v>52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57">
        <f>_xlfn.RANK.AVG(Table3[[#This Row],[Score 2 ]],Table3[[Score 2 ]],1)</f>
        <v>56</v>
      </c>
    </row>
    <row r="58" spans="1:26" x14ac:dyDescent="0.3">
      <c r="A58" t="s">
        <v>539</v>
      </c>
      <c r="B58">
        <f>COUNTIFS(Table2[Sub-Sector],Table3[[#This Row],[Sub-Sector]])</f>
        <v>4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0.25</v>
      </c>
      <c r="G58" s="1">
        <f>COUNTIFS(Table2[Sub-Sector],Table3[[#This Row],[Sub-Sector]],Table2[1Y Return vs Nifty],"&gt;=10")/Table3[[#This Row],[Count]]</f>
        <v>0.75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0.25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0.5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0.25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0.25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0.5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58">
        <f>_xlfn.RANK.AVG(Table3[[#This Row],[Score]],Table3[Score],1)</f>
        <v>84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58">
        <f>_xlfn.RANK.AVG(Table3[[#This Row],[Score 2 ]],Table3[[Score 2 ]],1)</f>
        <v>57</v>
      </c>
    </row>
    <row r="59" spans="1:26" x14ac:dyDescent="0.3">
      <c r="A59" t="s">
        <v>18</v>
      </c>
      <c r="B59">
        <f>COUNTIFS(Table2[Sub-Sector],Table3[[#This Row],[Sub-Sector]])</f>
        <v>6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0.66666666666666663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0.5</v>
      </c>
      <c r="N59" s="1">
        <f>COUNTIFS(Table2[Sub-Sector],Table3[[#This Row],[Sub-Sector]],Table2[% Away From Current Month Low],"&gt;=0.05")/Table3[[#This Row],[Count]]</f>
        <v>0.16666666666666666</v>
      </c>
      <c r="O59" s="1">
        <f>COUNTIFS(Table2[Sub-Sector],Table3[[#This Row],[Sub-Sector]],Table2[% Away From Current Month High],"&lt;=0.05")/Table3[[#This Row],[Count]]</f>
        <v>0.16666666666666666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0.66666666666666663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0.16666666666666666</v>
      </c>
      <c r="U59" s="1">
        <f>COUNTIFS(Table2[Sub-Sector],Table3[[#This Row],[Sub-Sector]],Table2[Rate of Change - Zone],"Positive")/Table3[[#This Row],[Count]]</f>
        <v>0.16666666666666666</v>
      </c>
      <c r="V59" s="1">
        <f>COUNTIFS(Table2[Sub-Sector],Table3[[#This Row],[Sub-Sector]],Table2[Sharpe Ratio],"&gt;=0.10")/Table3[[#This Row],[Count]]</f>
        <v>0.33333333333333331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59">
        <f>_xlfn.RANK.AVG(Table3[[#This Row],[Score]],Table3[Score],1)</f>
        <v>86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59">
        <f>_xlfn.RANK.AVG(Table3[[#This Row],[Score 2 ]],Table3[[Score 2 ]],1)</f>
        <v>58</v>
      </c>
    </row>
    <row r="60" spans="1:26" x14ac:dyDescent="0.3">
      <c r="A60" t="s">
        <v>234</v>
      </c>
      <c r="B60">
        <f>COUNTIFS(Table2[Sub-Sector],Table3[[#This Row],[Sub-Sector]])</f>
        <v>12</v>
      </c>
      <c r="C60" s="1">
        <f>COUNTIFS(Table2[Sub-Sector],Table3[[#This Row],[Sub-Sector]],Table2[Uptrend],"Uptrend")/Table3[[#This Row],[Count]]</f>
        <v>0.41666666666666669</v>
      </c>
      <c r="D60" s="1">
        <f>COUNTIFS(Table2[Sub-Sector],Table3[[#This Row],[Sub-Sector]],Table2[1W Return vs Nifty],"&gt;=5")/Table3[[#This Row],[Count]]</f>
        <v>0.25</v>
      </c>
      <c r="E60" s="1">
        <f>COUNTIFS(Table2[Sub-Sector],Table3[[#This Row],[Sub-Sector]],Table2[1M Return vs Nifty],"&gt;=5")/Table3[[#This Row],[Count]]</f>
        <v>0.41666666666666669</v>
      </c>
      <c r="F60" s="1">
        <f>COUNTIFS(Table2[Sub-Sector],Table3[[#This Row],[Sub-Sector]],Table2[6M Return vs Nifty],"&gt;=10")/Table3[[#This Row],[Count]]</f>
        <v>0.41666666666666669</v>
      </c>
      <c r="G60" s="1">
        <f>COUNTIFS(Table2[Sub-Sector],Table3[[#This Row],[Sub-Sector]],Table2[1Y Return vs Nifty],"&gt;=10")/Table3[[#This Row],[Count]]</f>
        <v>0.25</v>
      </c>
      <c r="H60" s="1">
        <f>COUNTIFS(Table2[Sub-Sector],Table3[[#This Row],[Sub-Sector]],Table2[RSI Exponential â€“ 14D],"&gt;=50")/Table3[[#This Row],[Count]]</f>
        <v>0.25</v>
      </c>
      <c r="I60" s="1">
        <f>COUNTIFS(Table2[Sub-Sector],Table3[[#This Row],[Sub-Sector]],Table2[Relative Volume],"&gt;=1")/Table3[[#This Row],[Count]]</f>
        <v>0.16666666666666666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0.83333333333333337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0.5</v>
      </c>
      <c r="N60" s="1">
        <f>COUNTIFS(Table2[Sub-Sector],Table3[[#This Row],[Sub-Sector]],Table2[% Away From Current Month Low],"&gt;=0.05")/Table3[[#This Row],[Count]]</f>
        <v>0.25</v>
      </c>
      <c r="O60" s="1">
        <f>COUNTIFS(Table2[Sub-Sector],Table3[[#This Row],[Sub-Sector]],Table2[% Away From Current Month High],"&lt;=0.05")/Table3[[#This Row],[Count]]</f>
        <v>0.33333333333333331</v>
      </c>
      <c r="P60" s="1">
        <f>COUNTIFS(Table2[Sub-Sector],Table3[[#This Row],[Sub-Sector]],Table2[% Away From 52W High],"&lt;=10")/Table3[[#This Row],[Count]]</f>
        <v>0.16666666666666666</v>
      </c>
      <c r="Q60" s="1">
        <f>COUNTIFS(Table2[Sub-Sector],Table3[[#This Row],[Sub-Sector]],Table2[% Away From 52W Low],"&gt;=10")/Table3[[#This Row],[Count]]</f>
        <v>0.75</v>
      </c>
      <c r="R60" s="1">
        <f>COUNTIFS(Table2[Sub-Sector],Table3[[#This Row],[Sub-Sector]],Table2[% Price above 20 EMA],"&gt;=0")/Table3[[#This Row],[Count]]</f>
        <v>0.25</v>
      </c>
      <c r="S60" s="1">
        <f>COUNTIFS(Table2[Sub-Sector],Table3[[#This Row],[Sub-Sector]],Table2[% Price above 50 EMA],"&gt;=0")/Table3[[#This Row],[Count]]</f>
        <v>0.16666666666666666</v>
      </c>
      <c r="T60" s="1">
        <f>COUNTIFS(Table2[Sub-Sector],Table3[[#This Row],[Sub-Sector]],Table2[% Price above 200 EMA],"&gt;=0")/Table3[[#This Row],[Count]]</f>
        <v>0.41666666666666669</v>
      </c>
      <c r="U60" s="1">
        <f>COUNTIFS(Table2[Sub-Sector],Table3[[#This Row],[Sub-Sector]],Table2[Rate of Change - Zone],"Positive")/Table3[[#This Row],[Count]]</f>
        <v>0.25</v>
      </c>
      <c r="V60" s="1">
        <f>COUNTIFS(Table2[Sub-Sector],Table3[[#This Row],[Sub-Sector]],Table2[Sharpe Ratio],"&gt;=0.10")/Table3[[#This Row],[Count]]</f>
        <v>0.25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60">
        <f>_xlfn.RANK.AVG(Table3[[#This Row],[Score]],Table3[Score],1)</f>
        <v>35.5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0">
        <f>_xlfn.RANK.AVG(Table3[[#This Row],[Score 2 ]],Table3[[Score 2 ]],1)</f>
        <v>59.5</v>
      </c>
    </row>
    <row r="61" spans="1:26" x14ac:dyDescent="0.3">
      <c r="A61" t="s">
        <v>423</v>
      </c>
      <c r="B61">
        <f>COUNTIFS(Table2[Sub-Sector],Table3[[#This Row],[Sub-Sector]])</f>
        <v>10</v>
      </c>
      <c r="C61" s="1">
        <f>COUNTIFS(Table2[Sub-Sector],Table3[[#This Row],[Sub-Sector]],Table2[Uptrend],"Uptrend")/Table3[[#This Row],[Count]]</f>
        <v>0.1</v>
      </c>
      <c r="D61" s="1">
        <f>COUNTIFS(Table2[Sub-Sector],Table3[[#This Row],[Sub-Sector]],Table2[1W Return vs Nifty],"&gt;=5")/Table3[[#This Row],[Count]]</f>
        <v>0.2</v>
      </c>
      <c r="E61" s="1">
        <f>COUNTIFS(Table2[Sub-Sector],Table3[[#This Row],[Sub-Sector]],Table2[1M Return vs Nifty],"&gt;=5")/Table3[[#This Row],[Count]]</f>
        <v>0.1</v>
      </c>
      <c r="F61" s="1">
        <f>COUNTIFS(Table2[Sub-Sector],Table3[[#This Row],[Sub-Sector]],Table2[6M Return vs Nifty],"&gt;=10")/Table3[[#This Row],[Count]]</f>
        <v>0.4</v>
      </c>
      <c r="G61" s="1">
        <f>COUNTIFS(Table2[Sub-Sector],Table3[[#This Row],[Sub-Sector]],Table2[1Y Return vs Nifty],"&gt;=10")/Table3[[#This Row],[Count]]</f>
        <v>0.3</v>
      </c>
      <c r="H61" s="1">
        <f>COUNTIFS(Table2[Sub-Sector],Table3[[#This Row],[Sub-Sector]],Table2[RSI Exponential â€“ 14D],"&gt;=50")/Table3[[#This Row],[Count]]</f>
        <v>0.2</v>
      </c>
      <c r="I61" s="1">
        <f>COUNTIFS(Table2[Sub-Sector],Table3[[#This Row],[Sub-Sector]],Table2[Relative Volume],"&gt;=1")/Table3[[#This Row],[Count]]</f>
        <v>0.1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0.6</v>
      </c>
      <c r="L61" s="1">
        <f>COUNTIFS(Table2[Sub-Sector],Table3[[#This Row],[Sub-Sector]],Table2[% Away From Current Week Low],"&gt;=0.05")/Table3[[#This Row],[Count]]</f>
        <v>0.1</v>
      </c>
      <c r="M61" s="1">
        <f>COUNTIFS(Table2[Sub-Sector],Table3[[#This Row],[Sub-Sector]],Table2[% Away From Current Week High],"&lt;=0.05")/Table3[[#This Row],[Count]]</f>
        <v>0.2</v>
      </c>
      <c r="N61" s="1">
        <f>COUNTIFS(Table2[Sub-Sector],Table3[[#This Row],[Sub-Sector]],Table2[% Away From Current Month Low],"&gt;=0.05")/Table3[[#This Row],[Count]]</f>
        <v>0.3</v>
      </c>
      <c r="O61" s="1">
        <f>COUNTIFS(Table2[Sub-Sector],Table3[[#This Row],[Sub-Sector]],Table2[% Away From Current Month High],"&lt;=0.05")/Table3[[#This Row],[Count]]</f>
        <v>0.1</v>
      </c>
      <c r="P61" s="1">
        <f>COUNTIFS(Table2[Sub-Sector],Table3[[#This Row],[Sub-Sector]],Table2[% Away From 52W High],"&lt;=10")/Table3[[#This Row],[Count]]</f>
        <v>0.1</v>
      </c>
      <c r="Q61" s="1">
        <f>COUNTIFS(Table2[Sub-Sector],Table3[[#This Row],[Sub-Sector]],Table2[% Away From 52W Low],"&gt;=10")/Table3[[#This Row],[Count]]</f>
        <v>0.8</v>
      </c>
      <c r="R61" s="1">
        <f>COUNTIFS(Table2[Sub-Sector],Table3[[#This Row],[Sub-Sector]],Table2[% Price above 20 EMA],"&gt;=0")/Table3[[#This Row],[Count]]</f>
        <v>0.2</v>
      </c>
      <c r="S61" s="1">
        <f>COUNTIFS(Table2[Sub-Sector],Table3[[#This Row],[Sub-Sector]],Table2[% Price above 50 EMA],"&gt;=0")/Table3[[#This Row],[Count]]</f>
        <v>0.1</v>
      </c>
      <c r="T61" s="1">
        <f>COUNTIFS(Table2[Sub-Sector],Table3[[#This Row],[Sub-Sector]],Table2[% Price above 200 EMA],"&gt;=0")/Table3[[#This Row],[Count]]</f>
        <v>0.3</v>
      </c>
      <c r="U61" s="1">
        <f>COUNTIFS(Table2[Sub-Sector],Table3[[#This Row],[Sub-Sector]],Table2[Rate of Change - Zone],"Positive")/Table3[[#This Row],[Count]]</f>
        <v>0.3</v>
      </c>
      <c r="V61" s="1">
        <f>COUNTIFS(Table2[Sub-Sector],Table3[[#This Row],[Sub-Sector]],Table2[Sharpe Ratio],"&gt;=0.10")/Table3[[#This Row],[Count]]</f>
        <v>0.4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61">
        <f>_xlfn.RANK.AVG(Table3[[#This Row],[Score]],Table3[Score],1)</f>
        <v>56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1">
        <f>_xlfn.RANK.AVG(Table3[[#This Row],[Score 2 ]],Table3[[Score 2 ]],1)</f>
        <v>59.5</v>
      </c>
    </row>
    <row r="62" spans="1:26" x14ac:dyDescent="0.3">
      <c r="A62" t="s">
        <v>464</v>
      </c>
      <c r="B62">
        <f>COUNTIFS(Table2[Sub-Sector],Table3[[#This Row],[Sub-Sector]])</f>
        <v>9</v>
      </c>
      <c r="C62" s="1">
        <f>COUNTIFS(Table2[Sub-Sector],Table3[[#This Row],[Sub-Sector]],Table2[Uptrend],"Uptrend")/Table3[[#This Row],[Count]]</f>
        <v>0.1111111111111111</v>
      </c>
      <c r="D62" s="1">
        <f>COUNTIFS(Table2[Sub-Sector],Table3[[#This Row],[Sub-Sector]],Table2[1W Return vs Nifty],"&gt;=5")/Table3[[#This Row],[Count]]</f>
        <v>0.1111111111111111</v>
      </c>
      <c r="E62" s="1">
        <f>COUNTIFS(Table2[Sub-Sector],Table3[[#This Row],[Sub-Sector]],Table2[1M Return vs Nifty],"&gt;=5")/Table3[[#This Row],[Count]]</f>
        <v>0.1111111111111111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0.22222222222222221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0.44444444444444442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0.77777777777777779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0.44444444444444442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0.1111111111111111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0.66666666666666663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0.1111111111111111</v>
      </c>
      <c r="U62" s="1">
        <f>COUNTIFS(Table2[Sub-Sector],Table3[[#This Row],[Sub-Sector]],Table2[Rate of Change - Zone],"Positive")/Table3[[#This Row],[Count]]</f>
        <v>0.44444444444444442</v>
      </c>
      <c r="V62" s="1">
        <f>COUNTIFS(Table2[Sub-Sector],Table3[[#This Row],[Sub-Sector]],Table2[Sharpe Ratio],"&gt;=0.10")/Table3[[#This Row],[Count]]</f>
        <v>0.33333333333333331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62">
        <f>_xlfn.RANK.AVG(Table3[[#This Row],[Score]],Table3[Score],1)</f>
        <v>58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2">
        <f>_xlfn.RANK.AVG(Table3[[#This Row],[Score 2 ]],Table3[[Score 2 ]],1)</f>
        <v>61</v>
      </c>
    </row>
    <row r="63" spans="1:26" x14ac:dyDescent="0.3">
      <c r="A63" t="s">
        <v>69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0.33333333333333331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0.66666666666666663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0.33333333333333331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</v>
      </c>
      <c r="U63" s="1">
        <f>COUNTIFS(Table2[Sub-Sector],Table3[[#This Row],[Sub-Sector]],Table2[Rate of Change - Zone],"Positive")/Table3[[#This Row],[Count]]</f>
        <v>0.66666666666666663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63">
        <f>_xlfn.RANK.AVG(Table3[[#This Row],[Score]],Table3[Score],1)</f>
        <v>69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63">
        <f>_xlfn.RANK.AVG(Table3[[#This Row],[Score 2 ]],Table3[[Score 2 ]],1)</f>
        <v>62</v>
      </c>
    </row>
    <row r="64" spans="1:26" x14ac:dyDescent="0.3">
      <c r="A64" t="s">
        <v>34</v>
      </c>
      <c r="B64">
        <f>COUNTIFS(Table2[Sub-Sector],Table3[[#This Row],[Sub-Sector]])</f>
        <v>11</v>
      </c>
      <c r="C64" s="1">
        <f>COUNTIFS(Table2[Sub-Sector],Table3[[#This Row],[Sub-Sector]],Table2[Uptrend],"Uptrend")/Table3[[#This Row],[Count]]</f>
        <v>0.27272727272727271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0.45454545454545453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9.0909090909090912E-2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0.45454545454545453</v>
      </c>
      <c r="J64" s="1">
        <f>COUNTIFS(Table2[Sub-Sector],Table3[[#This Row],[Sub-Sector]],Table2[% Away From Day Low],"&gt;=0.05")/Table3[[#This Row],[Count]]</f>
        <v>9.0909090909090912E-2</v>
      </c>
      <c r="K64" s="1">
        <f>COUNTIFS(Table2[Sub-Sector],Table3[[#This Row],[Sub-Sector]],Table2[% Away From Day High],"&lt;=0.05")/Table3[[#This Row],[Count]]</f>
        <v>0.90909090909090906</v>
      </c>
      <c r="L64" s="1">
        <f>COUNTIFS(Table2[Sub-Sector],Table3[[#This Row],[Sub-Sector]],Table2[% Away From Current Week Low],"&gt;=0.05")/Table3[[#This Row],[Count]]</f>
        <v>9.0909090909090912E-2</v>
      </c>
      <c r="M64" s="1">
        <f>COUNTIFS(Table2[Sub-Sector],Table3[[#This Row],[Sub-Sector]],Table2[% Away From Current Week High],"&lt;=0.05")/Table3[[#This Row],[Count]]</f>
        <v>0.18181818181818182</v>
      </c>
      <c r="N64" s="1">
        <f>COUNTIFS(Table2[Sub-Sector],Table3[[#This Row],[Sub-Sector]],Table2[% Away From Current Month Low],"&gt;=0.05")/Table3[[#This Row],[Count]]</f>
        <v>9.0909090909090912E-2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0.90909090909090906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0.18181818181818182</v>
      </c>
      <c r="U64" s="1">
        <f>COUNTIFS(Table2[Sub-Sector],Table3[[#This Row],[Sub-Sector]],Table2[Rate of Change - Zone],"Positive")/Table3[[#This Row],[Count]]</f>
        <v>0.45454545454545453</v>
      </c>
      <c r="V64" s="1">
        <f>COUNTIFS(Table2[Sub-Sector],Table3[[#This Row],[Sub-Sector]],Table2[Sharpe Ratio],"&gt;=0.10")/Table3[[#This Row],[Count]]</f>
        <v>0.63636363636363635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4">
        <f>_xlfn.RANK.AVG(Table3[[#This Row],[Score]],Table3[Score],1)</f>
        <v>59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64">
        <f>_xlfn.RANK.AVG(Table3[[#This Row],[Score 2 ]],Table3[[Score 2 ]],1)</f>
        <v>63</v>
      </c>
    </row>
    <row r="65" spans="1:26" x14ac:dyDescent="0.3">
      <c r="A65" t="s">
        <v>193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65">
        <f>_xlfn.RANK.AVG(Table3[[#This Row],[Score]],Table3[Score],1)</f>
        <v>54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65">
        <f>_xlfn.RANK.AVG(Table3[[#This Row],[Score 2 ]],Table3[[Score 2 ]],1)</f>
        <v>64</v>
      </c>
    </row>
    <row r="66" spans="1:26" x14ac:dyDescent="0.3">
      <c r="A66" t="s">
        <v>131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0.33333333333333331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0.66666666666666663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0.66666666666666663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0.33333333333333331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0.66666666666666663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66">
        <f>_xlfn.RANK.AVG(Table3[[#This Row],[Score]],Table3[Score],1)</f>
        <v>72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66">
        <f>_xlfn.RANK.AVG(Table3[[#This Row],[Score 2 ]],Table3[[Score 2 ]],1)</f>
        <v>65</v>
      </c>
    </row>
    <row r="67" spans="1:26" x14ac:dyDescent="0.3">
      <c r="A67" t="s">
        <v>203</v>
      </c>
      <c r="B67">
        <f>COUNTIFS(Table2[Sub-Sector],Table3[[#This Row],[Sub-Sector]])</f>
        <v>9</v>
      </c>
      <c r="C67" s="1">
        <f>COUNTIFS(Table2[Sub-Sector],Table3[[#This Row],[Sub-Sector]],Table2[Uptrend],"Uptrend")/Table3[[#This Row],[Count]]</f>
        <v>0.1111111111111111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0.1111111111111111</v>
      </c>
      <c r="F67" s="1">
        <f>COUNTIFS(Table2[Sub-Sector],Table3[[#This Row],[Sub-Sector]],Table2[6M Return vs Nifty],"&gt;=10")/Table3[[#This Row],[Count]]</f>
        <v>0.22222222222222221</v>
      </c>
      <c r="G67" s="1">
        <f>COUNTIFS(Table2[Sub-Sector],Table3[[#This Row],[Sub-Sector]],Table2[1Y Return vs Nifty],"&gt;=10")/Table3[[#This Row],[Count]]</f>
        <v>0.1111111111111111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0.44444444444444442</v>
      </c>
      <c r="J67" s="1">
        <f>COUNTIFS(Table2[Sub-Sector],Table3[[#This Row],[Sub-Sector]],Table2[% Away From Day Low],"&gt;=0.05")/Table3[[#This Row],[Count]]</f>
        <v>0.1111111111111111</v>
      </c>
      <c r="K67" s="1">
        <f>COUNTIFS(Table2[Sub-Sector],Table3[[#This Row],[Sub-Sector]],Table2[% Away From Day High],"&lt;=0.05")/Table3[[#This Row],[Count]]</f>
        <v>0.88888888888888884</v>
      </c>
      <c r="L67" s="1">
        <f>COUNTIFS(Table2[Sub-Sector],Table3[[#This Row],[Sub-Sector]],Table2[% Away From Current Week Low],"&gt;=0.05")/Table3[[#This Row],[Count]]</f>
        <v>0.1111111111111111</v>
      </c>
      <c r="M67" s="1">
        <f>COUNTIFS(Table2[Sub-Sector],Table3[[#This Row],[Sub-Sector]],Table2[% Away From Current Week High],"&lt;=0.05")/Table3[[#This Row],[Count]]</f>
        <v>0.55555555555555558</v>
      </c>
      <c r="N67" s="1">
        <f>COUNTIFS(Table2[Sub-Sector],Table3[[#This Row],[Sub-Sector]],Table2[% Away From Current Month Low],"&gt;=0.05")/Table3[[#This Row],[Count]]</f>
        <v>0.1111111111111111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0.66666666666666663</v>
      </c>
      <c r="R67" s="1">
        <f>COUNTIFS(Table2[Sub-Sector],Table3[[#This Row],[Sub-Sector]],Table2[% Price above 20 EMA],"&gt;=0")/Table3[[#This Row],[Count]]</f>
        <v>0.1111111111111111</v>
      </c>
      <c r="S67" s="1">
        <f>COUNTIFS(Table2[Sub-Sector],Table3[[#This Row],[Sub-Sector]],Table2[% Price above 50 EMA],"&gt;=0")/Table3[[#This Row],[Count]]</f>
        <v>0.1111111111111111</v>
      </c>
      <c r="T67" s="1">
        <f>COUNTIFS(Table2[Sub-Sector],Table3[[#This Row],[Sub-Sector]],Table2[% Price above 200 EMA],"&gt;=0")/Table3[[#This Row],[Count]]</f>
        <v>0.1111111111111111</v>
      </c>
      <c r="U67" s="1">
        <f>COUNTIFS(Table2[Sub-Sector],Table3[[#This Row],[Sub-Sector]],Table2[Rate of Change - Zone],"Positive")/Table3[[#This Row],[Count]]</f>
        <v>0.1111111111111111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67">
        <f>_xlfn.RANK.AVG(Table3[[#This Row],[Score]],Table3[Score],1)</f>
        <v>71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67">
        <f>_xlfn.RANK.AVG(Table3[[#This Row],[Score 2 ]],Table3[[Score 2 ]],1)</f>
        <v>66</v>
      </c>
    </row>
    <row r="68" spans="1:26" x14ac:dyDescent="0.3">
      <c r="A68" t="s">
        <v>80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0.66666666666666663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68">
        <f>_xlfn.RANK.AVG(Table3[[#This Row],[Score]],Table3[Score],1)</f>
        <v>70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68">
        <f>_xlfn.RANK.AVG(Table3[[#This Row],[Score 2 ]],Table3[[Score 2 ]],1)</f>
        <v>67</v>
      </c>
    </row>
    <row r="69" spans="1:26" x14ac:dyDescent="0.3">
      <c r="A69" t="s">
        <v>544</v>
      </c>
      <c r="B69">
        <f>COUNTIFS(Table2[Sub-Sector],Table3[[#This Row],[Sub-Sector]])</f>
        <v>5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0.2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0.2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0.4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0.8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</v>
      </c>
      <c r="U69" s="1">
        <f>COUNTIFS(Table2[Sub-Sector],Table3[[#This Row],[Sub-Sector]],Table2[Rate of Change - Zone],"Positive")/Table3[[#This Row],[Count]]</f>
        <v>0.6</v>
      </c>
      <c r="V69" s="1">
        <f>COUNTIFS(Table2[Sub-Sector],Table3[[#This Row],[Sub-Sector]],Table2[Sharpe Ratio],"&gt;=0.10")/Table3[[#This Row],[Count]]</f>
        <v>0.2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69">
        <f>_xlfn.RANK.AVG(Table3[[#This Row],[Score]],Table3[Score],1)</f>
        <v>76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69">
        <f>_xlfn.RANK.AVG(Table3[[#This Row],[Score 2 ]],Table3[[Score 2 ]],1)</f>
        <v>68</v>
      </c>
    </row>
    <row r="70" spans="1:26" x14ac:dyDescent="0.3">
      <c r="A70" t="s">
        <v>578</v>
      </c>
      <c r="B70">
        <f>COUNTIFS(Table2[Sub-Sector],Table3[[#This Row],[Sub-Sector]])</f>
        <v>14</v>
      </c>
      <c r="C70" s="1">
        <f>COUNTIFS(Table2[Sub-Sector],Table3[[#This Row],[Sub-Sector]],Table2[Uptrend],"Uptrend")/Table3[[#This Row],[Count]]</f>
        <v>0.35714285714285715</v>
      </c>
      <c r="D70" s="1">
        <f>COUNTIFS(Table2[Sub-Sector],Table3[[#This Row],[Sub-Sector]],Table2[1W Return vs Nifty],"&gt;=5")/Table3[[#This Row],[Count]]</f>
        <v>0.21428571428571427</v>
      </c>
      <c r="E70" s="1">
        <f>COUNTIFS(Table2[Sub-Sector],Table3[[#This Row],[Sub-Sector]],Table2[1M Return vs Nifty],"&gt;=5")/Table3[[#This Row],[Count]]</f>
        <v>0.21428571428571427</v>
      </c>
      <c r="F70" s="1">
        <f>COUNTIFS(Table2[Sub-Sector],Table3[[#This Row],[Sub-Sector]],Table2[6M Return vs Nifty],"&gt;=10")/Table3[[#This Row],[Count]]</f>
        <v>0.2857142857142857</v>
      </c>
      <c r="G70" s="1">
        <f>COUNTIFS(Table2[Sub-Sector],Table3[[#This Row],[Sub-Sector]],Table2[1Y Return vs Nifty],"&gt;=10")/Table3[[#This Row],[Count]]</f>
        <v>0.21428571428571427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0.14285714285714285</v>
      </c>
      <c r="J70" s="1">
        <f>COUNTIFS(Table2[Sub-Sector],Table3[[#This Row],[Sub-Sector]],Table2[% Away From Day Low],"&gt;=0.05")/Table3[[#This Row],[Count]]</f>
        <v>7.1428571428571425E-2</v>
      </c>
      <c r="K70" s="1">
        <f>COUNTIFS(Table2[Sub-Sector],Table3[[#This Row],[Sub-Sector]],Table2[% Away From Day High],"&lt;=0.05")/Table3[[#This Row],[Count]]</f>
        <v>0.6428571428571429</v>
      </c>
      <c r="L70" s="1">
        <f>COUNTIFS(Table2[Sub-Sector],Table3[[#This Row],[Sub-Sector]],Table2[% Away From Current Week Low],"&gt;=0.05")/Table3[[#This Row],[Count]]</f>
        <v>7.1428571428571425E-2</v>
      </c>
      <c r="M70" s="1">
        <f>COUNTIFS(Table2[Sub-Sector],Table3[[#This Row],[Sub-Sector]],Table2[% Away From Current Week High],"&lt;=0.05")/Table3[[#This Row],[Count]]</f>
        <v>7.1428571428571425E-2</v>
      </c>
      <c r="N70" s="1">
        <f>COUNTIFS(Table2[Sub-Sector],Table3[[#This Row],[Sub-Sector]],Table2[% Away From Current Month Low],"&gt;=0.05")/Table3[[#This Row],[Count]]</f>
        <v>0.14285714285714285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0.7857142857142857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7.1428571428571425E-2</v>
      </c>
      <c r="T70" s="1">
        <f>COUNTIFS(Table2[Sub-Sector],Table3[[#This Row],[Sub-Sector]],Table2[% Price above 200 EMA],"&gt;=0")/Table3[[#This Row],[Count]]</f>
        <v>0.42857142857142855</v>
      </c>
      <c r="U70" s="1">
        <f>COUNTIFS(Table2[Sub-Sector],Table3[[#This Row],[Sub-Sector]],Table2[Rate of Change - Zone],"Positive")/Table3[[#This Row],[Count]]</f>
        <v>0.2857142857142857</v>
      </c>
      <c r="V70" s="1">
        <f>COUNTIFS(Table2[Sub-Sector],Table3[[#This Row],[Sub-Sector]],Table2[Sharpe Ratio],"&gt;=0.10")/Table3[[#This Row],[Count]]</f>
        <v>0.14285714285714285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70">
        <f>_xlfn.RANK.AVG(Table3[[#This Row],[Score]],Table3[Score],1)</f>
        <v>50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0">
        <f>_xlfn.RANK.AVG(Table3[[#This Row],[Score 2 ]],Table3[[Score 2 ]],1)</f>
        <v>69</v>
      </c>
    </row>
    <row r="71" spans="1:26" x14ac:dyDescent="0.3">
      <c r="A71" t="s">
        <v>91</v>
      </c>
      <c r="B71">
        <f>COUNTIFS(Table2[Sub-Sector],Table3[[#This Row],[Sub-Sector]])</f>
        <v>5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0.2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0.2</v>
      </c>
      <c r="G71" s="1">
        <f>COUNTIFS(Table2[Sub-Sector],Table3[[#This Row],[Sub-Sector]],Table2[1Y Return vs Nifty],"&gt;=10")/Table3[[#This Row],[Count]]</f>
        <v>0.4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0.4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0.8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0.8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0.6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71">
        <f>_xlfn.RANK.AVG(Table3[[#This Row],[Score]],Table3[Score],1)</f>
        <v>74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1">
        <f>_xlfn.RANK.AVG(Table3[[#This Row],[Score 2 ]],Table3[[Score 2 ]],1)</f>
        <v>70</v>
      </c>
    </row>
    <row r="72" spans="1:26" x14ac:dyDescent="0.3">
      <c r="A72" t="s">
        <v>54</v>
      </c>
      <c r="B72">
        <f>COUNTIFS(Table2[Sub-Sector],Table3[[#This Row],[Sub-Sector]])</f>
        <v>17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5.8823529411764705E-2</v>
      </c>
      <c r="F72" s="1">
        <f>COUNTIFS(Table2[Sub-Sector],Table3[[#This Row],[Sub-Sector]],Table2[6M Return vs Nifty],"&gt;=10")/Table3[[#This Row],[Count]]</f>
        <v>5.8823529411764705E-2</v>
      </c>
      <c r="G72" s="1">
        <f>COUNTIFS(Table2[Sub-Sector],Table3[[#This Row],[Sub-Sector]],Table2[1Y Return vs Nifty],"&gt;=10")/Table3[[#This Row],[Count]]</f>
        <v>0.23529411764705882</v>
      </c>
      <c r="H72" s="1">
        <f>COUNTIFS(Table2[Sub-Sector],Table3[[#This Row],[Sub-Sector]],Table2[RSI Exponential â€“ 14D],"&gt;=50")/Table3[[#This Row],[Count]]</f>
        <v>5.8823529411764705E-2</v>
      </c>
      <c r="I72" s="1">
        <f>COUNTIFS(Table2[Sub-Sector],Table3[[#This Row],[Sub-Sector]],Table2[Relative Volume],"&gt;=1")/Table3[[#This Row],[Count]]</f>
        <v>0.29411764705882354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0.94117647058823528</v>
      </c>
      <c r="L72" s="1">
        <f>COUNTIFS(Table2[Sub-Sector],Table3[[#This Row],[Sub-Sector]],Table2[% Away From Current Week Low],"&gt;=0.05")/Table3[[#This Row],[Count]]</f>
        <v>5.8823529411764705E-2</v>
      </c>
      <c r="M72" s="1">
        <f>COUNTIFS(Table2[Sub-Sector],Table3[[#This Row],[Sub-Sector]],Table2[% Away From Current Week High],"&lt;=0.05")/Table3[[#This Row],[Count]]</f>
        <v>0.41176470588235292</v>
      </c>
      <c r="N72" s="1">
        <f>COUNTIFS(Table2[Sub-Sector],Table3[[#This Row],[Sub-Sector]],Table2[% Away From Current Month Low],"&gt;=0.05")/Table3[[#This Row],[Count]]</f>
        <v>5.8823529411764705E-2</v>
      </c>
      <c r="O72" s="1">
        <f>COUNTIFS(Table2[Sub-Sector],Table3[[#This Row],[Sub-Sector]],Table2[% Away From Current Month High],"&lt;=0.05")/Table3[[#This Row],[Count]]</f>
        <v>5.8823529411764705E-2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0.47058823529411764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0.11764705882352941</v>
      </c>
      <c r="U72" s="1">
        <f>COUNTIFS(Table2[Sub-Sector],Table3[[#This Row],[Sub-Sector]],Table2[Rate of Change - Zone],"Positive")/Table3[[#This Row],[Count]]</f>
        <v>0.17647058823529413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72">
        <f>_xlfn.RANK.AVG(Table3[[#This Row],[Score]],Table3[Score],1)</f>
        <v>84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2">
        <f>_xlfn.RANK.AVG(Table3[[#This Row],[Score 2 ]],Table3[[Score 2 ]],1)</f>
        <v>71</v>
      </c>
    </row>
    <row r="73" spans="1:26" x14ac:dyDescent="0.3">
      <c r="A73" t="s">
        <v>37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0.33333333333333331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0.33333333333333331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0.66666666666666663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0.33333333333333331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0.33333333333333331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0.66666666666666663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0.66666666666666663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0.66666666666666663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73">
        <f>_xlfn.RANK.AVG(Table3[[#This Row],[Score]],Table3[Score],1)</f>
        <v>75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3">
        <f>_xlfn.RANK.AVG(Table3[[#This Row],[Score 2 ]],Table3[[Score 2 ]],1)</f>
        <v>73</v>
      </c>
    </row>
    <row r="74" spans="1:26" x14ac:dyDescent="0.3">
      <c r="A74" t="s">
        <v>72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0.33333333333333331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0.66666666666666663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0.33333333333333331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556.5</v>
      </c>
      <c r="X74">
        <f>_xlfn.RANK.AVG(Table3[[#This Row],[Score]],Table3[Score],1)</f>
        <v>91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4">
        <f>_xlfn.RANK.AVG(Table3[[#This Row],[Score 2 ]],Table3[[Score 2 ]],1)</f>
        <v>73</v>
      </c>
    </row>
    <row r="75" spans="1:26" x14ac:dyDescent="0.3">
      <c r="A75" t="s">
        <v>452</v>
      </c>
      <c r="B75">
        <f>COUNTIFS(Table2[Sub-Sector],Table3[[#This Row],[Sub-Sector]])</f>
        <v>4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0.25</v>
      </c>
      <c r="E75" s="1">
        <f>COUNTIFS(Table2[Sub-Sector],Table3[[#This Row],[Sub-Sector]],Table2[1M Return vs Nifty],"&gt;=5")/Table3[[#This Row],[Count]]</f>
        <v>0.5</v>
      </c>
      <c r="F75" s="1">
        <f>COUNTIFS(Table2[Sub-Sector],Table3[[#This Row],[Sub-Sector]],Table2[6M Return vs Nifty],"&gt;=10")/Table3[[#This Row],[Count]]</f>
        <v>0.5</v>
      </c>
      <c r="G75" s="1">
        <f>COUNTIFS(Table2[Sub-Sector],Table3[[#This Row],[Sub-Sector]],Table2[1Y Return vs Nifty],"&gt;=10")/Table3[[#This Row],[Count]]</f>
        <v>0.25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0.5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0.75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0.25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0.25</v>
      </c>
      <c r="V75" s="1">
        <f>COUNTIFS(Table2[Sub-Sector],Table3[[#This Row],[Sub-Sector]],Table2[Sharpe Ratio],"&gt;=0.10")/Table3[[#This Row],[Count]]</f>
        <v>0.25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75">
        <f>_xlfn.RANK.AVG(Table3[[#This Row],[Score]],Table3[Score],1)</f>
        <v>39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5">
        <f>_xlfn.RANK.AVG(Table3[[#This Row],[Score 2 ]],Table3[[Score 2 ]],1)</f>
        <v>73</v>
      </c>
    </row>
    <row r="76" spans="1:26" x14ac:dyDescent="0.3">
      <c r="A76" t="s">
        <v>475</v>
      </c>
      <c r="B76">
        <f>COUNTIFS(Table2[Sub-Sector],Table3[[#This Row],[Sub-Sector]])</f>
        <v>17</v>
      </c>
      <c r="C76" s="1">
        <f>COUNTIFS(Table2[Sub-Sector],Table3[[#This Row],[Sub-Sector]],Table2[Uptrend],"Uptrend")/Table3[[#This Row],[Count]]</f>
        <v>0.17647058823529413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0.23529411764705882</v>
      </c>
      <c r="G76" s="1">
        <f>COUNTIFS(Table2[Sub-Sector],Table3[[#This Row],[Sub-Sector]],Table2[1Y Return vs Nifty],"&gt;=10")/Table3[[#This Row],[Count]]</f>
        <v>0.11764705882352941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0.17647058823529413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0.82352941176470584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0.23529411764705882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5.8823529411764705E-2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0.6470588235294118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0.17647058823529413</v>
      </c>
      <c r="U76" s="1">
        <f>COUNTIFS(Table2[Sub-Sector],Table3[[#This Row],[Sub-Sector]],Table2[Rate of Change - Zone],"Positive")/Table3[[#This Row],[Count]]</f>
        <v>0.29411764705882354</v>
      </c>
      <c r="V76" s="1">
        <f>COUNTIFS(Table2[Sub-Sector],Table3[[#This Row],[Sub-Sector]],Table2[Sharpe Ratio],"&gt;=0.10")/Table3[[#This Row],[Count]]</f>
        <v>0.11764705882352941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76">
        <f>_xlfn.RANK.AVG(Table3[[#This Row],[Score]],Table3[Score],1)</f>
        <v>81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76">
        <f>_xlfn.RANK.AVG(Table3[[#This Row],[Score 2 ]],Table3[[Score 2 ]],1)</f>
        <v>75</v>
      </c>
    </row>
    <row r="77" spans="1:26" x14ac:dyDescent="0.3">
      <c r="A77" t="s">
        <v>498</v>
      </c>
      <c r="B77">
        <f>COUNTIFS(Table2[Sub-Sector],Table3[[#This Row],[Sub-Sector]])</f>
        <v>5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0.2</v>
      </c>
      <c r="E77" s="1">
        <f>COUNTIFS(Table2[Sub-Sector],Table3[[#This Row],[Sub-Sector]],Table2[1M Return vs Nifty],"&gt;=5")/Table3[[#This Row],[Count]]</f>
        <v>0.2</v>
      </c>
      <c r="F77" s="1">
        <f>COUNTIFS(Table2[Sub-Sector],Table3[[#This Row],[Sub-Sector]],Table2[6M Return vs Nifty],"&gt;=10")/Table3[[#This Row],[Count]]</f>
        <v>0.2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0.2</v>
      </c>
      <c r="I77" s="1">
        <f>COUNTIFS(Table2[Sub-Sector],Table3[[#This Row],[Sub-Sector]],Table2[Relative Volume],"&gt;=1")/Table3[[#This Row],[Count]]</f>
        <v>0.2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0.2</v>
      </c>
      <c r="M77" s="1">
        <f>COUNTIFS(Table2[Sub-Sector],Table3[[#This Row],[Sub-Sector]],Table2[% Away From Current Week High],"&lt;=0.05")/Table3[[#This Row],[Count]]</f>
        <v>0.6</v>
      </c>
      <c r="N77" s="1">
        <f>COUNTIFS(Table2[Sub-Sector],Table3[[#This Row],[Sub-Sector]],Table2[% Away From Current Month Low],"&gt;=0.05")/Table3[[#This Row],[Count]]</f>
        <v>0.2</v>
      </c>
      <c r="O77" s="1">
        <f>COUNTIFS(Table2[Sub-Sector],Table3[[#This Row],[Sub-Sector]],Table2[% Away From Current Month High],"&lt;=0.05")/Table3[[#This Row],[Count]]</f>
        <v>0.4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0.6</v>
      </c>
      <c r="R77" s="1">
        <f>COUNTIFS(Table2[Sub-Sector],Table3[[#This Row],[Sub-Sector]],Table2[% Price above 20 EMA],"&gt;=0")/Table3[[#This Row],[Count]]</f>
        <v>0.2</v>
      </c>
      <c r="S77" s="1">
        <f>COUNTIFS(Table2[Sub-Sector],Table3[[#This Row],[Sub-Sector]],Table2[% Price above 50 EMA],"&gt;=0")/Table3[[#This Row],[Count]]</f>
        <v>0.2</v>
      </c>
      <c r="T77" s="1">
        <f>COUNTIFS(Table2[Sub-Sector],Table3[[#This Row],[Sub-Sector]],Table2[% Price above 200 EMA],"&gt;=0")/Table3[[#This Row],[Count]]</f>
        <v>0.2</v>
      </c>
      <c r="U77" s="1">
        <f>COUNTIFS(Table2[Sub-Sector],Table3[[#This Row],[Sub-Sector]],Table2[Rate of Change - Zone],"Positive")/Table3[[#This Row],[Count]]</f>
        <v>0.4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77">
        <f>_xlfn.RANK.AVG(Table3[[#This Row],[Score]],Table3[Score],1)</f>
        <v>66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77">
        <f>_xlfn.RANK.AVG(Table3[[#This Row],[Score 2 ]],Table3[[Score 2 ]],1)</f>
        <v>76</v>
      </c>
    </row>
    <row r="78" spans="1:26" x14ac:dyDescent="0.3">
      <c r="A78" t="s">
        <v>567</v>
      </c>
      <c r="B78">
        <f>COUNTIFS(Table2[Sub-Sector],Table3[[#This Row],[Sub-Sector]])</f>
        <v>8</v>
      </c>
      <c r="C78" s="1">
        <f>COUNTIFS(Table2[Sub-Sector],Table3[[#This Row],[Sub-Sector]],Table2[Uptrend],"Uptrend")/Table3[[#This Row],[Count]]</f>
        <v>0.125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0.125</v>
      </c>
      <c r="F78" s="1">
        <f>COUNTIFS(Table2[Sub-Sector],Table3[[#This Row],[Sub-Sector]],Table2[6M Return vs Nifty],"&gt;=10")/Table3[[#This Row],[Count]]</f>
        <v>0.25</v>
      </c>
      <c r="G78" s="1">
        <f>COUNTIFS(Table2[Sub-Sector],Table3[[#This Row],[Sub-Sector]],Table2[1Y Return vs Nifty],"&gt;=10")/Table3[[#This Row],[Count]]</f>
        <v>0.125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0.125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0.375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0.125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0.875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0.25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78">
        <f>_xlfn.RANK.AVG(Table3[[#This Row],[Score]],Table3[Score],1)</f>
        <v>73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78">
        <f>_xlfn.RANK.AVG(Table3[[#This Row],[Score 2 ]],Table3[[Score 2 ]],1)</f>
        <v>77</v>
      </c>
    </row>
    <row r="79" spans="1:26" x14ac:dyDescent="0.3">
      <c r="A79" t="s">
        <v>1435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0.5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0.5</v>
      </c>
      <c r="M79" s="1">
        <f>COUNTIFS(Table2[Sub-Sector],Table3[[#This Row],[Sub-Sector]],Table2[% Away From Current Week High],"&lt;=0.05")/Table3[[#This Row],[Count]]</f>
        <v>0.5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</v>
      </c>
      <c r="X79">
        <f>_xlfn.RANK.AVG(Table3[[#This Row],[Score]],Table3[Score],1)</f>
        <v>94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79">
        <f>_xlfn.RANK.AVG(Table3[[#This Row],[Score 2 ]],Table3[[Score 2 ]],1)</f>
        <v>78</v>
      </c>
    </row>
    <row r="80" spans="1:26" x14ac:dyDescent="0.3">
      <c r="A80" t="s">
        <v>997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0.5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0.5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0.5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0">
        <f>_xlfn.RANK.AVG(Table3[[#This Row],[Score]],Table3[Score],1)</f>
        <v>95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0">
        <f>_xlfn.RANK.AVG(Table3[[#This Row],[Score 2 ]],Table3[[Score 2 ]],1)</f>
        <v>79</v>
      </c>
    </row>
    <row r="81" spans="1:26" x14ac:dyDescent="0.3">
      <c r="A81" t="s">
        <v>244</v>
      </c>
      <c r="B81">
        <f>COUNTIFS(Table2[Sub-Sector],Table3[[#This Row],[Sub-Sector]])</f>
        <v>8</v>
      </c>
      <c r="C81" s="1">
        <f>COUNTIFS(Table2[Sub-Sector],Table3[[#This Row],[Sub-Sector]],Table2[Uptrend],"Uptrend")/Table3[[#This Row],[Count]]</f>
        <v>0.125</v>
      </c>
      <c r="D81" s="1">
        <f>COUNTIFS(Table2[Sub-Sector],Table3[[#This Row],[Sub-Sector]],Table2[1W Return vs Nifty],"&gt;=5")/Table3[[#This Row],[Count]]</f>
        <v>0.125</v>
      </c>
      <c r="E81" s="1">
        <f>COUNTIFS(Table2[Sub-Sector],Table3[[#This Row],[Sub-Sector]],Table2[1M Return vs Nifty],"&gt;=5")/Table3[[#This Row],[Count]]</f>
        <v>0.125</v>
      </c>
      <c r="F81" s="1">
        <f>COUNTIFS(Table2[Sub-Sector],Table3[[#This Row],[Sub-Sector]],Table2[6M Return vs Nifty],"&gt;=10")/Table3[[#This Row],[Count]]</f>
        <v>0.125</v>
      </c>
      <c r="G81" s="1">
        <f>COUNTIFS(Table2[Sub-Sector],Table3[[#This Row],[Sub-Sector]],Table2[1Y Return vs Nifty],"&gt;=10")/Table3[[#This Row],[Count]]</f>
        <v>0.375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0.125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0.75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0.25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0.875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0.125</v>
      </c>
      <c r="T81" s="1">
        <f>COUNTIFS(Table2[Sub-Sector],Table3[[#This Row],[Sub-Sector]],Table2[% Price above 200 EMA],"&gt;=0")/Table3[[#This Row],[Count]]</f>
        <v>0.5</v>
      </c>
      <c r="U81" s="1">
        <f>COUNTIFS(Table2[Sub-Sector],Table3[[#This Row],[Sub-Sector]],Table2[Rate of Change - Zone],"Positive")/Table3[[#This Row],[Count]]</f>
        <v>0.125</v>
      </c>
      <c r="V81" s="1">
        <f>COUNTIFS(Table2[Sub-Sector],Table3[[#This Row],[Sub-Sector]],Table2[Sharpe Ratio],"&gt;=0.10")/Table3[[#This Row],[Count]]</f>
        <v>0.25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81">
        <f>_xlfn.RANK.AVG(Table3[[#This Row],[Score]],Table3[Score],1)</f>
        <v>64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1">
        <f>_xlfn.RANK.AVG(Table3[[#This Row],[Score 2 ]],Table3[[Score 2 ]],1)</f>
        <v>80</v>
      </c>
    </row>
    <row r="82" spans="1:26" x14ac:dyDescent="0.3">
      <c r="A82" t="s">
        <v>992</v>
      </c>
      <c r="B82">
        <f>COUNTIFS(Table2[Sub-Sector],Table3[[#This Row],[Sub-Sector]])</f>
        <v>5</v>
      </c>
      <c r="C82" s="1">
        <f>COUNTIFS(Table2[Sub-Sector],Table3[[#This Row],[Sub-Sector]],Table2[Uptrend],"Uptrend")/Table3[[#This Row],[Count]]</f>
        <v>0.4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0.2</v>
      </c>
      <c r="F82" s="1">
        <f>COUNTIFS(Table2[Sub-Sector],Table3[[#This Row],[Sub-Sector]],Table2[6M Return vs Nifty],"&gt;=10")/Table3[[#This Row],[Count]]</f>
        <v>0.4</v>
      </c>
      <c r="G82" s="1">
        <f>COUNTIFS(Table2[Sub-Sector],Table3[[#This Row],[Sub-Sector]],Table2[1Y Return vs Nifty],"&gt;=10")/Table3[[#This Row],[Count]]</f>
        <v>0.2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0.6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0.8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0.4</v>
      </c>
      <c r="U82" s="1">
        <f>COUNTIFS(Table2[Sub-Sector],Table3[[#This Row],[Sub-Sector]],Table2[Rate of Change - Zone],"Positive")/Table3[[#This Row],[Count]]</f>
        <v>0.2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82">
        <f>_xlfn.RANK.AVG(Table3[[#This Row],[Score]],Table3[Score],1)</f>
        <v>68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2">
        <f>_xlfn.RANK.AVG(Table3[[#This Row],[Score 2 ]],Table3[[Score 2 ]],1)</f>
        <v>81</v>
      </c>
    </row>
    <row r="83" spans="1:26" x14ac:dyDescent="0.3">
      <c r="A83" t="s">
        <v>75</v>
      </c>
      <c r="B83">
        <f>COUNTIFS(Table2[Sub-Sector],Table3[[#This Row],[Sub-Sector]])</f>
        <v>17</v>
      </c>
      <c r="C83" s="1">
        <f>COUNTIFS(Table2[Sub-Sector],Table3[[#This Row],[Sub-Sector]],Table2[Uptrend],"Uptrend")/Table3[[#This Row],[Count]]</f>
        <v>0.17647058823529413</v>
      </c>
      <c r="D83" s="1">
        <f>COUNTIFS(Table2[Sub-Sector],Table3[[#This Row],[Sub-Sector]],Table2[1W Return vs Nifty],"&gt;=5")/Table3[[#This Row],[Count]]</f>
        <v>5.8823529411764705E-2</v>
      </c>
      <c r="E83" s="1">
        <f>COUNTIFS(Table2[Sub-Sector],Table3[[#This Row],[Sub-Sector]],Table2[1M Return vs Nifty],"&gt;=5")/Table3[[#This Row],[Count]]</f>
        <v>0.23529411764705882</v>
      </c>
      <c r="F83" s="1">
        <f>COUNTIFS(Table2[Sub-Sector],Table3[[#This Row],[Sub-Sector]],Table2[6M Return vs Nifty],"&gt;=10")/Table3[[#This Row],[Count]]</f>
        <v>0.11764705882352941</v>
      </c>
      <c r="G83" s="1">
        <f>COUNTIFS(Table2[Sub-Sector],Table3[[#This Row],[Sub-Sector]],Table2[1Y Return vs Nifty],"&gt;=10")/Table3[[#This Row],[Count]]</f>
        <v>0.11764705882352941</v>
      </c>
      <c r="H83" s="1">
        <f>COUNTIFS(Table2[Sub-Sector],Table3[[#This Row],[Sub-Sector]],Table2[RSI Exponential â€“ 14D],"&gt;=50")/Table3[[#This Row],[Count]]</f>
        <v>5.8823529411764705E-2</v>
      </c>
      <c r="I83" s="1">
        <f>COUNTIFS(Table2[Sub-Sector],Table3[[#This Row],[Sub-Sector]],Table2[Relative Volume],"&gt;=1")/Table3[[#This Row],[Count]]</f>
        <v>0.17647058823529413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0.6470588235294118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0.23529411764705882</v>
      </c>
      <c r="P83" s="1">
        <f>COUNTIFS(Table2[Sub-Sector],Table3[[#This Row],[Sub-Sector]],Table2[% Away From 52W High],"&lt;=10")/Table3[[#This Row],[Count]]</f>
        <v>5.8823529411764705E-2</v>
      </c>
      <c r="Q83" s="1">
        <f>COUNTIFS(Table2[Sub-Sector],Table3[[#This Row],[Sub-Sector]],Table2[% Away From 52W Low],"&gt;=10")/Table3[[#This Row],[Count]]</f>
        <v>0.70588235294117652</v>
      </c>
      <c r="R83" s="1">
        <f>COUNTIFS(Table2[Sub-Sector],Table3[[#This Row],[Sub-Sector]],Table2[% Price above 20 EMA],"&gt;=0")/Table3[[#This Row],[Count]]</f>
        <v>0.11764705882352941</v>
      </c>
      <c r="S83" s="1">
        <f>COUNTIFS(Table2[Sub-Sector],Table3[[#This Row],[Sub-Sector]],Table2[% Price above 50 EMA],"&gt;=0")/Table3[[#This Row],[Count]]</f>
        <v>0.11764705882352941</v>
      </c>
      <c r="T83" s="1">
        <f>COUNTIFS(Table2[Sub-Sector],Table3[[#This Row],[Sub-Sector]],Table2[% Price above 200 EMA],"&gt;=0")/Table3[[#This Row],[Count]]</f>
        <v>0.29411764705882354</v>
      </c>
      <c r="U83" s="1">
        <f>COUNTIFS(Table2[Sub-Sector],Table3[[#This Row],[Sub-Sector]],Table2[Rate of Change - Zone],"Positive")/Table3[[#This Row],[Count]]</f>
        <v>0.17647058823529413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3">
        <f>_xlfn.RANK.AVG(Table3[[#This Row],[Score]],Table3[Score],1)</f>
        <v>65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3">
        <f>_xlfn.RANK.AVG(Table3[[#This Row],[Score 2 ]],Table3[[Score 2 ]],1)</f>
        <v>82.5</v>
      </c>
    </row>
    <row r="84" spans="1:26" x14ac:dyDescent="0.3">
      <c r="A84" t="s">
        <v>196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0.16666666666666666</v>
      </c>
      <c r="G84" s="1">
        <f>COUNTIFS(Table2[Sub-Sector],Table3[[#This Row],[Sub-Sector]],Table2[1Y Return vs Nifty],"&gt;=10")/Table3[[#This Row],[Count]]</f>
        <v>0.16666666666666666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0.16666666666666666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0.83333333333333337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0.16666666666666666</v>
      </c>
      <c r="U84" s="1">
        <f>COUNTIFS(Table2[Sub-Sector],Table3[[#This Row],[Sub-Sector]],Table2[Rate of Change - Zone],"Positive")/Table3[[#This Row],[Count]]</f>
        <v>0.16666666666666666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84">
        <f>_xlfn.RANK.AVG(Table3[[#This Row],[Score]],Table3[Score],1)</f>
        <v>96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4">
        <f>_xlfn.RANK.AVG(Table3[[#This Row],[Score 2 ]],Table3[[Score 2 ]],1)</f>
        <v>82.5</v>
      </c>
    </row>
    <row r="85" spans="1:26" x14ac:dyDescent="0.3">
      <c r="A85" t="s">
        <v>43</v>
      </c>
      <c r="B85">
        <f>COUNTIFS(Table2[Sub-Sector],Table3[[#This Row],[Sub-Sector]])</f>
        <v>10</v>
      </c>
      <c r="C85" s="1">
        <f>COUNTIFS(Table2[Sub-Sector],Table3[[#This Row],[Sub-Sector]],Table2[Uptrend],"Uptrend")/Table3[[#This Row],[Count]]</f>
        <v>0.2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0.1</v>
      </c>
      <c r="F85" s="1">
        <f>COUNTIFS(Table2[Sub-Sector],Table3[[#This Row],[Sub-Sector]],Table2[6M Return vs Nifty],"&gt;=10")/Table3[[#This Row],[Count]]</f>
        <v>0.3</v>
      </c>
      <c r="G85" s="1">
        <f>COUNTIFS(Table2[Sub-Sector],Table3[[#This Row],[Sub-Sector]],Table2[1Y Return vs Nifty],"&gt;=10")/Table3[[#This Row],[Count]]</f>
        <v>0.4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0.1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0.9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0.5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0.1</v>
      </c>
      <c r="Q85" s="1">
        <f>COUNTIFS(Table2[Sub-Sector],Table3[[#This Row],[Sub-Sector]],Table2[% Away From 52W Low],"&gt;=10")/Table3[[#This Row],[Count]]</f>
        <v>0.9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0.1</v>
      </c>
      <c r="T85" s="1">
        <f>COUNTIFS(Table2[Sub-Sector],Table3[[#This Row],[Sub-Sector]],Table2[% Price above 200 EMA],"&gt;=0")/Table3[[#This Row],[Count]]</f>
        <v>0.4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0.1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85">
        <f>_xlfn.RANK.AVG(Table3[[#This Row],[Score]],Table3[Score],1)</f>
        <v>77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85">
        <f>_xlfn.RANK.AVG(Table3[[#This Row],[Score 2 ]],Table3[[Score 2 ]],1)</f>
        <v>84</v>
      </c>
    </row>
    <row r="86" spans="1:26" x14ac:dyDescent="0.3">
      <c r="A86" t="s">
        <v>24</v>
      </c>
      <c r="B86">
        <f>COUNTIFS(Table2[Sub-Sector],Table3[[#This Row],[Sub-Sector]])</f>
        <v>20</v>
      </c>
      <c r="C86" s="1">
        <f>COUNTIFS(Table2[Sub-Sector],Table3[[#This Row],[Sub-Sector]],Table2[Uptrend],"Uptrend")/Table3[[#This Row],[Count]]</f>
        <v>0.25</v>
      </c>
      <c r="D86" s="1">
        <f>COUNTIFS(Table2[Sub-Sector],Table3[[#This Row],[Sub-Sector]],Table2[1W Return vs Nifty],"&gt;=5")/Table3[[#This Row],[Count]]</f>
        <v>0.05</v>
      </c>
      <c r="E86" s="1">
        <f>COUNTIFS(Table2[Sub-Sector],Table3[[#This Row],[Sub-Sector]],Table2[1M Return vs Nifty],"&gt;=5")/Table3[[#This Row],[Count]]</f>
        <v>0.4</v>
      </c>
      <c r="F86" s="1">
        <f>COUNTIFS(Table2[Sub-Sector],Table3[[#This Row],[Sub-Sector]],Table2[6M Return vs Nifty],"&gt;=10")/Table3[[#This Row],[Count]]</f>
        <v>0.05</v>
      </c>
      <c r="G86" s="1">
        <f>COUNTIFS(Table2[Sub-Sector],Table3[[#This Row],[Sub-Sector]],Table2[1Y Return vs Nifty],"&gt;=10")/Table3[[#This Row],[Count]]</f>
        <v>0.1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0.25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0.3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0.25</v>
      </c>
      <c r="P86" s="1">
        <f>COUNTIFS(Table2[Sub-Sector],Table3[[#This Row],[Sub-Sector]],Table2[% Away From 52W High],"&lt;=10")/Table3[[#This Row],[Count]]</f>
        <v>0.2</v>
      </c>
      <c r="Q86" s="1">
        <f>COUNTIFS(Table2[Sub-Sector],Table3[[#This Row],[Sub-Sector]],Table2[% Away From 52W Low],"&gt;=10")/Table3[[#This Row],[Count]]</f>
        <v>0.3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0.15</v>
      </c>
      <c r="T86" s="1">
        <f>COUNTIFS(Table2[Sub-Sector],Table3[[#This Row],[Sub-Sector]],Table2[% Price above 200 EMA],"&gt;=0")/Table3[[#This Row],[Count]]</f>
        <v>0.25</v>
      </c>
      <c r="U86" s="1">
        <f>COUNTIFS(Table2[Sub-Sector],Table3[[#This Row],[Sub-Sector]],Table2[Rate of Change - Zone],"Positive")/Table3[[#This Row],[Count]]</f>
        <v>0.1</v>
      </c>
      <c r="V86" s="1">
        <f>COUNTIFS(Table2[Sub-Sector],Table3[[#This Row],[Sub-Sector]],Table2[Sharpe Ratio],"&gt;=0.10")/Table3[[#This Row],[Count]]</f>
        <v>0.2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86">
        <f>_xlfn.RANK.AVG(Table3[[#This Row],[Score]],Table3[Score],1)</f>
        <v>61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86">
        <f>_xlfn.RANK.AVG(Table3[[#This Row],[Score 2 ]],Table3[[Score 2 ]],1)</f>
        <v>85</v>
      </c>
    </row>
    <row r="87" spans="1:26" x14ac:dyDescent="0.3">
      <c r="A87" t="s">
        <v>420</v>
      </c>
      <c r="B87">
        <f>COUNTIFS(Table2[Sub-Sector],Table3[[#This Row],[Sub-Sector]])</f>
        <v>6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0.16666666666666666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0.16666666666666666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0.16666666666666666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0.5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0.33333333333333331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0.83333333333333337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87">
        <f>_xlfn.RANK.AVG(Table3[[#This Row],[Score]],Table3[Score],1)</f>
        <v>88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87">
        <f>_xlfn.RANK.AVG(Table3[[#This Row],[Score 2 ]],Table3[[Score 2 ]],1)</f>
        <v>86</v>
      </c>
    </row>
    <row r="88" spans="1:26" x14ac:dyDescent="0.3">
      <c r="A88" t="s">
        <v>1470</v>
      </c>
      <c r="B88">
        <f>COUNTIFS(Table2[Sub-Sector],Table3[[#This Row],[Sub-Sector]])</f>
        <v>4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0.25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0.25</v>
      </c>
      <c r="G88" s="1">
        <f>COUNTIFS(Table2[Sub-Sector],Table3[[#This Row],[Sub-Sector]],Table2[1Y Return vs Nifty],"&gt;=10")/Table3[[#This Row],[Count]]</f>
        <v>0.25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0.25</v>
      </c>
      <c r="O88" s="1">
        <f>COUNTIFS(Table2[Sub-Sector],Table3[[#This Row],[Sub-Sector]],Table2[% Away From Current Month High],"&lt;=0.05")/Table3[[#This Row],[Count]]</f>
        <v>0.25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0.75</v>
      </c>
      <c r="R88" s="1">
        <f>COUNTIFS(Table2[Sub-Sector],Table3[[#This Row],[Sub-Sector]],Table2[% Price above 20 EMA],"&gt;=0")/Table3[[#This Row],[Count]]</f>
        <v>0.25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0.25</v>
      </c>
      <c r="U88" s="1">
        <f>COUNTIFS(Table2[Sub-Sector],Table3[[#This Row],[Sub-Sector]],Table2[Rate of Change - Zone],"Positive")/Table3[[#This Row],[Count]]</f>
        <v>0.25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88">
        <f>_xlfn.RANK.AVG(Table3[[#This Row],[Score]],Table3[Score],1)</f>
        <v>84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88">
        <f>_xlfn.RANK.AVG(Table3[[#This Row],[Score 2 ]],Table3[[Score 2 ]],1)</f>
        <v>87</v>
      </c>
    </row>
    <row r="89" spans="1:26" x14ac:dyDescent="0.3">
      <c r="A89" t="s">
        <v>96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0.33333333333333331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0.33333333333333331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0.66666666666666663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89">
        <f>_xlfn.RANK.AVG(Table3[[#This Row],[Score]],Table3[Score],1)</f>
        <v>100.5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89">
        <f>_xlfn.RANK.AVG(Table3[[#This Row],[Score 2 ]],Table3[[Score 2 ]],1)</f>
        <v>91.5</v>
      </c>
    </row>
    <row r="90" spans="1:26" x14ac:dyDescent="0.3">
      <c r="A90" t="s">
        <v>105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0.5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0">
        <f>_xlfn.RANK.AVG(Table3[[#This Row],[Score]],Table3[Score],1)</f>
        <v>100.5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0">
        <f>_xlfn.RANK.AVG(Table3[[#This Row],[Score 2 ]],Table3[[Score 2 ]],1)</f>
        <v>91.5</v>
      </c>
    </row>
    <row r="91" spans="1:26" x14ac:dyDescent="0.3">
      <c r="A91" t="s">
        <v>1055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0.5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1">
        <f>_xlfn.RANK.AVG(Table3[[#This Row],[Score]],Table3[Score],1)</f>
        <v>100.5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1">
        <f>_xlfn.RANK.AVG(Table3[[#This Row],[Score 2 ]],Table3[[Score 2 ]],1)</f>
        <v>91.5</v>
      </c>
    </row>
    <row r="92" spans="1:26" x14ac:dyDescent="0.3">
      <c r="A92" t="s">
        <v>141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2">
        <f>_xlfn.RANK.AVG(Table3[[#This Row],[Score]],Table3[Score],1)</f>
        <v>100.5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2">
        <f>_xlfn.RANK.AVG(Table3[[#This Row],[Score 2 ]],Table3[[Score 2 ]],1)</f>
        <v>91.5</v>
      </c>
    </row>
    <row r="93" spans="1:26" x14ac:dyDescent="0.3">
      <c r="A93" t="s">
        <v>168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3">
        <f>_xlfn.RANK.AVG(Table3[[#This Row],[Score]],Table3[Score],1)</f>
        <v>100.5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3">
        <f>_xlfn.RANK.AVG(Table3[[#This Row],[Score 2 ]],Table3[[Score 2 ]],1)</f>
        <v>91.5</v>
      </c>
    </row>
    <row r="94" spans="1:26" x14ac:dyDescent="0.3">
      <c r="A94" t="s">
        <v>298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4">
        <f>_xlfn.RANK.AVG(Table3[[#This Row],[Score]],Table3[Score],1)</f>
        <v>100.5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4">
        <f>_xlfn.RANK.AVG(Table3[[#This Row],[Score 2 ]],Table3[[Score 2 ]],1)</f>
        <v>91.5</v>
      </c>
    </row>
    <row r="95" spans="1:26" x14ac:dyDescent="0.3">
      <c r="A95" t="s">
        <v>681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5">
        <f>_xlfn.RANK.AVG(Table3[[#This Row],[Score]],Table3[Score],1)</f>
        <v>100.5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5">
        <f>_xlfn.RANK.AVG(Table3[[#This Row],[Score 2 ]],Table3[[Score 2 ]],1)</f>
        <v>91.5</v>
      </c>
    </row>
    <row r="96" spans="1:26" x14ac:dyDescent="0.3">
      <c r="A96" t="s">
        <v>1780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6">
        <f>_xlfn.RANK.AVG(Table3[[#This Row],[Score]],Table3[Score],1)</f>
        <v>100.5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6">
        <f>_xlfn.RANK.AVG(Table3[[#This Row],[Score 2 ]],Table3[[Score 2 ]],1)</f>
        <v>91.5</v>
      </c>
    </row>
    <row r="97" spans="1:26" x14ac:dyDescent="0.3">
      <c r="A97" t="s">
        <v>1381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1</v>
      </c>
      <c r="F97" s="1">
        <f>COUNTIFS(Table2[Sub-Sector],Table3[[#This Row],[Sub-Sector]],Table2[6M Return vs Nifty],"&gt;=10")/Table3[[#This Row],[Count]]</f>
        <v>1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97">
        <f>_xlfn.RANK.AVG(Table3[[#This Row],[Score]],Table3[Score],1)</f>
        <v>60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7">
        <f>_xlfn.RANK.AVG(Table3[[#This Row],[Score 2 ]],Table3[[Score 2 ]],1)</f>
        <v>96</v>
      </c>
    </row>
    <row r="98" spans="1:26" x14ac:dyDescent="0.3">
      <c r="A98" t="s">
        <v>353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98">
        <f>_xlfn.RANK.AVG(Table3[[#This Row],[Score]],Table3[Score],1)</f>
        <v>105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8">
        <f>_xlfn.RANK.AVG(Table3[[#This Row],[Score 2 ]],Table3[[Score 2 ]],1)</f>
        <v>97</v>
      </c>
    </row>
    <row r="99" spans="1:26" x14ac:dyDescent="0.3">
      <c r="A99" t="s">
        <v>866</v>
      </c>
      <c r="B99">
        <f>COUNTIFS(Table2[Sub-Sector],Table3[[#This Row],[Sub-Sector]])</f>
        <v>2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0.5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0.5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0.5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99">
        <f>_xlfn.RANK.AVG(Table3[[#This Row],[Score]],Table3[Score],1)</f>
        <v>82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9">
        <f>_xlfn.RANK.AVG(Table3[[#This Row],[Score 2 ]],Table3[[Score 2 ]],1)</f>
        <v>100</v>
      </c>
    </row>
    <row r="100" spans="1:26" x14ac:dyDescent="0.3">
      <c r="A100" t="s">
        <v>528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1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100">
        <f>_xlfn.RANK.AVG(Table3[[#This Row],[Score]],Table3[Score],1)</f>
        <v>78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0">
        <f>_xlfn.RANK.AVG(Table3[[#This Row],[Score 2 ]],Table3[[Score 2 ]],1)</f>
        <v>100</v>
      </c>
    </row>
    <row r="101" spans="1:26" x14ac:dyDescent="0.3">
      <c r="A101" t="s">
        <v>1551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1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101">
        <f>_xlfn.RANK.AVG(Table3[[#This Row],[Score]],Table3[Score],1)</f>
        <v>80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1">
        <f>_xlfn.RANK.AVG(Table3[[#This Row],[Score 2 ]],Table3[[Score 2 ]],1)</f>
        <v>100</v>
      </c>
    </row>
    <row r="102" spans="1:26" x14ac:dyDescent="0.3">
      <c r="A102" t="s">
        <v>1603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0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02">
        <f>_xlfn.RANK.AVG(Table3[[#This Row],[Score]],Table3[Score],1)</f>
        <v>106.5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2">
        <f>_xlfn.RANK.AVG(Table3[[#This Row],[Score 2 ]],Table3[[Score 2 ]],1)</f>
        <v>100</v>
      </c>
    </row>
    <row r="103" spans="1:26" x14ac:dyDescent="0.3">
      <c r="A103" t="s">
        <v>365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03">
        <f>_xlfn.RANK.AVG(Table3[[#This Row],[Score]],Table3[Score],1)</f>
        <v>106.5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3">
        <f>_xlfn.RANK.AVG(Table3[[#This Row],[Score 2 ]],Table3[[Score 2 ]],1)</f>
        <v>100</v>
      </c>
    </row>
    <row r="104" spans="1:26" x14ac:dyDescent="0.3">
      <c r="A104" t="s">
        <v>449</v>
      </c>
      <c r="B104">
        <f>COUNTIFS(Table2[Sub-Sector],Table3[[#This Row],[Sub-Sector]])</f>
        <v>11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9.0909090909090912E-2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9.0909090909090912E-2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0.18181818181818182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0.72727272727272729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0.18181818181818182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0.45454545454545453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0.18181818181818182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104">
        <f>_xlfn.RANK.AVG(Table3[[#This Row],[Score]],Table3[Score],1)</f>
        <v>93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4">
        <f>_xlfn.RANK.AVG(Table3[[#This Row],[Score 2 ]],Table3[[Score 2 ]],1)</f>
        <v>103</v>
      </c>
    </row>
    <row r="105" spans="1:26" x14ac:dyDescent="0.3">
      <c r="A105" t="s">
        <v>875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0.33333333333333331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0.66666666666666663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105">
        <f>_xlfn.RANK.AVG(Table3[[#This Row],[Score]],Table3[Score],1)</f>
        <v>90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5">
        <f>_xlfn.RANK.AVG(Table3[[#This Row],[Score 2 ]],Table3[[Score 2 ]],1)</f>
        <v>104</v>
      </c>
    </row>
    <row r="106" spans="1:26" x14ac:dyDescent="0.3">
      <c r="A106" t="s">
        <v>597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0.5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0.5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0.5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0.5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616.5</v>
      </c>
      <c r="X106">
        <f>_xlfn.RANK.AVG(Table3[[#This Row],[Score]],Table3[Score],1)</f>
        <v>108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6">
        <f>_xlfn.RANK.AVG(Table3[[#This Row],[Score 2 ]],Table3[[Score 2 ]],1)</f>
        <v>105.5</v>
      </c>
    </row>
    <row r="107" spans="1:26" x14ac:dyDescent="0.3">
      <c r="A107" t="s">
        <v>1204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0.5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0.5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0.5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0.5</v>
      </c>
      <c r="N107" s="1">
        <f>COUNTIFS(Table2[Sub-Sector],Table3[[#This Row],[Sub-Sector]],Table2[% Away From Current Month Low],"&gt;=0.05")/Table3[[#This Row],[Count]]</f>
        <v>0.5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536.5</v>
      </c>
      <c r="X107">
        <f>_xlfn.RANK.AVG(Table3[[#This Row],[Score]],Table3[Score],1)</f>
        <v>87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7">
        <f>_xlfn.RANK.AVG(Table3[[#This Row],[Score 2 ]],Table3[[Score 2 ]],1)</f>
        <v>105.5</v>
      </c>
    </row>
    <row r="108" spans="1:26" x14ac:dyDescent="0.3">
      <c r="A108" t="s">
        <v>111</v>
      </c>
      <c r="B108">
        <f>COUNTIFS(Table2[Sub-Sector],Table3[[#This Row],[Sub-Sector]])</f>
        <v>4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0.75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0.5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0.75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08">
        <f>_xlfn.RANK.AVG(Table3[[#This Row],[Score]],Table3[Score],1)</f>
        <v>109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8">
        <f>_xlfn.RANK.AVG(Table3[[#This Row],[Score 2 ]],Table3[[Score 2 ]],1)</f>
        <v>107</v>
      </c>
    </row>
    <row r="109" spans="1:26" x14ac:dyDescent="0.3">
      <c r="A109" t="s">
        <v>151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0.66666666666666663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0.33333333333333331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09">
        <f>_xlfn.RANK.AVG(Table3[[#This Row],[Score]],Table3[Score],1)</f>
        <v>110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09">
        <f>_xlfn.RANK.AVG(Table3[[#This Row],[Score 2 ]],Table3[[Score 2 ]],1)</f>
        <v>108</v>
      </c>
    </row>
    <row r="110" spans="1:26" x14ac:dyDescent="0.3">
      <c r="A110" t="s">
        <v>27</v>
      </c>
      <c r="B110">
        <f>COUNTIFS(Table2[Sub-Sector],Table3[[#This Row],[Sub-Sector]])</f>
        <v>4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0.25</v>
      </c>
      <c r="G110" s="1">
        <f>COUNTIFS(Table2[Sub-Sector],Table3[[#This Row],[Sub-Sector]],Table2[1Y Return vs Nifty],"&gt;=10")/Table3[[#This Row],[Count]]</f>
        <v>0.25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0.75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0.5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0.25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0.25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630.5</v>
      </c>
      <c r="X110">
        <f>_xlfn.RANK.AVG(Table3[[#This Row],[Score]],Table3[Score],1)</f>
        <v>111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10">
        <f>_xlfn.RANK.AVG(Table3[[#This Row],[Score 2 ]],Table3[[Score 2 ]],1)</f>
        <v>109</v>
      </c>
    </row>
    <row r="111" spans="1:26" x14ac:dyDescent="0.3">
      <c r="A111" t="s">
        <v>40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0.33333333333333331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0.33333333333333331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0.33333333333333331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0.33333333333333331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0.33333333333333331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111">
        <f>_xlfn.RANK.AVG(Table3[[#This Row],[Score]],Table3[Score],1)</f>
        <v>92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1">
        <f>_xlfn.RANK.AVG(Table3[[#This Row],[Score 2 ]],Table3[[Score 2 ]],1)</f>
        <v>110</v>
      </c>
    </row>
    <row r="112" spans="1:26" x14ac:dyDescent="0.3">
      <c r="A112" t="s">
        <v>108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0.25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0.25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0.25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0.75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0.25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112">
        <f>_xlfn.RANK.AVG(Table3[[#This Row],[Score]],Table3[Score],1)</f>
        <v>89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12">
        <f>_xlfn.RANK.AVG(Table3[[#This Row],[Score 2 ]],Table3[[Score 2 ]],1)</f>
        <v>111</v>
      </c>
    </row>
    <row r="113" spans="1:26" x14ac:dyDescent="0.3">
      <c r="A113" t="s">
        <v>1449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3">
        <f>_xlfn.RANK.AVG(Table3[[#This Row],[Score]],Table3[Score],1)</f>
        <v>118.5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3">
        <f>_xlfn.RANK.AVG(Table3[[#This Row],[Score 2 ]],Table3[[Score 2 ]],1)</f>
        <v>118.5</v>
      </c>
    </row>
    <row r="114" spans="1:26" x14ac:dyDescent="0.3">
      <c r="A114" t="s">
        <v>99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1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4">
        <f>_xlfn.RANK.AVG(Table3[[#This Row],[Score]],Table3[Score],1)</f>
        <v>118.5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4">
        <f>_xlfn.RANK.AVG(Table3[[#This Row],[Score 2 ]],Table3[[Score 2 ]],1)</f>
        <v>118.5</v>
      </c>
    </row>
    <row r="115" spans="1:26" x14ac:dyDescent="0.3">
      <c r="A115" t="s">
        <v>523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5">
        <f>_xlfn.RANK.AVG(Table3[[#This Row],[Score]],Table3[Score],1)</f>
        <v>118.5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5">
        <f>_xlfn.RANK.AVG(Table3[[#This Row],[Score 2 ]],Table3[[Score 2 ]],1)</f>
        <v>118.5</v>
      </c>
    </row>
    <row r="116" spans="1:26" x14ac:dyDescent="0.3">
      <c r="A116" t="s">
        <v>304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6">
        <f>_xlfn.RANK.AVG(Table3[[#This Row],[Score]],Table3[Score],1)</f>
        <v>118.5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6">
        <f>_xlfn.RANK.AVG(Table3[[#This Row],[Score 2 ]],Table3[[Score 2 ]],1)</f>
        <v>118.5</v>
      </c>
    </row>
    <row r="117" spans="1:26" x14ac:dyDescent="0.3">
      <c r="A117" t="s">
        <v>622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0.5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0.5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7">
        <f>_xlfn.RANK.AVG(Table3[[#This Row],[Score 2 ]],Table3[[Score 2 ]],1)</f>
        <v>118.5</v>
      </c>
    </row>
    <row r="118" spans="1:26" x14ac:dyDescent="0.3">
      <c r="A118" t="s">
        <v>1145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8">
        <f>_xlfn.RANK.AVG(Table3[[#This Row],[Score 2 ]],Table3[[Score 2 ]],1)</f>
        <v>118.5</v>
      </c>
    </row>
    <row r="119" spans="1:26" x14ac:dyDescent="0.3">
      <c r="A119" t="s">
        <v>968</v>
      </c>
      <c r="B119">
        <f>COUNTIFS(Table2[Sub-Sector],Table3[[#This Row],[Sub-Sector]])</f>
        <v>3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0.66666666666666663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0.66666666666666663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19">
        <f>_xlfn.RANK.AVG(Table3[[#This Row],[Score]],Table3[Score],1)</f>
        <v>118.5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19">
        <f>_xlfn.RANK.AVG(Table3[[#This Row],[Score 2 ]],Table3[[Score 2 ]],1)</f>
        <v>118.5</v>
      </c>
    </row>
    <row r="120" spans="1:26" x14ac:dyDescent="0.3">
      <c r="A120" t="s">
        <v>1446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0">
        <f>_xlfn.RANK.AVG(Table3[[#This Row],[Score]],Table3[Score],1)</f>
        <v>118.5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0">
        <f>_xlfn.RANK.AVG(Table3[[#This Row],[Score 2 ]],Table3[[Score 2 ]],1)</f>
        <v>118.5</v>
      </c>
    </row>
    <row r="121" spans="1:26" x14ac:dyDescent="0.3">
      <c r="A121" t="s">
        <v>440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0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1">
        <f>_xlfn.RANK.AVG(Table3[[#This Row],[Score]],Table3[Score],1)</f>
        <v>118.5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1">
        <f>_xlfn.RANK.AVG(Table3[[#This Row],[Score 2 ]],Table3[[Score 2 ]],1)</f>
        <v>118.5</v>
      </c>
    </row>
    <row r="122" spans="1:26" x14ac:dyDescent="0.3">
      <c r="A122" t="s">
        <v>979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2">
        <f>_xlfn.RANK.AVG(Table3[[#This Row],[Score]],Table3[Score],1)</f>
        <v>118.5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2">
        <f>_xlfn.RANK.AVG(Table3[[#This Row],[Score 2 ]],Table3[[Score 2 ]],1)</f>
        <v>118.5</v>
      </c>
    </row>
    <row r="123" spans="1:26" x14ac:dyDescent="0.3">
      <c r="A123" t="s">
        <v>809</v>
      </c>
      <c r="B123">
        <f>COUNTIFS(Table2[Sub-Sector],Table3[[#This Row],[Sub-Sector]])</f>
        <v>2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3">
        <f>_xlfn.RANK.AVG(Table3[[#This Row],[Score]],Table3[Score],1)</f>
        <v>118.5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3">
        <f>_xlfn.RANK.AVG(Table3[[#This Row],[Score 2 ]],Table3[[Score 2 ]],1)</f>
        <v>118.5</v>
      </c>
    </row>
    <row r="124" spans="1:26" x14ac:dyDescent="0.3">
      <c r="A124" t="s">
        <v>1990</v>
      </c>
      <c r="B124">
        <f>COUNTIFS(Table2[Sub-Sector],Table3[[#This Row],[Sub-Sector]])</f>
        <v>3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0.33333333333333331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0.33333333333333331</v>
      </c>
      <c r="M124" s="1">
        <f>COUNTIFS(Table2[Sub-Sector],Table3[[#This Row],[Sub-Sector]],Table2[% Away From Current Week High],"&lt;=0.05")/Table3[[#This Row],[Count]]</f>
        <v>0.66666666666666663</v>
      </c>
      <c r="N124" s="1">
        <f>COUNTIFS(Table2[Sub-Sector],Table3[[#This Row],[Sub-Sector]],Table2[% Away From Current Month Low],"&gt;=0.05")/Table3[[#This Row],[Count]]</f>
        <v>0.33333333333333331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4">
        <f>_xlfn.RANK.AVG(Table3[[#This Row],[Score]],Table3[Score],1)</f>
        <v>118.5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4">
        <f>_xlfn.RANK.AVG(Table3[[#This Row],[Score 2 ]],Table3[[Score 2 ]],1)</f>
        <v>118.5</v>
      </c>
    </row>
    <row r="125" spans="1:26" x14ac:dyDescent="0.3">
      <c r="A125" t="s">
        <v>1993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5">
        <f>_xlfn.RANK.AVG(Table3[[#This Row],[Score]],Table3[Score],1)</f>
        <v>118.5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5">
        <f>_xlfn.RANK.AVG(Table3[[#This Row],[Score 2 ]],Table3[[Score 2 ]],1)</f>
        <v>118.5</v>
      </c>
    </row>
    <row r="126" spans="1:26" x14ac:dyDescent="0.3">
      <c r="A126" t="s">
        <v>1237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0.5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6">
        <f>_xlfn.RANK.AVG(Table3[[#This Row],[Score]],Table3[Score],1)</f>
        <v>118.5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</v>
      </c>
      <c r="Z126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4C76-5264-44E7-9B30-CCF27C1E4762}">
  <dimension ref="A1:AV738"/>
  <sheetViews>
    <sheetView workbookViewId="0">
      <selection activeCell="B6" sqref="B6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3110</v>
      </c>
      <c r="D1" t="s">
        <v>2</v>
      </c>
      <c r="E1" t="s">
        <v>3</v>
      </c>
      <c r="F1" t="s">
        <v>4</v>
      </c>
      <c r="G1" t="s">
        <v>5</v>
      </c>
      <c r="H1" t="s">
        <v>3133</v>
      </c>
      <c r="I1" t="s">
        <v>6</v>
      </c>
      <c r="J1" t="s">
        <v>3134</v>
      </c>
      <c r="K1" t="s">
        <v>7</v>
      </c>
      <c r="L1" t="s">
        <v>3135</v>
      </c>
      <c r="M1" t="s">
        <v>8</v>
      </c>
      <c r="N1" t="s">
        <v>3136</v>
      </c>
      <c r="O1" t="s">
        <v>3137</v>
      </c>
      <c r="P1" t="s">
        <v>9</v>
      </c>
      <c r="Q1" t="s">
        <v>10</v>
      </c>
      <c r="R1" t="s">
        <v>11</v>
      </c>
      <c r="S1" s="1" t="s">
        <v>3138</v>
      </c>
      <c r="T1" s="1" t="s">
        <v>3139</v>
      </c>
      <c r="U1" s="1" t="s">
        <v>3140</v>
      </c>
      <c r="V1" t="s">
        <v>12</v>
      </c>
      <c r="W1" t="s">
        <v>3141</v>
      </c>
      <c r="X1" t="s">
        <v>3142</v>
      </c>
      <c r="Y1" t="s">
        <v>3143</v>
      </c>
      <c r="Z1" t="s">
        <v>3144</v>
      </c>
      <c r="AA1" t="s">
        <v>3145</v>
      </c>
      <c r="AB1" t="s">
        <v>3146</v>
      </c>
      <c r="AC1" s="1" t="s">
        <v>3147</v>
      </c>
      <c r="AD1" s="1" t="s">
        <v>3148</v>
      </c>
      <c r="AE1" s="1" t="s">
        <v>3149</v>
      </c>
      <c r="AF1" s="1" t="s">
        <v>3150</v>
      </c>
      <c r="AG1" s="1" t="s">
        <v>3151</v>
      </c>
      <c r="AH1" s="1" t="s">
        <v>3152</v>
      </c>
      <c r="AI1" t="s">
        <v>13</v>
      </c>
      <c r="AJ1" t="s">
        <v>14</v>
      </c>
      <c r="AK1" t="s">
        <v>3153</v>
      </c>
      <c r="AL1" t="s">
        <v>3154</v>
      </c>
      <c r="AM1" t="s">
        <v>3155</v>
      </c>
      <c r="AN1" t="s">
        <v>3156</v>
      </c>
      <c r="AO1" t="s">
        <v>3157</v>
      </c>
      <c r="AP1" t="s">
        <v>15</v>
      </c>
      <c r="AQ1" s="2" t="s">
        <v>3161</v>
      </c>
      <c r="AR1" s="2" t="s">
        <v>3162</v>
      </c>
      <c r="AS1" s="2" t="s">
        <v>3163</v>
      </c>
      <c r="AT1" s="2" t="s">
        <v>3164</v>
      </c>
      <c r="AU1" s="2" t="s">
        <v>3165</v>
      </c>
      <c r="AV1" s="2" t="s">
        <v>3166</v>
      </c>
    </row>
    <row r="2" spans="1:48" x14ac:dyDescent="0.3">
      <c r="A2" t="s">
        <v>878</v>
      </c>
      <c r="B2" t="s">
        <v>879</v>
      </c>
      <c r="C2" t="s">
        <v>3122</v>
      </c>
      <c r="D2" t="s">
        <v>128</v>
      </c>
      <c r="E2">
        <v>16439.915971170001</v>
      </c>
      <c r="F2">
        <v>629.54999999999995</v>
      </c>
      <c r="G2">
        <v>176.97244982938199</v>
      </c>
      <c r="H2">
        <f>(Table2[[#This Row],[1Y Return vs Nifty]]-AVERAGE(Table2[1Y Return vs Nifty]))/_xlfn.STDEV.P(Table2[1Y Return vs Nifty])</f>
        <v>3.254512282369332</v>
      </c>
      <c r="I2">
        <v>11.2408866680166</v>
      </c>
      <c r="J2">
        <f>(Table2[[#This Row],[1M Return vs Nifty]]-AVERAGE(Table2[1M Return vs Nifty]))/_xlfn.STDEV.P(Table2[1M Return vs Nifty])</f>
        <v>1.3345641068455132</v>
      </c>
      <c r="K2">
        <v>192.88235496831999</v>
      </c>
      <c r="L2">
        <f>(Table2[[#This Row],[6M Return vs Nifty]]-AVERAGE(Table2[6M Return vs Nifty]))/_xlfn.STDEV.P(Table2[6M Return vs Nifty])</f>
        <v>6.5355646282241162</v>
      </c>
      <c r="M2">
        <v>6.6702042878194296</v>
      </c>
      <c r="N2">
        <f>(Table2[[#This Row],[1W Return vs Nifty]]-AVERAGE(Table2[1W Return vs Nifty]))/_xlfn.STDEV.P(Table2[1W Return vs Nifty])</f>
        <v>1.2090403494427122</v>
      </c>
      <c r="O2">
        <v>629.52</v>
      </c>
      <c r="P2">
        <v>596.15402552767705</v>
      </c>
      <c r="Q2">
        <v>423.582205248739</v>
      </c>
      <c r="R2">
        <v>47.145623027491403</v>
      </c>
      <c r="S2" s="1">
        <f>(Table2[[#This Row],[Close Price]]-Table2[[#This Row],[20D EMA]])/Table2[[#This Row],[20D EMA]]</f>
        <v>4.7655356462022995E-5</v>
      </c>
      <c r="T2" s="1">
        <f>(Table2[[#This Row],[Close Price]]-Table2[[#This Row],[50D EMA]])/Table2[[#This Row],[50D EMA]]</f>
        <v>5.6019037098278324E-2</v>
      </c>
      <c r="U2" s="1">
        <f>(Table2[[#This Row],[Close Price]]-Table2[[#This Row],[200D EMA]])/Table2[[#This Row],[200D EMA]]</f>
        <v>0.48625223675369239</v>
      </c>
      <c r="V2">
        <v>0.944291001228449</v>
      </c>
      <c r="W2">
        <v>625.04999999999995</v>
      </c>
      <c r="X2">
        <v>662.95</v>
      </c>
      <c r="Y2">
        <v>618</v>
      </c>
      <c r="Z2">
        <v>710</v>
      </c>
      <c r="AA2">
        <v>609.5</v>
      </c>
      <c r="AB2">
        <v>710</v>
      </c>
      <c r="AC2" s="1">
        <f>(Table2[[#This Row],[Close Price]]/Table2[[#This Row],[Day Low]])-1</f>
        <v>7.1994240460762082E-3</v>
      </c>
      <c r="AD2" s="1">
        <f>(Table2[[#This Row],[Day High]]/Table2[[#This Row],[Close Price]])-1</f>
        <v>5.3053768564848003E-2</v>
      </c>
      <c r="AE2" s="1">
        <f>(Table2[[#This Row],[Close Price]]/Table2[[#This Row],[Current Week Low]])-1</f>
        <v>1.8689320388349362E-2</v>
      </c>
      <c r="AF2" s="1">
        <f>(Table2[[#This Row],[Current Week High]]/Table2[[#This Row],[Close Price]])-1</f>
        <v>0.12778969104916227</v>
      </c>
      <c r="AG2" s="1">
        <f>(Table2[[#This Row],[Close Price]]/Table2[[#This Row],[Current Month Low]])-1</f>
        <v>3.2895816242821896E-2</v>
      </c>
      <c r="AH2" s="1">
        <f>(Table2[[#This Row],[Current Month High]]/Table2[[#This Row],[Close Price]])-1</f>
        <v>0.12778969104916227</v>
      </c>
      <c r="AI2">
        <v>12.7789691049162</v>
      </c>
      <c r="AJ2">
        <v>329.12647830680601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0.31</v>
      </c>
      <c r="AM2" t="s">
        <v>3159</v>
      </c>
      <c r="AN2">
        <v>8.6300000000000008</v>
      </c>
      <c r="AO2" t="s">
        <v>3159</v>
      </c>
      <c r="AP2">
        <v>0.26292657049914497</v>
      </c>
      <c r="AQ2">
        <f>(Table2[[#This Row],[Sharpe Ratio]]-AVERAGE(Table2[Sharpe Ratio]))/_xlfn.STDEV.P(Table2[Sharpe Ratio])</f>
        <v>2.4606044095628086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14.794285776444482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4</v>
      </c>
    </row>
    <row r="3" spans="1:48" x14ac:dyDescent="0.3">
      <c r="A3" t="s">
        <v>724</v>
      </c>
      <c r="B3" t="s">
        <v>725</v>
      </c>
      <c r="C3" t="s">
        <v>3126</v>
      </c>
      <c r="D3" t="s">
        <v>138</v>
      </c>
      <c r="E3">
        <v>23050.274567259999</v>
      </c>
      <c r="F3">
        <v>730.05</v>
      </c>
      <c r="G3">
        <v>172.02636885840599</v>
      </c>
      <c r="H3">
        <f>(Table2[[#This Row],[1Y Return vs Nifty]]-AVERAGE(Table2[1Y Return vs Nifty]))/_xlfn.STDEV.P(Table2[1Y Return vs Nifty])</f>
        <v>3.1551067800932358</v>
      </c>
      <c r="I3">
        <v>3.1313534280565398</v>
      </c>
      <c r="J3">
        <f>(Table2[[#This Row],[1M Return vs Nifty]]-AVERAGE(Table2[1M Return vs Nifty]))/_xlfn.STDEV.P(Table2[1M Return vs Nifty])</f>
        <v>0.44746991795363811</v>
      </c>
      <c r="K3">
        <v>89.246358549706599</v>
      </c>
      <c r="L3">
        <f>(Table2[[#This Row],[6M Return vs Nifty]]-AVERAGE(Table2[6M Return vs Nifty]))/_xlfn.STDEV.P(Table2[6M Return vs Nifty])</f>
        <v>2.9375228256662913</v>
      </c>
      <c r="M3">
        <v>0.47333397789404902</v>
      </c>
      <c r="N3">
        <f>(Table2[[#This Row],[1W Return vs Nifty]]-AVERAGE(Table2[1W Return vs Nifty]))/_xlfn.STDEV.P(Table2[1W Return vs Nifty])</f>
        <v>-8.879723881351316E-2</v>
      </c>
      <c r="O3">
        <v>722.46</v>
      </c>
      <c r="P3">
        <v>692.17130146177794</v>
      </c>
      <c r="Q3">
        <v>518.58935616429301</v>
      </c>
      <c r="R3">
        <v>31.3188235193889</v>
      </c>
      <c r="S3" s="1">
        <f>(Table2[[#This Row],[Close Price]]-Table2[[#This Row],[20D EMA]])/Table2[[#This Row],[20D EMA]]</f>
        <v>1.0505771945851559E-2</v>
      </c>
      <c r="T3" s="1">
        <f>(Table2[[#This Row],[Close Price]]-Table2[[#This Row],[50D EMA]])/Table2[[#This Row],[50D EMA]]</f>
        <v>5.4724456876826602E-2</v>
      </c>
      <c r="U3" s="1">
        <f>(Table2[[#This Row],[Close Price]]-Table2[[#This Row],[200D EMA]])/Table2[[#This Row],[200D EMA]]</f>
        <v>0.40776124947831482</v>
      </c>
      <c r="V3">
        <v>0.50783614251165499</v>
      </c>
      <c r="W3">
        <v>670.05</v>
      </c>
      <c r="X3">
        <v>728</v>
      </c>
      <c r="Y3">
        <v>670.05</v>
      </c>
      <c r="Z3">
        <v>750</v>
      </c>
      <c r="AA3">
        <v>670.05</v>
      </c>
      <c r="AB3">
        <v>779.7</v>
      </c>
      <c r="AC3" s="1">
        <f>(Table2[[#This Row],[Close Price]]/Table2[[#This Row],[Day Low]])-1</f>
        <v>8.9545556301768636E-2</v>
      </c>
      <c r="AD3" s="1">
        <f>(Table2[[#This Row],[Day High]]/Table2[[#This Row],[Close Price]])-1</f>
        <v>-2.8080268474761638E-3</v>
      </c>
      <c r="AE3" s="1">
        <f>(Table2[[#This Row],[Close Price]]/Table2[[#This Row],[Current Week Low]])-1</f>
        <v>8.9545556301768636E-2</v>
      </c>
      <c r="AF3" s="1">
        <f>(Table2[[#This Row],[Current Week High]]/Table2[[#This Row],[Close Price]])-1</f>
        <v>2.7326895418122055E-2</v>
      </c>
      <c r="AG3" s="1">
        <f>(Table2[[#This Row],[Close Price]]/Table2[[#This Row],[Current Month Low]])-1</f>
        <v>8.9545556301768636E-2</v>
      </c>
      <c r="AH3" s="1">
        <f>(Table2[[#This Row],[Current Month High]]/Table2[[#This Row],[Close Price]])-1</f>
        <v>6.8009040476679772E-2</v>
      </c>
      <c r="AI3">
        <v>9.0678720635572994</v>
      </c>
      <c r="AJ3">
        <v>195.08892481810801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0.23</v>
      </c>
      <c r="AM3" t="s">
        <v>3159</v>
      </c>
      <c r="AN3">
        <v>-1.02</v>
      </c>
      <c r="AO3" t="s">
        <v>3158</v>
      </c>
      <c r="AP3">
        <v>0.25156120103414997</v>
      </c>
      <c r="AQ3">
        <f>(Table2[[#This Row],[Sharpe Ratio]]-AVERAGE(Table2[Sharpe Ratio]))/_xlfn.STDEV.P(Table2[Sharpe Ratio])</f>
        <v>2.3258910826436199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8.7771933675432727</v>
      </c>
      <c r="AS3">
        <f>_xlfn.RANK.AVG(Table2[[#This Row],[1Y Return vs Nifty Z-Score]],Table2[1Y Return vs Nifty Z-Score])</f>
        <v>10</v>
      </c>
      <c r="AT3">
        <f>_xlfn.RANK.AVG(Table2[[#This Row],[6M Return vs Nifty Z-Score]],Table2[6M Return vs Nifty Z-Score])</f>
        <v>14</v>
      </c>
      <c r="AU3">
        <f>_xlfn.RANK.AVG(Table2[[#This Row],[Sharpe Ratio Z-Score]],Table2[Sharpe Ratio Z-Score])</f>
        <v>5</v>
      </c>
      <c r="AV3">
        <f>(Table2[[#This Row],[Rank 1Y]]+Table2[[#This Row],[Rank 6M]]+Table2[[#This Row],[Rank Sharpe]])/3</f>
        <v>9.6666666666666661</v>
      </c>
    </row>
    <row r="4" spans="1:48" x14ac:dyDescent="0.3">
      <c r="A4" t="s">
        <v>469</v>
      </c>
      <c r="B4" t="s">
        <v>470</v>
      </c>
      <c r="C4" t="s">
        <v>3124</v>
      </c>
      <c r="D4" t="s">
        <v>173</v>
      </c>
      <c r="E4">
        <v>45509.711130900003</v>
      </c>
      <c r="F4">
        <v>1777.4</v>
      </c>
      <c r="G4">
        <v>338.76373103839802</v>
      </c>
      <c r="H4">
        <f>(Table2[[#This Row],[1Y Return vs Nifty]]-AVERAGE(Table2[1Y Return vs Nifty]))/_xlfn.STDEV.P(Table2[1Y Return vs Nifty])</f>
        <v>6.5061662012702524</v>
      </c>
      <c r="I4">
        <v>9.2955159211005096</v>
      </c>
      <c r="J4">
        <f>(Table2[[#This Row],[1M Return vs Nifty]]-AVERAGE(Table2[1M Return vs Nifty]))/_xlfn.STDEV.P(Table2[1M Return vs Nifty])</f>
        <v>1.1217618365094204</v>
      </c>
      <c r="K4">
        <v>63.797097115756301</v>
      </c>
      <c r="L4">
        <f>(Table2[[#This Row],[6M Return vs Nifty]]-AVERAGE(Table2[6M Return vs Nifty]))/_xlfn.STDEV.P(Table2[6M Return vs Nifty])</f>
        <v>2.0539735797680776</v>
      </c>
      <c r="M4">
        <v>12.266341832506701</v>
      </c>
      <c r="N4">
        <f>(Table2[[#This Row],[1W Return vs Nifty]]-AVERAGE(Table2[1W Return vs Nifty]))/_xlfn.STDEV.P(Table2[1W Return vs Nifty])</f>
        <v>2.3810638534547719</v>
      </c>
      <c r="O4">
        <v>1757.61</v>
      </c>
      <c r="P4">
        <v>1721.05513987378</v>
      </c>
      <c r="Q4">
        <v>1376.0610182898999</v>
      </c>
      <c r="R4">
        <v>51.912462262587098</v>
      </c>
      <c r="S4" s="1">
        <f>(Table2[[#This Row],[Close Price]]-Table2[[#This Row],[20D EMA]])/Table2[[#This Row],[20D EMA]]</f>
        <v>1.1259608217977932E-2</v>
      </c>
      <c r="T4" s="1">
        <f>(Table2[[#This Row],[Close Price]]-Table2[[#This Row],[50D EMA]])/Table2[[#This Row],[50D EMA]]</f>
        <v>3.2738556029269533E-2</v>
      </c>
      <c r="U4" s="1">
        <f>(Table2[[#This Row],[Close Price]]-Table2[[#This Row],[200D EMA]])/Table2[[#This Row],[200D EMA]]</f>
        <v>0.29165783811597557</v>
      </c>
      <c r="V4">
        <v>0.78776881750018701</v>
      </c>
      <c r="W4">
        <v>1772.7</v>
      </c>
      <c r="X4">
        <v>1864</v>
      </c>
      <c r="Y4">
        <v>1772.7</v>
      </c>
      <c r="Z4">
        <v>1866</v>
      </c>
      <c r="AA4">
        <v>1674</v>
      </c>
      <c r="AB4">
        <v>1866</v>
      </c>
      <c r="AC4" s="1">
        <f>(Table2[[#This Row],[Close Price]]/Table2[[#This Row],[Day Low]])-1</f>
        <v>2.6513228408642231E-3</v>
      </c>
      <c r="AD4" s="1">
        <f>(Table2[[#This Row],[Day High]]/Table2[[#This Row],[Close Price]])-1</f>
        <v>4.8722853606391281E-2</v>
      </c>
      <c r="AE4" s="1">
        <f>(Table2[[#This Row],[Close Price]]/Table2[[#This Row],[Current Week Low]])-1</f>
        <v>2.6513228408642231E-3</v>
      </c>
      <c r="AF4" s="1">
        <f>(Table2[[#This Row],[Current Week High]]/Table2[[#This Row],[Close Price]])-1</f>
        <v>4.9848092719702919E-2</v>
      </c>
      <c r="AG4" s="1">
        <f>(Table2[[#This Row],[Close Price]]/Table2[[#This Row],[Current Month Low]])-1</f>
        <v>6.176821983273606E-2</v>
      </c>
      <c r="AH4" s="1">
        <f>(Table2[[#This Row],[Current Month High]]/Table2[[#This Row],[Close Price]])-1</f>
        <v>4.9848092719702919E-2</v>
      </c>
      <c r="AI4">
        <v>10.779790705524899</v>
      </c>
      <c r="AJ4">
        <v>375.49491706794998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0.17</v>
      </c>
      <c r="AM4" t="s">
        <v>3159</v>
      </c>
      <c r="AN4">
        <v>6.64</v>
      </c>
      <c r="AO4" t="s">
        <v>3159</v>
      </c>
      <c r="AP4">
        <v>0.249540821155704</v>
      </c>
      <c r="AQ4">
        <f>(Table2[[#This Row],[Sharpe Ratio]]-AVERAGE(Table2[Sharpe Ratio]))/_xlfn.STDEV.P(Table2[Sharpe Ratio])</f>
        <v>2.301943590579739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14.364909061582264</v>
      </c>
      <c r="AS4">
        <f>_xlfn.RANK.AVG(Table2[[#This Row],[1Y Return vs Nifty Z-Score]],Table2[1Y Return vs Nifty Z-Score])</f>
        <v>1</v>
      </c>
      <c r="AT4">
        <f>_xlfn.RANK.AVG(Table2[[#This Row],[6M Return vs Nifty Z-Score]],Table2[6M Return vs Nifty Z-Score])</f>
        <v>27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11.333333333333334</v>
      </c>
    </row>
    <row r="5" spans="1:48" x14ac:dyDescent="0.3">
      <c r="A5" t="s">
        <v>792</v>
      </c>
      <c r="B5" t="s">
        <v>793</v>
      </c>
      <c r="C5" t="s">
        <v>3117</v>
      </c>
      <c r="D5" t="s">
        <v>51</v>
      </c>
      <c r="E5">
        <v>18816.764253515001</v>
      </c>
      <c r="F5">
        <v>14666.35</v>
      </c>
      <c r="G5">
        <v>164.37113379151299</v>
      </c>
      <c r="H5">
        <f>(Table2[[#This Row],[1Y Return vs Nifty]]-AVERAGE(Table2[1Y Return vs Nifty]))/_xlfn.STDEV.P(Table2[1Y Return vs Nifty])</f>
        <v>3.0012531551057897</v>
      </c>
      <c r="I5">
        <v>9.9111621796039095</v>
      </c>
      <c r="J5">
        <f>(Table2[[#This Row],[1M Return vs Nifty]]-AVERAGE(Table2[1M Return vs Nifty]))/_xlfn.STDEV.P(Table2[1M Return vs Nifty])</f>
        <v>1.1891067997978477</v>
      </c>
      <c r="K5">
        <v>135.394546069836</v>
      </c>
      <c r="L5">
        <f>(Table2[[#This Row],[6M Return vs Nifty]]-AVERAGE(Table2[6M Return vs Nifty]))/_xlfn.STDEV.P(Table2[6M Return vs Nifty])</f>
        <v>4.5396988412179784</v>
      </c>
      <c r="M5">
        <v>0.15355128104010499</v>
      </c>
      <c r="N5">
        <f>(Table2[[#This Row],[1W Return vs Nifty]]-AVERAGE(Table2[1W Return vs Nifty]))/_xlfn.STDEV.P(Table2[1W Return vs Nifty])</f>
        <v>-0.15577072434640499</v>
      </c>
      <c r="O5">
        <v>14193.2</v>
      </c>
      <c r="P5">
        <v>13311.718049204101</v>
      </c>
      <c r="Q5">
        <v>9757.9544473094593</v>
      </c>
      <c r="R5">
        <v>54.239213170185899</v>
      </c>
      <c r="S5" s="1">
        <f>(Table2[[#This Row],[Close Price]]-Table2[[#This Row],[20D EMA]])/Table2[[#This Row],[20D EMA]]</f>
        <v>3.3336386438576192E-2</v>
      </c>
      <c r="T5" s="1">
        <f>(Table2[[#This Row],[Close Price]]-Table2[[#This Row],[50D EMA]])/Table2[[#This Row],[50D EMA]]</f>
        <v>0.10176236799703643</v>
      </c>
      <c r="U5" s="1">
        <f>(Table2[[#This Row],[Close Price]]-Table2[[#This Row],[200D EMA]])/Table2[[#This Row],[200D EMA]]</f>
        <v>0.50301480491579087</v>
      </c>
      <c r="V5">
        <v>1.6406668968812499</v>
      </c>
      <c r="W5">
        <v>14541.5</v>
      </c>
      <c r="X5">
        <v>15727.2</v>
      </c>
      <c r="Y5">
        <v>12816</v>
      </c>
      <c r="Z5">
        <v>16560.75</v>
      </c>
      <c r="AA5">
        <v>12816</v>
      </c>
      <c r="AB5">
        <v>16560.75</v>
      </c>
      <c r="AC5" s="1">
        <f>(Table2[[#This Row],[Close Price]]/Table2[[#This Row],[Day Low]])-1</f>
        <v>8.585771756696392E-3</v>
      </c>
      <c r="AD5" s="1">
        <f>(Table2[[#This Row],[Day High]]/Table2[[#This Row],[Close Price]])-1</f>
        <v>7.2332243537076346E-2</v>
      </c>
      <c r="AE5" s="1">
        <f>(Table2[[#This Row],[Close Price]]/Table2[[#This Row],[Current Week Low]])-1</f>
        <v>0.1443781210986268</v>
      </c>
      <c r="AF5" s="1">
        <f>(Table2[[#This Row],[Current Week High]]/Table2[[#This Row],[Close Price]])-1</f>
        <v>0.12916642518417998</v>
      </c>
      <c r="AG5" s="1">
        <f>(Table2[[#This Row],[Close Price]]/Table2[[#This Row],[Current Month Low]])-1</f>
        <v>0.1443781210986268</v>
      </c>
      <c r="AH5" s="1">
        <f>(Table2[[#This Row],[Current Month High]]/Table2[[#This Row],[Close Price]])-1</f>
        <v>0.12916642518417998</v>
      </c>
      <c r="AI5">
        <v>12.9166425184179</v>
      </c>
      <c r="AJ5">
        <v>197.73043310563199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0.26</v>
      </c>
      <c r="AM5" t="s">
        <v>3159</v>
      </c>
      <c r="AN5">
        <v>5.13</v>
      </c>
      <c r="AO5" t="s">
        <v>3159</v>
      </c>
      <c r="AP5">
        <v>0.19380855658006399</v>
      </c>
      <c r="AQ5">
        <f>(Table2[[#This Row],[Sharpe Ratio]]-AVERAGE(Table2[Sharpe Ratio]))/_xlfn.STDEV.P(Table2[Sharpe Ratio])</f>
        <v>1.6413510070435009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10.215639078818711</v>
      </c>
      <c r="AS5">
        <f>_xlfn.RANK.AVG(Table2[[#This Row],[1Y Return vs Nifty Z-Score]],Table2[1Y Return vs Nifty Z-Score])</f>
        <v>14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30</v>
      </c>
      <c r="AV5">
        <f>(Table2[[#This Row],[Rank 1Y]]+Table2[[#This Row],[Rank 6M]]+Table2[[#This Row],[Rank Sharpe]])/3</f>
        <v>15.666666666666666</v>
      </c>
    </row>
    <row r="6" spans="1:48" x14ac:dyDescent="0.3">
      <c r="A6" t="s">
        <v>1090</v>
      </c>
      <c r="B6" t="s">
        <v>1091</v>
      </c>
      <c r="C6" t="s">
        <v>3130</v>
      </c>
      <c r="D6" t="s">
        <v>1058</v>
      </c>
      <c r="E6">
        <v>11214.6653907</v>
      </c>
      <c r="F6">
        <v>877.3</v>
      </c>
      <c r="G6">
        <v>112.96757161981201</v>
      </c>
      <c r="H6">
        <f>(Table2[[#This Row],[1Y Return vs Nifty]]-AVERAGE(Table2[1Y Return vs Nifty]))/_xlfn.STDEV.P(Table2[1Y Return vs Nifty])</f>
        <v>1.9681530205865247</v>
      </c>
      <c r="I6">
        <v>11.507687825350301</v>
      </c>
      <c r="J6">
        <f>(Table2[[#This Row],[1M Return vs Nifty]]-AVERAGE(Table2[1M Return vs Nifty]))/_xlfn.STDEV.P(Table2[1M Return vs Nifty])</f>
        <v>1.3637492336903128</v>
      </c>
      <c r="K6">
        <v>96.331801428255901</v>
      </c>
      <c r="L6">
        <f>(Table2[[#This Row],[6M Return vs Nifty]]-AVERAGE(Table2[6M Return vs Nifty]))/_xlfn.STDEV.P(Table2[6M Return vs Nifty])</f>
        <v>3.1835157291713641</v>
      </c>
      <c r="M6">
        <v>1.1034681194054701</v>
      </c>
      <c r="N6">
        <f>(Table2[[#This Row],[1W Return vs Nifty]]-AVERAGE(Table2[1W Return vs Nifty]))/_xlfn.STDEV.P(Table2[1W Return vs Nifty])</f>
        <v>4.3174503952705445E-2</v>
      </c>
      <c r="O6">
        <v>855.89</v>
      </c>
      <c r="P6">
        <v>789.57275947500705</v>
      </c>
      <c r="Q6">
        <v>602.97021782263505</v>
      </c>
      <c r="R6">
        <v>52.542237557949399</v>
      </c>
      <c r="S6" s="1">
        <f>(Table2[[#This Row],[Close Price]]-Table2[[#This Row],[20D EMA]])/Table2[[#This Row],[20D EMA]]</f>
        <v>2.5014896774118132E-2</v>
      </c>
      <c r="T6" s="1">
        <f>(Table2[[#This Row],[Close Price]]-Table2[[#This Row],[50D EMA]])/Table2[[#This Row],[50D EMA]]</f>
        <v>0.11110722789287135</v>
      </c>
      <c r="U6" s="1">
        <f>(Table2[[#This Row],[Close Price]]-Table2[[#This Row],[200D EMA]])/Table2[[#This Row],[200D EMA]]</f>
        <v>0.45496406633148107</v>
      </c>
      <c r="V6">
        <v>0.68883406037915795</v>
      </c>
      <c r="W6">
        <v>843.6</v>
      </c>
      <c r="X6">
        <v>895</v>
      </c>
      <c r="Y6">
        <v>843.6</v>
      </c>
      <c r="Z6">
        <v>905.45</v>
      </c>
      <c r="AA6">
        <v>843.6</v>
      </c>
      <c r="AB6">
        <v>950</v>
      </c>
      <c r="AC6" s="1">
        <f>(Table2[[#This Row],[Close Price]]/Table2[[#This Row],[Day Low]])-1</f>
        <v>3.9947842579421522E-2</v>
      </c>
      <c r="AD6" s="1">
        <f>(Table2[[#This Row],[Day High]]/Table2[[#This Row],[Close Price]])-1</f>
        <v>2.0175538584292774E-2</v>
      </c>
      <c r="AE6" s="1">
        <f>(Table2[[#This Row],[Close Price]]/Table2[[#This Row],[Current Week Low]])-1</f>
        <v>3.9947842579421522E-2</v>
      </c>
      <c r="AF6" s="1">
        <f>(Table2[[#This Row],[Current Week High]]/Table2[[#This Row],[Close Price]])-1</f>
        <v>3.2087085375584357E-2</v>
      </c>
      <c r="AG6" s="1">
        <f>(Table2[[#This Row],[Close Price]]/Table2[[#This Row],[Current Month Low]])-1</f>
        <v>3.9947842579421522E-2</v>
      </c>
      <c r="AH6" s="1">
        <f>(Table2[[#This Row],[Current Month High]]/Table2[[#This Row],[Close Price]])-1</f>
        <v>8.2867890117405807E-2</v>
      </c>
      <c r="AI6">
        <v>8.2867890117405807</v>
      </c>
      <c r="AJ6">
        <v>161.14005060276801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0.32</v>
      </c>
      <c r="AM6" t="s">
        <v>3159</v>
      </c>
      <c r="AN6">
        <v>4.9800000000000004</v>
      </c>
      <c r="AO6" t="s">
        <v>3159</v>
      </c>
      <c r="AP6">
        <v>0.20187658139665099</v>
      </c>
      <c r="AQ6">
        <f>(Table2[[#This Row],[Sharpe Ratio]]-AVERAGE(Table2[Sharpe Ratio]))/_xlfn.STDEV.P(Table2[Sharpe Ratio])</f>
        <v>1.7369810231249438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8.2955735105258519</v>
      </c>
      <c r="AS6">
        <f>_xlfn.RANK.AVG(Table2[[#This Row],[1Y Return vs Nifty Z-Score]],Table2[1Y Return vs Nifty Z-Score])</f>
        <v>34</v>
      </c>
      <c r="AT6">
        <f>_xlfn.RANK.AVG(Table2[[#This Row],[6M Return vs Nifty Z-Score]],Table2[6M Return vs Nifty Z-Score])</f>
        <v>11</v>
      </c>
      <c r="AU6">
        <f>_xlfn.RANK.AVG(Table2[[#This Row],[Sharpe Ratio Z-Score]],Table2[Sharpe Ratio Z-Score])</f>
        <v>23</v>
      </c>
      <c r="AV6">
        <f>(Table2[[#This Row],[Rank 1Y]]+Table2[[#This Row],[Rank 6M]]+Table2[[#This Row],[Rank Sharpe]])/3</f>
        <v>22.666666666666668</v>
      </c>
    </row>
    <row r="7" spans="1:48" x14ac:dyDescent="0.3">
      <c r="A7" t="s">
        <v>572</v>
      </c>
      <c r="B7" t="s">
        <v>573</v>
      </c>
      <c r="C7" t="s">
        <v>3115</v>
      </c>
      <c r="D7" t="s">
        <v>37</v>
      </c>
      <c r="E7">
        <v>32772.74</v>
      </c>
      <c r="F7">
        <v>6302.45</v>
      </c>
      <c r="G7">
        <v>180.90654639370001</v>
      </c>
      <c r="H7">
        <f>(Table2[[#This Row],[1Y Return vs Nifty]]-AVERAGE(Table2[1Y Return vs Nifty]))/_xlfn.STDEV.P(Table2[1Y Return vs Nifty])</f>
        <v>3.3335790924910289</v>
      </c>
      <c r="I7">
        <v>-1.05416469272569</v>
      </c>
      <c r="J7">
        <f>(Table2[[#This Row],[1M Return vs Nifty]]-AVERAGE(Table2[1M Return vs Nifty]))/_xlfn.STDEV.P(Table2[1M Return vs Nifty])</f>
        <v>-1.0379959786778362E-2</v>
      </c>
      <c r="K7">
        <v>83.462123938094507</v>
      </c>
      <c r="L7">
        <f>(Table2[[#This Row],[6M Return vs Nifty]]-AVERAGE(Table2[6M Return vs Nifty]))/_xlfn.STDEV.P(Table2[6M Return vs Nifty])</f>
        <v>2.7367053621633861</v>
      </c>
      <c r="M7">
        <v>-0.79087456902948805</v>
      </c>
      <c r="N7">
        <f>(Table2[[#This Row],[1W Return vs Nifty]]-AVERAGE(Table2[1W Return vs Nifty]))/_xlfn.STDEV.P(Table2[1W Return vs Nifty])</f>
        <v>-0.35356595100750893</v>
      </c>
      <c r="O7">
        <v>6675.04</v>
      </c>
      <c r="P7">
        <v>6513.0687708155701</v>
      </c>
      <c r="Q7">
        <v>4878.8469057239799</v>
      </c>
      <c r="R7">
        <v>33.259778925260498</v>
      </c>
      <c r="S7" s="1">
        <f>(Table2[[#This Row],[Close Price]]-Table2[[#This Row],[20D EMA]])/Table2[[#This Row],[20D EMA]]</f>
        <v>-5.5818392099523023E-2</v>
      </c>
      <c r="T7" s="1">
        <f>(Table2[[#This Row],[Close Price]]-Table2[[#This Row],[50D EMA]])/Table2[[#This Row],[50D EMA]]</f>
        <v>-3.2337869939180225E-2</v>
      </c>
      <c r="U7" s="1">
        <f>(Table2[[#This Row],[Close Price]]-Table2[[#This Row],[200D EMA]])/Table2[[#This Row],[200D EMA]]</f>
        <v>0.291790892763168</v>
      </c>
      <c r="V7">
        <v>0.30236577890781302</v>
      </c>
      <c r="W7">
        <v>6280</v>
      </c>
      <c r="X7">
        <v>6636.9</v>
      </c>
      <c r="Y7">
        <v>6280</v>
      </c>
      <c r="Z7">
        <v>7410.9</v>
      </c>
      <c r="AA7">
        <v>6280</v>
      </c>
      <c r="AB7">
        <v>7410.9</v>
      </c>
      <c r="AC7" s="1">
        <f>(Table2[[#This Row],[Close Price]]/Table2[[#This Row],[Day Low]])-1</f>
        <v>3.574840764331233E-3</v>
      </c>
      <c r="AD7" s="1">
        <f>(Table2[[#This Row],[Day High]]/Table2[[#This Row],[Close Price]])-1</f>
        <v>5.3066664551087328E-2</v>
      </c>
      <c r="AE7" s="1">
        <f>(Table2[[#This Row],[Close Price]]/Table2[[#This Row],[Current Week Low]])-1</f>
        <v>3.574840764331233E-3</v>
      </c>
      <c r="AF7" s="1">
        <f>(Table2[[#This Row],[Current Week High]]/Table2[[#This Row],[Close Price]])-1</f>
        <v>0.17587604820347646</v>
      </c>
      <c r="AG7" s="1">
        <f>(Table2[[#This Row],[Close Price]]/Table2[[#This Row],[Current Month Low]])-1</f>
        <v>3.574840764331233E-3</v>
      </c>
      <c r="AH7" s="1">
        <f>(Table2[[#This Row],[Current Month High]]/Table2[[#This Row],[Close Price]])-1</f>
        <v>0.17587604820347646</v>
      </c>
      <c r="AI7">
        <v>34.5508492729018</v>
      </c>
      <c r="AJ7">
        <v>213.55472636815901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0.22</v>
      </c>
      <c r="AM7" t="s">
        <v>3159</v>
      </c>
      <c r="AN7">
        <v>0.56999999999999995</v>
      </c>
      <c r="AO7" t="s">
        <v>3159</v>
      </c>
      <c r="AP7">
        <v>0.17627645202773601</v>
      </c>
      <c r="AQ7">
        <f>(Table2[[#This Row],[Sharpe Ratio]]-AVERAGE(Table2[Sharpe Ratio]))/_xlfn.STDEV.P(Table2[Sharpe Ratio])</f>
        <v>1.433543584731938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7.1398821285920659</v>
      </c>
      <c r="AS7">
        <f>_xlfn.RANK.AVG(Table2[[#This Row],[1Y Return vs Nifty Z-Score]],Table2[1Y Return vs Nifty Z-Score])</f>
        <v>7</v>
      </c>
      <c r="AT7">
        <f>_xlfn.RANK.AVG(Table2[[#This Row],[6M Return vs Nifty Z-Score]],Table2[6M Return vs Nifty Z-Score])</f>
        <v>16</v>
      </c>
      <c r="AU7">
        <f>_xlfn.RANK.AVG(Table2[[#This Row],[Sharpe Ratio Z-Score]],Table2[Sharpe Ratio Z-Score])</f>
        <v>53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1138</v>
      </c>
      <c r="B8" t="s">
        <v>1139</v>
      </c>
      <c r="C8" t="s">
        <v>3132</v>
      </c>
      <c r="D8" t="s">
        <v>1140</v>
      </c>
      <c r="E8">
        <v>10337.29294216</v>
      </c>
      <c r="F8">
        <v>1662.2</v>
      </c>
      <c r="G8">
        <v>170.93446764490599</v>
      </c>
      <c r="H8">
        <f>(Table2[[#This Row],[1Y Return vs Nifty]]-AVERAGE(Table2[1Y Return vs Nifty]))/_xlfn.STDEV.P(Table2[1Y Return vs Nifty])</f>
        <v>3.1331619334154772</v>
      </c>
      <c r="I8">
        <v>16.478222040031799</v>
      </c>
      <c r="J8">
        <f>(Table2[[#This Row],[1M Return vs Nifty]]-AVERAGE(Table2[1M Return vs Nifty]))/_xlfn.STDEV.P(Table2[1M Return vs Nifty])</f>
        <v>1.9074712811942343</v>
      </c>
      <c r="K8">
        <v>77.523382802424706</v>
      </c>
      <c r="L8">
        <f>(Table2[[#This Row],[6M Return vs Nifty]]-AVERAGE(Table2[6M Return vs Nifty]))/_xlfn.STDEV.P(Table2[6M Return vs Nifty])</f>
        <v>2.5305237303064461</v>
      </c>
      <c r="M8">
        <v>3.5710731877593198</v>
      </c>
      <c r="N8">
        <f>(Table2[[#This Row],[1W Return vs Nifty]]-AVERAGE(Table2[1W Return vs Nifty]))/_xlfn.STDEV.P(Table2[1W Return vs Nifty])</f>
        <v>0.55997580049617979</v>
      </c>
      <c r="O8">
        <v>1694.28</v>
      </c>
      <c r="P8">
        <v>1587.57685005186</v>
      </c>
      <c r="Q8">
        <v>1208.0058260302201</v>
      </c>
      <c r="R8">
        <v>42.633504953689602</v>
      </c>
      <c r="S8" s="1">
        <f>(Table2[[#This Row],[Close Price]]-Table2[[#This Row],[20D EMA]])/Table2[[#This Row],[20D EMA]]</f>
        <v>-1.8934296574356024E-2</v>
      </c>
      <c r="T8" s="1">
        <f>(Table2[[#This Row],[Close Price]]-Table2[[#This Row],[50D EMA]])/Table2[[#This Row],[50D EMA]]</f>
        <v>4.7004433168512383E-2</v>
      </c>
      <c r="U8" s="1">
        <f>(Table2[[#This Row],[Close Price]]-Table2[[#This Row],[200D EMA]])/Table2[[#This Row],[200D EMA]]</f>
        <v>0.37598674127455545</v>
      </c>
      <c r="V8">
        <v>0.56021584874641195</v>
      </c>
      <c r="W8">
        <v>1651.1</v>
      </c>
      <c r="X8">
        <v>1772.75</v>
      </c>
      <c r="Y8">
        <v>1651.1</v>
      </c>
      <c r="Z8">
        <v>1822.65</v>
      </c>
      <c r="AA8">
        <v>1651.1</v>
      </c>
      <c r="AB8">
        <v>1822.65</v>
      </c>
      <c r="AC8" s="1">
        <f>(Table2[[#This Row],[Close Price]]/Table2[[#This Row],[Day Low]])-1</f>
        <v>6.7227908666949165E-3</v>
      </c>
      <c r="AD8" s="1">
        <f>(Table2[[#This Row],[Day High]]/Table2[[#This Row],[Close Price]])-1</f>
        <v>6.6508242088797909E-2</v>
      </c>
      <c r="AE8" s="1">
        <f>(Table2[[#This Row],[Close Price]]/Table2[[#This Row],[Current Week Low]])-1</f>
        <v>6.7227908666949165E-3</v>
      </c>
      <c r="AF8" s="1">
        <f>(Table2[[#This Row],[Current Week High]]/Table2[[#This Row],[Close Price]])-1</f>
        <v>9.6528696907712597E-2</v>
      </c>
      <c r="AG8" s="1">
        <f>(Table2[[#This Row],[Close Price]]/Table2[[#This Row],[Current Month Low]])-1</f>
        <v>6.7227908666949165E-3</v>
      </c>
      <c r="AH8" s="1">
        <f>(Table2[[#This Row],[Current Month High]]/Table2[[#This Row],[Close Price]])-1</f>
        <v>9.6528696907712597E-2</v>
      </c>
      <c r="AI8">
        <v>14.64625195524</v>
      </c>
      <c r="AJ8">
        <v>199.41457263802499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</v>
      </c>
      <c r="AM8">
        <v>0</v>
      </c>
      <c r="AN8">
        <v>0.45</v>
      </c>
      <c r="AO8" t="s">
        <v>3159</v>
      </c>
      <c r="AP8">
        <v>0.180890026521798</v>
      </c>
      <c r="AQ8">
        <f>(Table2[[#This Row],[Sharpe Ratio]]-AVERAGE(Table2[Sharpe Ratio]))/_xlfn.STDEV.P(Table2[Sharpe Ratio])</f>
        <v>1.4882281219129629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9.6193608673252999</v>
      </c>
      <c r="AS8">
        <f>_xlfn.RANK.AVG(Table2[[#This Row],[1Y Return vs Nifty Z-Score]],Table2[1Y Return vs Nifty Z-Score])</f>
        <v>11</v>
      </c>
      <c r="AT8">
        <f>_xlfn.RANK.AVG(Table2[[#This Row],[6M Return vs Nifty Z-Score]],Table2[6M Return vs Nifty Z-Score])</f>
        <v>18</v>
      </c>
      <c r="AU8">
        <f>_xlfn.RANK.AVG(Table2[[#This Row],[Sharpe Ratio Z-Score]],Table2[Sharpe Ratio Z-Score])</f>
        <v>47</v>
      </c>
      <c r="AV8">
        <f>(Table2[[#This Row],[Rank 1Y]]+Table2[[#This Row],[Rank 6M]]+Table2[[#This Row],[Rank Sharpe]])/3</f>
        <v>25.333333333333332</v>
      </c>
    </row>
    <row r="9" spans="1:48" x14ac:dyDescent="0.3">
      <c r="A9" t="s">
        <v>986</v>
      </c>
      <c r="B9" t="s">
        <v>987</v>
      </c>
      <c r="C9" t="s">
        <v>3117</v>
      </c>
      <c r="D9" t="s">
        <v>51</v>
      </c>
      <c r="E9">
        <v>13853.21571522</v>
      </c>
      <c r="F9">
        <v>305.7</v>
      </c>
      <c r="G9">
        <v>100.114813843558</v>
      </c>
      <c r="H9">
        <f>(Table2[[#This Row],[1Y Return vs Nifty]]-AVERAGE(Table2[1Y Return vs Nifty]))/_xlfn.STDEV.P(Table2[1Y Return vs Nifty])</f>
        <v>1.709840459615769</v>
      </c>
      <c r="I9">
        <v>8.8934540654304008</v>
      </c>
      <c r="J9">
        <f>(Table2[[#This Row],[1M Return vs Nifty]]-AVERAGE(Table2[1M Return vs Nifty]))/_xlfn.STDEV.P(Table2[1M Return vs Nifty])</f>
        <v>1.0777806695067935</v>
      </c>
      <c r="K9">
        <v>89.379034350300898</v>
      </c>
      <c r="L9">
        <f>(Table2[[#This Row],[6M Return vs Nifty]]-AVERAGE(Table2[6M Return vs Nifty]))/_xlfn.STDEV.P(Table2[6M Return vs Nifty])</f>
        <v>2.9421290734298378</v>
      </c>
      <c r="M9">
        <v>6.68892864359304</v>
      </c>
      <c r="N9">
        <f>(Table2[[#This Row],[1W Return vs Nifty]]-AVERAGE(Table2[1W Return vs Nifty]))/_xlfn.STDEV.P(Table2[1W Return vs Nifty])</f>
        <v>1.2129618729737035</v>
      </c>
      <c r="O9">
        <v>289.99</v>
      </c>
      <c r="P9">
        <v>276.67330675400501</v>
      </c>
      <c r="Q9">
        <v>214.00414936451301</v>
      </c>
      <c r="R9">
        <v>65.892993222010901</v>
      </c>
      <c r="S9" s="1">
        <f>(Table2[[#This Row],[Close Price]]-Table2[[#This Row],[20D EMA]])/Table2[[#This Row],[20D EMA]]</f>
        <v>5.4174281871788611E-2</v>
      </c>
      <c r="T9" s="1">
        <f>(Table2[[#This Row],[Close Price]]-Table2[[#This Row],[50D EMA]])/Table2[[#This Row],[50D EMA]]</f>
        <v>0.10491324076956621</v>
      </c>
      <c r="U9" s="1">
        <f>(Table2[[#This Row],[Close Price]]-Table2[[#This Row],[200D EMA]])/Table2[[#This Row],[200D EMA]]</f>
        <v>0.42847697536603152</v>
      </c>
      <c r="V9">
        <v>0.63341907608043402</v>
      </c>
      <c r="W9">
        <v>298.3</v>
      </c>
      <c r="X9">
        <v>318</v>
      </c>
      <c r="Y9">
        <v>284.39999999999998</v>
      </c>
      <c r="Z9">
        <v>318</v>
      </c>
      <c r="AA9">
        <v>282</v>
      </c>
      <c r="AB9">
        <v>318</v>
      </c>
      <c r="AC9" s="1">
        <f>(Table2[[#This Row],[Close Price]]/Table2[[#This Row],[Day Low]])-1</f>
        <v>2.4807241032517524E-2</v>
      </c>
      <c r="AD9" s="1">
        <f>(Table2[[#This Row],[Day High]]/Table2[[#This Row],[Close Price]])-1</f>
        <v>4.0235525024533869E-2</v>
      </c>
      <c r="AE9" s="1">
        <f>(Table2[[#This Row],[Close Price]]/Table2[[#This Row],[Current Week Low]])-1</f>
        <v>7.4894514767932518E-2</v>
      </c>
      <c r="AF9" s="1">
        <f>(Table2[[#This Row],[Current Week High]]/Table2[[#This Row],[Close Price]])-1</f>
        <v>4.0235525024533869E-2</v>
      </c>
      <c r="AG9" s="1">
        <f>(Table2[[#This Row],[Close Price]]/Table2[[#This Row],[Current Month Low]])-1</f>
        <v>8.4042553191489233E-2</v>
      </c>
      <c r="AH9" s="1">
        <f>(Table2[[#This Row],[Current Month High]]/Table2[[#This Row],[Close Price]])-1</f>
        <v>4.0235525024533869E-2</v>
      </c>
      <c r="AI9">
        <v>7.5564278704612402</v>
      </c>
      <c r="AJ9">
        <v>135.15384615384599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0.35</v>
      </c>
      <c r="AM9" t="s">
        <v>3159</v>
      </c>
      <c r="AN9">
        <v>11.41</v>
      </c>
      <c r="AO9" t="s">
        <v>3159</v>
      </c>
      <c r="AP9">
        <v>0.20713624385044899</v>
      </c>
      <c r="AQ9">
        <f>(Table2[[#This Row],[Sharpe Ratio]]-AVERAGE(Table2[Sharpe Ratio]))/_xlfn.STDEV.P(Table2[Sharpe Ratio])</f>
        <v>1.7993236183045704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8.7420356938306742</v>
      </c>
      <c r="AS9">
        <f>_xlfn.RANK.AVG(Table2[[#This Row],[1Y Return vs Nifty Z-Score]],Table2[1Y Return vs Nifty Z-Score])</f>
        <v>46</v>
      </c>
      <c r="AT9">
        <f>_xlfn.RANK.AVG(Table2[[#This Row],[6M Return vs Nifty Z-Score]],Table2[6M Return vs Nifty Z-Score])</f>
        <v>13</v>
      </c>
      <c r="AU9">
        <f>_xlfn.RANK.AVG(Table2[[#This Row],[Sharpe Ratio Z-Score]],Table2[Sharpe Ratio Z-Score])</f>
        <v>20</v>
      </c>
      <c r="AV9">
        <f>(Table2[[#This Row],[Rank 1Y]]+Table2[[#This Row],[Rank 6M]]+Table2[[#This Row],[Rank Sharpe]])/3</f>
        <v>26.333333333333332</v>
      </c>
    </row>
    <row r="10" spans="1:48" hidden="1" x14ac:dyDescent="0.3">
      <c r="A10" t="s">
        <v>288</v>
      </c>
      <c r="B10" t="s">
        <v>289</v>
      </c>
      <c r="C10" t="s">
        <v>3116</v>
      </c>
      <c r="D10" t="s">
        <v>144</v>
      </c>
      <c r="E10">
        <v>87539.568898500002</v>
      </c>
      <c r="F10">
        <v>419.85</v>
      </c>
      <c r="G10">
        <v>146.42441995380099</v>
      </c>
      <c r="H10">
        <f>(Table2[[#This Row],[1Y Return vs Nifty]]-AVERAGE(Table2[1Y Return vs Nifty]))/_xlfn.STDEV.P(Table2[1Y Return vs Nifty])</f>
        <v>2.6405631231973361</v>
      </c>
      <c r="I10">
        <v>-2.3980471523742999</v>
      </c>
      <c r="J10">
        <f>(Table2[[#This Row],[1M Return vs Nifty]]-AVERAGE(Table2[1M Return vs Nifty]))/_xlfn.STDEV.P(Table2[1M Return vs Nifty])</f>
        <v>-0.15738599394835395</v>
      </c>
      <c r="K10">
        <v>57.581718762662703</v>
      </c>
      <c r="L10">
        <f>(Table2[[#This Row],[6M Return vs Nifty]]-AVERAGE(Table2[6M Return vs Nifty]))/_xlfn.STDEV.P(Table2[6M Return vs Nifty])</f>
        <v>1.8381876375669441</v>
      </c>
      <c r="M10">
        <v>-3.17356087276143</v>
      </c>
      <c r="N10">
        <f>(Table2[[#This Row],[1W Return vs Nifty]]-AVERAGE(Table2[1W Return vs Nifty]))/_xlfn.STDEV.P(Table2[1W Return vs Nifty])</f>
        <v>-0.85258234014408252</v>
      </c>
      <c r="O10">
        <v>456.03</v>
      </c>
      <c r="P10">
        <v>481.577349808652</v>
      </c>
      <c r="Q10">
        <v>415.66994382072602</v>
      </c>
      <c r="R10">
        <v>31.993037382323099</v>
      </c>
      <c r="S10" s="1">
        <f>(Table2[[#This Row],[Close Price]]-Table2[[#This Row],[20D EMA]])/Table2[[#This Row],[20D EMA]]</f>
        <v>-7.9336885731201789E-2</v>
      </c>
      <c r="T10" s="1">
        <f>(Table2[[#This Row],[Close Price]]-Table2[[#This Row],[50D EMA]])/Table2[[#This Row],[50D EMA]]</f>
        <v>-0.1281774357394061</v>
      </c>
      <c r="U10" s="1">
        <f>(Table2[[#This Row],[Close Price]]-Table2[[#This Row],[200D EMA]])/Table2[[#This Row],[200D EMA]]</f>
        <v>1.0056190594037315E-2</v>
      </c>
      <c r="V10">
        <v>0.59621747914648304</v>
      </c>
      <c r="W10">
        <v>418</v>
      </c>
      <c r="X10">
        <v>451.85</v>
      </c>
      <c r="Y10">
        <v>418</v>
      </c>
      <c r="Z10">
        <v>451.85</v>
      </c>
      <c r="AA10">
        <v>418</v>
      </c>
      <c r="AB10">
        <v>486.7</v>
      </c>
      <c r="AC10" s="1">
        <f>(Table2[[#This Row],[Close Price]]/Table2[[#This Row],[Day Low]])-1</f>
        <v>4.4258373205741108E-3</v>
      </c>
      <c r="AD10" s="1">
        <f>(Table2[[#This Row],[Day High]]/Table2[[#This Row],[Close Price]])-1</f>
        <v>7.6217696796474943E-2</v>
      </c>
      <c r="AE10" s="1">
        <f>(Table2[[#This Row],[Close Price]]/Table2[[#This Row],[Current Week Low]])-1</f>
        <v>4.4258373205741108E-3</v>
      </c>
      <c r="AF10" s="1">
        <f>(Table2[[#This Row],[Current Week High]]/Table2[[#This Row],[Close Price]])-1</f>
        <v>7.6217696796474943E-2</v>
      </c>
      <c r="AG10" s="1">
        <f>(Table2[[#This Row],[Close Price]]/Table2[[#This Row],[Current Month Low]])-1</f>
        <v>4.4258373205741108E-3</v>
      </c>
      <c r="AH10" s="1">
        <f>(Table2[[#This Row],[Current Month High]]/Table2[[#This Row],[Close Price]])-1</f>
        <v>0.15922353221388574</v>
      </c>
      <c r="AI10">
        <v>54.102655710372701</v>
      </c>
      <c r="AJ10">
        <v>168.10344827586201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-0.19</v>
      </c>
      <c r="AM10" t="s">
        <v>3158</v>
      </c>
      <c r="AN10">
        <v>-2.88</v>
      </c>
      <c r="AO10" t="s">
        <v>3158</v>
      </c>
      <c r="AP10">
        <v>0.20094344115584201</v>
      </c>
      <c r="AQ10">
        <f>(Table2[[#This Row],[Sharpe Ratio]]-AVERAGE(Table2[Sharpe Ratio]))/_xlfn.STDEV.P(Table2[Sharpe Ratio])</f>
        <v>1.725920544474538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19</v>
      </c>
      <c r="AT10">
        <f>_xlfn.RANK.AVG(Table2[[#This Row],[6M Return vs Nifty Z-Score]],Table2[6M Return vs Nifty Z-Score])</f>
        <v>37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27</v>
      </c>
    </row>
    <row r="11" spans="1:48" x14ac:dyDescent="0.3">
      <c r="A11" t="s">
        <v>937</v>
      </c>
      <c r="B11" t="s">
        <v>938</v>
      </c>
      <c r="C11" t="s">
        <v>3124</v>
      </c>
      <c r="D11" t="s">
        <v>128</v>
      </c>
      <c r="E11">
        <v>15235.753748360001</v>
      </c>
      <c r="F11">
        <v>1695.35</v>
      </c>
      <c r="G11">
        <v>107.733888059629</v>
      </c>
      <c r="H11">
        <f>(Table2[[#This Row],[1Y Return vs Nifty]]-AVERAGE(Table2[1Y Return vs Nifty]))/_xlfn.STDEV.P(Table2[1Y Return vs Nifty])</f>
        <v>1.8629673299140408</v>
      </c>
      <c r="I11">
        <v>-1.0604457847306401</v>
      </c>
      <c r="J11">
        <f>(Table2[[#This Row],[1M Return vs Nifty]]-AVERAGE(Table2[1M Return vs Nifty]))/_xlfn.STDEV.P(Table2[1M Return vs Nifty])</f>
        <v>-1.1067042514305831E-2</v>
      </c>
      <c r="K11">
        <v>75.566300616132807</v>
      </c>
      <c r="L11">
        <f>(Table2[[#This Row],[6M Return vs Nifty]]-AVERAGE(Table2[6M Return vs Nifty]))/_xlfn.STDEV.P(Table2[6M Return vs Nifty])</f>
        <v>2.4625776135066775</v>
      </c>
      <c r="M11">
        <v>-1.84932435331011</v>
      </c>
      <c r="N11">
        <f>(Table2[[#This Row],[1W Return vs Nifty]]-AVERAGE(Table2[1W Return vs Nifty]))/_xlfn.STDEV.P(Table2[1W Return vs Nifty])</f>
        <v>-0.57524170773923666</v>
      </c>
      <c r="O11">
        <v>1806.45</v>
      </c>
      <c r="P11">
        <v>1755.0395627179</v>
      </c>
      <c r="Q11">
        <v>1372.5204139581799</v>
      </c>
      <c r="R11">
        <v>28.528608861515998</v>
      </c>
      <c r="S11" s="1">
        <f>(Table2[[#This Row],[Close Price]]-Table2[[#This Row],[20D EMA]])/Table2[[#This Row],[20D EMA]]</f>
        <v>-6.1501840626643489E-2</v>
      </c>
      <c r="T11" s="1">
        <f>(Table2[[#This Row],[Close Price]]-Table2[[#This Row],[50D EMA]])/Table2[[#This Row],[50D EMA]]</f>
        <v>-3.4010380156595049E-2</v>
      </c>
      <c r="U11" s="1">
        <f>(Table2[[#This Row],[Close Price]]-Table2[[#This Row],[200D EMA]])/Table2[[#This Row],[200D EMA]]</f>
        <v>0.23520931474586904</v>
      </c>
      <c r="V11">
        <v>0.77269830479478396</v>
      </c>
      <c r="W11">
        <v>1657.1</v>
      </c>
      <c r="X11">
        <v>1779.8</v>
      </c>
      <c r="Y11">
        <v>1657.1</v>
      </c>
      <c r="Z11">
        <v>1862.95</v>
      </c>
      <c r="AA11">
        <v>1657.1</v>
      </c>
      <c r="AB11">
        <v>1938.6</v>
      </c>
      <c r="AC11" s="1">
        <f>(Table2[[#This Row],[Close Price]]/Table2[[#This Row],[Day Low]])-1</f>
        <v>2.3082493512763369E-2</v>
      </c>
      <c r="AD11" s="1">
        <f>(Table2[[#This Row],[Day High]]/Table2[[#This Row],[Close Price]])-1</f>
        <v>4.9812723036541051E-2</v>
      </c>
      <c r="AE11" s="1">
        <f>(Table2[[#This Row],[Close Price]]/Table2[[#This Row],[Current Week Low]])-1</f>
        <v>2.3082493512763369E-2</v>
      </c>
      <c r="AF11" s="1">
        <f>(Table2[[#This Row],[Current Week High]]/Table2[[#This Row],[Close Price]])-1</f>
        <v>9.8858642758132609E-2</v>
      </c>
      <c r="AG11" s="1">
        <f>(Table2[[#This Row],[Close Price]]/Table2[[#This Row],[Current Month Low]])-1</f>
        <v>2.3082493512763369E-2</v>
      </c>
      <c r="AH11" s="1">
        <f>(Table2[[#This Row],[Current Month High]]/Table2[[#This Row],[Close Price]])-1</f>
        <v>0.14348069720116796</v>
      </c>
      <c r="AI11">
        <v>17.834075559618899</v>
      </c>
      <c r="AJ11">
        <v>146.39924424097001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-0.1</v>
      </c>
      <c r="AM11" t="s">
        <v>3158</v>
      </c>
      <c r="AN11">
        <v>-1.35</v>
      </c>
      <c r="AO11" t="s">
        <v>3158</v>
      </c>
      <c r="AP11">
        <v>0.202273827236823</v>
      </c>
      <c r="AQ11">
        <f>(Table2[[#This Row],[Sharpe Ratio]]-AVERAGE(Table2[Sharpe Ratio]))/_xlfn.STDEV.P(Table2[Sharpe Ratio])</f>
        <v>1.7416895641802259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5.4809257573474017</v>
      </c>
      <c r="AS11">
        <f>_xlfn.RANK.AVG(Table2[[#This Row],[1Y Return vs Nifty Z-Score]],Table2[1Y Return vs Nifty Z-Score])</f>
        <v>39</v>
      </c>
      <c r="AT11">
        <f>_xlfn.RANK.AVG(Table2[[#This Row],[6M Return vs Nifty Z-Score]],Table2[6M Return vs Nifty Z-Score])</f>
        <v>20</v>
      </c>
      <c r="AU11">
        <f>_xlfn.RANK.AVG(Table2[[#This Row],[Sharpe Ratio Z-Score]],Table2[Sharpe Ratio Z-Score])</f>
        <v>22</v>
      </c>
      <c r="AV11">
        <f>(Table2[[#This Row],[Rank 1Y]]+Table2[[#This Row],[Rank 6M]]+Table2[[#This Row],[Rank Sharpe]])/3</f>
        <v>27</v>
      </c>
    </row>
    <row r="12" spans="1:48" x14ac:dyDescent="0.3">
      <c r="A12" t="s">
        <v>1141</v>
      </c>
      <c r="B12" t="s">
        <v>1142</v>
      </c>
      <c r="C12" t="s">
        <v>3113</v>
      </c>
      <c r="D12" t="s">
        <v>512</v>
      </c>
      <c r="E12">
        <v>10111.505985</v>
      </c>
      <c r="F12">
        <v>507.15</v>
      </c>
      <c r="G12">
        <v>104.60989159710699</v>
      </c>
      <c r="H12">
        <f>(Table2[[#This Row],[1Y Return vs Nifty]]-AVERAGE(Table2[1Y Return vs Nifty]))/_xlfn.STDEV.P(Table2[1Y Return vs Nifty])</f>
        <v>1.800181775191416</v>
      </c>
      <c r="I12">
        <v>13.577302862681201</v>
      </c>
      <c r="J12">
        <f>(Table2[[#This Row],[1M Return vs Nifty]]-AVERAGE(Table2[1M Return vs Nifty]))/_xlfn.STDEV.P(Table2[1M Return vs Nifty])</f>
        <v>1.5901424697168691</v>
      </c>
      <c r="K12">
        <v>54.162345334087298</v>
      </c>
      <c r="L12">
        <f>(Table2[[#This Row],[6M Return vs Nifty]]-AVERAGE(Table2[6M Return vs Nifty]))/_xlfn.STDEV.P(Table2[6M Return vs Nifty])</f>
        <v>1.7194735907132381</v>
      </c>
      <c r="M12">
        <v>1.84858882724218</v>
      </c>
      <c r="N12">
        <f>(Table2[[#This Row],[1W Return vs Nifty]]-AVERAGE(Table2[1W Return vs Nifty]))/_xlfn.STDEV.P(Table2[1W Return vs Nifty])</f>
        <v>0.19922838503355894</v>
      </c>
      <c r="O12">
        <v>505.16</v>
      </c>
      <c r="P12">
        <v>479.25869584310999</v>
      </c>
      <c r="Q12">
        <v>386.16519907175302</v>
      </c>
      <c r="R12">
        <v>45.827951967652801</v>
      </c>
      <c r="S12" s="1">
        <f>(Table2[[#This Row],[Close Price]]-Table2[[#This Row],[20D EMA]])/Table2[[#This Row],[20D EMA]]</f>
        <v>3.9393459497979889E-3</v>
      </c>
      <c r="T12" s="1">
        <f>(Table2[[#This Row],[Close Price]]-Table2[[#This Row],[50D EMA]])/Table2[[#This Row],[50D EMA]]</f>
        <v>5.8196761788168946E-2</v>
      </c>
      <c r="U12" s="1">
        <f>(Table2[[#This Row],[Close Price]]-Table2[[#This Row],[200D EMA]])/Table2[[#This Row],[200D EMA]]</f>
        <v>0.31329804244158954</v>
      </c>
      <c r="V12">
        <v>1.1233151057020301</v>
      </c>
      <c r="W12">
        <v>503.25</v>
      </c>
      <c r="X12">
        <v>526.4</v>
      </c>
      <c r="Y12">
        <v>503.25</v>
      </c>
      <c r="Z12">
        <v>534.1</v>
      </c>
      <c r="AA12">
        <v>503.25</v>
      </c>
      <c r="AB12">
        <v>539.9</v>
      </c>
      <c r="AC12" s="1">
        <f>(Table2[[#This Row],[Close Price]]/Table2[[#This Row],[Day Low]])-1</f>
        <v>7.7496274217585537E-3</v>
      </c>
      <c r="AD12" s="1">
        <f>(Table2[[#This Row],[Day High]]/Table2[[#This Row],[Close Price]])-1</f>
        <v>3.7957211870255358E-2</v>
      </c>
      <c r="AE12" s="1">
        <f>(Table2[[#This Row],[Close Price]]/Table2[[#This Row],[Current Week Low]])-1</f>
        <v>7.7496274217585537E-3</v>
      </c>
      <c r="AF12" s="1">
        <f>(Table2[[#This Row],[Current Week High]]/Table2[[#This Row],[Close Price]])-1</f>
        <v>5.3140096618357502E-2</v>
      </c>
      <c r="AG12" s="1">
        <f>(Table2[[#This Row],[Close Price]]/Table2[[#This Row],[Current Month Low]])-1</f>
        <v>7.7496274217585537E-3</v>
      </c>
      <c r="AH12" s="1">
        <f>(Table2[[#This Row],[Current Month High]]/Table2[[#This Row],[Close Price]])-1</f>
        <v>6.4576555259785007E-2</v>
      </c>
      <c r="AI12">
        <v>6.4576555259784998</v>
      </c>
      <c r="AJ12">
        <v>135.993485342019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</v>
      </c>
      <c r="AM12" t="s">
        <v>3159</v>
      </c>
      <c r="AN12">
        <v>7.96</v>
      </c>
      <c r="AO12" t="s">
        <v>3159</v>
      </c>
      <c r="AP12">
        <v>0.33809598591463202</v>
      </c>
      <c r="AQ12">
        <f>(Table2[[#This Row],[Sharpe Ratio]]-AVERAGE(Table2[Sharpe Ratio]))/_xlfn.STDEV.P(Table2[Sharpe Ratio])</f>
        <v>3.3515848624534601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8.6606110831085417</v>
      </c>
      <c r="AS12">
        <f>_xlfn.RANK.AVG(Table2[[#This Row],[1Y Return vs Nifty Z-Score]],Table2[1Y Return vs Nifty Z-Score])</f>
        <v>43</v>
      </c>
      <c r="AT12">
        <f>_xlfn.RANK.AVG(Table2[[#This Row],[6M Return vs Nifty Z-Score]],Table2[6M Return vs Nifty Z-Score])</f>
        <v>41</v>
      </c>
      <c r="AU12">
        <f>_xlfn.RANK.AVG(Table2[[#This Row],[Sharpe Ratio Z-Score]],Table2[Sharpe Ratio Z-Score])</f>
        <v>1</v>
      </c>
      <c r="AV12">
        <f>(Table2[[#This Row],[Rank 1Y]]+Table2[[#This Row],[Rank 6M]]+Table2[[#This Row],[Rank Sharpe]])/3</f>
        <v>28.333333333333332</v>
      </c>
    </row>
    <row r="13" spans="1:48" x14ac:dyDescent="0.3">
      <c r="A13" t="s">
        <v>1059</v>
      </c>
      <c r="B13" t="s">
        <v>1060</v>
      </c>
      <c r="C13" t="s">
        <v>3113</v>
      </c>
      <c r="D13" t="s">
        <v>208</v>
      </c>
      <c r="E13">
        <v>11941.686512</v>
      </c>
      <c r="F13">
        <v>2981.3</v>
      </c>
      <c r="G13">
        <v>123.633860532208</v>
      </c>
      <c r="H13">
        <f>(Table2[[#This Row],[1Y Return vs Nifty]]-AVERAGE(Table2[1Y Return vs Nifty]))/_xlfn.STDEV.P(Table2[1Y Return vs Nifty])</f>
        <v>2.1825222986029047</v>
      </c>
      <c r="I13">
        <v>18.900125850178501</v>
      </c>
      <c r="J13">
        <f>(Table2[[#This Row],[1M Return vs Nifty]]-AVERAGE(Table2[1M Return vs Nifty]))/_xlfn.STDEV.P(Table2[1M Return vs Nifty])</f>
        <v>2.1724010536563063</v>
      </c>
      <c r="K13">
        <v>89.4331440034276</v>
      </c>
      <c r="L13">
        <f>(Table2[[#This Row],[6M Return vs Nifty]]-AVERAGE(Table2[6M Return vs Nifty]))/_xlfn.STDEV.P(Table2[6M Return vs Nifty])</f>
        <v>2.9440076561674933</v>
      </c>
      <c r="M13">
        <v>4.6014533966301903</v>
      </c>
      <c r="N13">
        <f>(Table2[[#This Row],[1W Return vs Nifty]]-AVERAGE(Table2[1W Return vs Nifty]))/_xlfn.STDEV.P(Table2[1W Return vs Nifty])</f>
        <v>0.77577282357185218</v>
      </c>
      <c r="O13">
        <v>2850.4</v>
      </c>
      <c r="P13">
        <v>2647.9291542045598</v>
      </c>
      <c r="Q13">
        <v>2061.77185190925</v>
      </c>
      <c r="R13">
        <v>48.9304339874815</v>
      </c>
      <c r="S13" s="1">
        <f>(Table2[[#This Row],[Close Price]]-Table2[[#This Row],[20D EMA]])/Table2[[#This Row],[20D EMA]]</f>
        <v>4.5923379174852681E-2</v>
      </c>
      <c r="T13" s="1">
        <f>(Table2[[#This Row],[Close Price]]-Table2[[#This Row],[50D EMA]])/Table2[[#This Row],[50D EMA]]</f>
        <v>0.12589870286600821</v>
      </c>
      <c r="U13" s="1">
        <f>(Table2[[#This Row],[Close Price]]-Table2[[#This Row],[200D EMA]])/Table2[[#This Row],[200D EMA]]</f>
        <v>0.44598928210182187</v>
      </c>
      <c r="V13">
        <v>2.1759366823333899</v>
      </c>
      <c r="W13">
        <v>2870.1</v>
      </c>
      <c r="X13">
        <v>3041.2</v>
      </c>
      <c r="Y13">
        <v>2870.1</v>
      </c>
      <c r="Z13">
        <v>3050</v>
      </c>
      <c r="AA13">
        <v>2820</v>
      </c>
      <c r="AB13">
        <v>3735.2</v>
      </c>
      <c r="AC13" s="1">
        <f>(Table2[[#This Row],[Close Price]]/Table2[[#This Row],[Day Low]])-1</f>
        <v>3.8744294623880737E-2</v>
      </c>
      <c r="AD13" s="1">
        <f>(Table2[[#This Row],[Day High]]/Table2[[#This Row],[Close Price]])-1</f>
        <v>2.0091906215409239E-2</v>
      </c>
      <c r="AE13" s="1">
        <f>(Table2[[#This Row],[Close Price]]/Table2[[#This Row],[Current Week Low]])-1</f>
        <v>3.8744294623880737E-2</v>
      </c>
      <c r="AF13" s="1">
        <f>(Table2[[#This Row],[Current Week High]]/Table2[[#This Row],[Close Price]])-1</f>
        <v>2.3043638681112144E-2</v>
      </c>
      <c r="AG13" s="1">
        <f>(Table2[[#This Row],[Close Price]]/Table2[[#This Row],[Current Month Low]])-1</f>
        <v>5.719858156028379E-2</v>
      </c>
      <c r="AH13" s="1">
        <f>(Table2[[#This Row],[Current Month High]]/Table2[[#This Row],[Close Price]])-1</f>
        <v>0.25287626203334113</v>
      </c>
      <c r="AI13">
        <v>25.287626203334099</v>
      </c>
      <c r="AJ13">
        <v>162.66960352422899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</v>
      </c>
      <c r="AM13" t="s">
        <v>3159</v>
      </c>
      <c r="AN13">
        <v>8.57</v>
      </c>
      <c r="AO13" t="s">
        <v>3159</v>
      </c>
      <c r="AP13">
        <v>0.17692103735779899</v>
      </c>
      <c r="AQ13">
        <f>(Table2[[#This Row],[Sharpe Ratio]]-AVERAGE(Table2[Sharpe Ratio]))/_xlfn.STDEV.P(Table2[Sharpe Ratio])</f>
        <v>1.4411838321135593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9.5158876641121157</v>
      </c>
      <c r="AS13">
        <f>_xlfn.RANK.AVG(Table2[[#This Row],[1Y Return vs Nifty Z-Score]],Table2[1Y Return vs Nifty Z-Score])</f>
        <v>28</v>
      </c>
      <c r="AT13">
        <f>_xlfn.RANK.AVG(Table2[[#This Row],[6M Return vs Nifty Z-Score]],Table2[6M Return vs Nifty Z-Score])</f>
        <v>12</v>
      </c>
      <c r="AU13">
        <f>_xlfn.RANK.AVG(Table2[[#This Row],[Sharpe Ratio Z-Score]],Table2[Sharpe Ratio Z-Score])</f>
        <v>50</v>
      </c>
      <c r="AV13">
        <f>(Table2[[#This Row],[Rank 1Y]]+Table2[[#This Row],[Rank 6M]]+Table2[[#This Row],[Rank Sharpe]])/3</f>
        <v>30</v>
      </c>
    </row>
    <row r="14" spans="1:48" hidden="1" x14ac:dyDescent="0.3">
      <c r="A14" t="s">
        <v>1020</v>
      </c>
      <c r="B14" t="s">
        <v>1021</v>
      </c>
      <c r="C14" t="s">
        <v>3118</v>
      </c>
      <c r="D14" t="s">
        <v>117</v>
      </c>
      <c r="E14">
        <v>12937.172884080001</v>
      </c>
      <c r="F14">
        <v>891.6</v>
      </c>
      <c r="G14">
        <v>104.812561150067</v>
      </c>
      <c r="H14">
        <f>(Table2[[#This Row],[1Y Return vs Nifty]]-AVERAGE(Table2[1Y Return vs Nifty]))/_xlfn.STDEV.P(Table2[1Y Return vs Nifty])</f>
        <v>1.8042549937307568</v>
      </c>
      <c r="I14">
        <v>-5.9543094424607901</v>
      </c>
      <c r="J14">
        <f>(Table2[[#This Row],[1M Return vs Nifty]]-AVERAGE(Table2[1M Return vs Nifty]))/_xlfn.STDEV.P(Table2[1M Return vs Nifty])</f>
        <v>-0.54640217014033587</v>
      </c>
      <c r="K14">
        <v>73.338795454901003</v>
      </c>
      <c r="L14">
        <f>(Table2[[#This Row],[6M Return vs Nifty]]-AVERAGE(Table2[6M Return vs Nifty]))/_xlfn.STDEV.P(Table2[6M Return vs Nifty])</f>
        <v>2.3852429328697298</v>
      </c>
      <c r="M14">
        <v>-4.3119401525850503</v>
      </c>
      <c r="N14">
        <f>(Table2[[#This Row],[1W Return vs Nifty]]-AVERAGE(Table2[1W Return vs Nifty]))/_xlfn.STDEV.P(Table2[1W Return vs Nifty])</f>
        <v>-1.0909980798894794</v>
      </c>
      <c r="O14">
        <v>964.41</v>
      </c>
      <c r="P14">
        <v>979.73017059474603</v>
      </c>
      <c r="Q14">
        <v>783.28534301028697</v>
      </c>
      <c r="R14">
        <v>25.369812080286898</v>
      </c>
      <c r="S14" s="1">
        <f>(Table2[[#This Row],[Close Price]]-Table2[[#This Row],[20D EMA]])/Table2[[#This Row],[20D EMA]]</f>
        <v>-7.5496935950477434E-2</v>
      </c>
      <c r="T14" s="1">
        <f>(Table2[[#This Row],[Close Price]]-Table2[[#This Row],[50D EMA]])/Table2[[#This Row],[50D EMA]]</f>
        <v>-8.9953512956783305E-2</v>
      </c>
      <c r="U14" s="1">
        <f>(Table2[[#This Row],[Close Price]]-Table2[[#This Row],[200D EMA]])/Table2[[#This Row],[200D EMA]]</f>
        <v>0.13828250197232472</v>
      </c>
      <c r="V14">
        <v>0.35122752880920899</v>
      </c>
      <c r="W14">
        <v>887.05</v>
      </c>
      <c r="X14">
        <v>932.05</v>
      </c>
      <c r="Y14">
        <v>887.05</v>
      </c>
      <c r="Z14">
        <v>975.45</v>
      </c>
      <c r="AA14">
        <v>887.05</v>
      </c>
      <c r="AB14">
        <v>1018.75</v>
      </c>
      <c r="AC14" s="1">
        <f>(Table2[[#This Row],[Close Price]]/Table2[[#This Row],[Day Low]])-1</f>
        <v>5.1293613663265791E-3</v>
      </c>
      <c r="AD14" s="1">
        <f>(Table2[[#This Row],[Day High]]/Table2[[#This Row],[Close Price]])-1</f>
        <v>4.5367877972184667E-2</v>
      </c>
      <c r="AE14" s="1">
        <f>(Table2[[#This Row],[Close Price]]/Table2[[#This Row],[Current Week Low]])-1</f>
        <v>5.1293613663265791E-3</v>
      </c>
      <c r="AF14" s="1">
        <f>(Table2[[#This Row],[Current Week High]]/Table2[[#This Row],[Close Price]])-1</f>
        <v>9.4044414535666254E-2</v>
      </c>
      <c r="AG14" s="1">
        <f>(Table2[[#This Row],[Close Price]]/Table2[[#This Row],[Current Month Low]])-1</f>
        <v>5.1293613663265791E-3</v>
      </c>
      <c r="AH14" s="1">
        <f>(Table2[[#This Row],[Current Month High]]/Table2[[#This Row],[Close Price]])-1</f>
        <v>0.14260879318079844</v>
      </c>
      <c r="AI14">
        <v>51.166442350829897</v>
      </c>
      <c r="AJ14">
        <v>138.331996792301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0.08</v>
      </c>
      <c r="AM14" t="s">
        <v>3159</v>
      </c>
      <c r="AN14">
        <v>-3.31</v>
      </c>
      <c r="AO14" t="s">
        <v>3158</v>
      </c>
      <c r="AP14">
        <v>0.18996807717153999</v>
      </c>
      <c r="AQ14">
        <f>(Table2[[#This Row],[Sharpe Ratio]]-AVERAGE(Table2[Sharpe Ratio]))/_xlfn.STDEV.P(Table2[Sharpe Ratio])</f>
        <v>1.5958299388828598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42</v>
      </c>
      <c r="AT14">
        <f>_xlfn.RANK.AVG(Table2[[#This Row],[6M Return vs Nifty Z-Score]],Table2[6M Return vs Nifty Z-Score])</f>
        <v>22</v>
      </c>
      <c r="AU14">
        <f>_xlfn.RANK.AVG(Table2[[#This Row],[Sharpe Ratio Z-Score]],Table2[Sharpe Ratio Z-Score])</f>
        <v>33</v>
      </c>
      <c r="AV14">
        <f>(Table2[[#This Row],[Rank 1Y]]+Table2[[#This Row],[Rank 6M]]+Table2[[#This Row],[Rank Sharpe]])/3</f>
        <v>32.333333333333336</v>
      </c>
    </row>
    <row r="15" spans="1:48" hidden="1" x14ac:dyDescent="0.3">
      <c r="A15" t="s">
        <v>112</v>
      </c>
      <c r="B15" t="s">
        <v>113</v>
      </c>
      <c r="C15" t="s">
        <v>3125</v>
      </c>
      <c r="D15" t="s">
        <v>114</v>
      </c>
      <c r="E15">
        <v>231004.639344325</v>
      </c>
      <c r="F15">
        <v>6498.25</v>
      </c>
      <c r="G15">
        <v>132.76572102292999</v>
      </c>
      <c r="H15">
        <f>(Table2[[#This Row],[1Y Return vs Nifty]]-AVERAGE(Table2[1Y Return vs Nifty]))/_xlfn.STDEV.P(Table2[1Y Return vs Nifty])</f>
        <v>2.3660528926474123</v>
      </c>
      <c r="I15">
        <v>-15.4371774173914</v>
      </c>
      <c r="J15">
        <f>(Table2[[#This Row],[1M Return vs Nifty]]-AVERAGE(Table2[1M Return vs Nifty]))/_xlfn.STDEV.P(Table2[1M Return vs Nifty])</f>
        <v>-1.5837241497998258</v>
      </c>
      <c r="K15">
        <v>38.932196831503802</v>
      </c>
      <c r="L15">
        <f>(Table2[[#This Row],[6M Return vs Nifty]]-AVERAGE(Table2[6M Return vs Nifty]))/_xlfn.STDEV.P(Table2[6M Return vs Nifty])</f>
        <v>1.1907122253078022</v>
      </c>
      <c r="M15">
        <v>-2.6509190538547398</v>
      </c>
      <c r="N15">
        <f>(Table2[[#This Row],[1W Return vs Nifty]]-AVERAGE(Table2[1W Return vs Nifty]))/_xlfn.STDEV.P(Table2[1W Return vs Nifty])</f>
        <v>-0.74312318352993145</v>
      </c>
      <c r="O15">
        <v>7005.61</v>
      </c>
      <c r="P15">
        <v>7095.4744123516903</v>
      </c>
      <c r="Q15">
        <v>5637.8552253287098</v>
      </c>
      <c r="R15">
        <v>26.827906764643</v>
      </c>
      <c r="S15" s="1">
        <f>(Table2[[#This Row],[Close Price]]-Table2[[#This Row],[20D EMA]])/Table2[[#This Row],[20D EMA]]</f>
        <v>-7.2421958972880257E-2</v>
      </c>
      <c r="T15" s="1">
        <f>(Table2[[#This Row],[Close Price]]-Table2[[#This Row],[50D EMA]])/Table2[[#This Row],[50D EMA]]</f>
        <v>-8.4169764788673107E-2</v>
      </c>
      <c r="U15" s="1">
        <f>(Table2[[#This Row],[Close Price]]-Table2[[#This Row],[200D EMA]])/Table2[[#This Row],[200D EMA]]</f>
        <v>0.15261029953480681</v>
      </c>
      <c r="V15">
        <v>1.3485062606306699</v>
      </c>
      <c r="W15">
        <v>6412.45</v>
      </c>
      <c r="X15">
        <v>6619.7</v>
      </c>
      <c r="Y15">
        <v>6212.05</v>
      </c>
      <c r="Z15">
        <v>6717.9</v>
      </c>
      <c r="AA15">
        <v>6212.05</v>
      </c>
      <c r="AB15">
        <v>7236</v>
      </c>
      <c r="AC15" s="1">
        <f>(Table2[[#This Row],[Close Price]]/Table2[[#This Row],[Day Low]])-1</f>
        <v>1.3380221288275207E-2</v>
      </c>
      <c r="AD15" s="1">
        <f>(Table2[[#This Row],[Day High]]/Table2[[#This Row],[Close Price]])-1</f>
        <v>1.8689647212711158E-2</v>
      </c>
      <c r="AE15" s="1">
        <f>(Table2[[#This Row],[Close Price]]/Table2[[#This Row],[Current Week Low]])-1</f>
        <v>4.6071747651741379E-2</v>
      </c>
      <c r="AF15" s="1">
        <f>(Table2[[#This Row],[Current Week High]]/Table2[[#This Row],[Close Price]])-1</f>
        <v>3.3801408071403749E-2</v>
      </c>
      <c r="AG15" s="1">
        <f>(Table2[[#This Row],[Close Price]]/Table2[[#This Row],[Current Month Low]])-1</f>
        <v>4.6071747651741379E-2</v>
      </c>
      <c r="AH15" s="1">
        <f>(Table2[[#This Row],[Current Month High]]/Table2[[#This Row],[Close Price]])-1</f>
        <v>0.11353056592159438</v>
      </c>
      <c r="AI15">
        <v>28.419189781864301</v>
      </c>
      <c r="AJ15">
        <v>161.46216830627401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0.02</v>
      </c>
      <c r="AM15" t="s">
        <v>3159</v>
      </c>
      <c r="AN15">
        <v>-11.08</v>
      </c>
      <c r="AO15" t="s">
        <v>3158</v>
      </c>
      <c r="AP15">
        <v>0.24596750038231799</v>
      </c>
      <c r="AQ15">
        <f>(Table2[[#This Row],[Sharpe Ratio]]-AVERAGE(Table2[Sharpe Ratio]))/_xlfn.STDEV.P(Table2[Sharpe Ratio])</f>
        <v>2.2595891443811444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24</v>
      </c>
      <c r="AT15">
        <f>_xlfn.RANK.AVG(Table2[[#This Row],[6M Return vs Nifty Z-Score]],Table2[6M Return vs Nifty Z-Score])</f>
        <v>71</v>
      </c>
      <c r="AU15">
        <f>_xlfn.RANK.AVG(Table2[[#This Row],[Sharpe Ratio Z-Score]],Table2[Sharpe Ratio Z-Score])</f>
        <v>8</v>
      </c>
      <c r="AV15">
        <f>(Table2[[#This Row],[Rank 1Y]]+Table2[[#This Row],[Rank 6M]]+Table2[[#This Row],[Rank Sharpe]])/3</f>
        <v>34.333333333333336</v>
      </c>
    </row>
    <row r="16" spans="1:48" hidden="1" x14ac:dyDescent="0.3">
      <c r="A16" t="s">
        <v>313</v>
      </c>
      <c r="B16" t="s">
        <v>314</v>
      </c>
      <c r="C16" t="s">
        <v>3124</v>
      </c>
      <c r="D16" t="s">
        <v>315</v>
      </c>
      <c r="E16">
        <v>78473.545199999993</v>
      </c>
      <c r="F16">
        <v>3890.8</v>
      </c>
      <c r="G16">
        <v>75.552256924156197</v>
      </c>
      <c r="H16">
        <f>(Table2[[#This Row],[1Y Return vs Nifty]]-AVERAGE(Table2[1Y Return vs Nifty]))/_xlfn.STDEV.P(Table2[1Y Return vs Nifty])</f>
        <v>1.2161863277715559</v>
      </c>
      <c r="I16">
        <v>-2.1720448112902102</v>
      </c>
      <c r="J16">
        <f>(Table2[[#This Row],[1M Return vs Nifty]]-AVERAGE(Table2[1M Return vs Nifty]))/_xlfn.STDEV.P(Table2[1M Return vs Nifty])</f>
        <v>-0.13266381111497516</v>
      </c>
      <c r="K16">
        <v>75.861461001769996</v>
      </c>
      <c r="L16">
        <f>(Table2[[#This Row],[6M Return vs Nifty]]-AVERAGE(Table2[6M Return vs Nifty]))/_xlfn.STDEV.P(Table2[6M Return vs Nifty])</f>
        <v>2.4728250125058824</v>
      </c>
      <c r="M16">
        <v>-0.68449534225768305</v>
      </c>
      <c r="N16">
        <f>(Table2[[#This Row],[1W Return vs Nifty]]-AVERAGE(Table2[1W Return vs Nifty]))/_xlfn.STDEV.P(Table2[1W Return vs Nifty])</f>
        <v>-0.33128648537258204</v>
      </c>
      <c r="O16">
        <v>4140.37</v>
      </c>
      <c r="P16">
        <v>4225.7389368700096</v>
      </c>
      <c r="Q16">
        <v>3640.3637722741</v>
      </c>
      <c r="R16">
        <v>30.5039513639375</v>
      </c>
      <c r="S16" s="1">
        <f>(Table2[[#This Row],[Close Price]]-Table2[[#This Row],[20D EMA]])/Table2[[#This Row],[20D EMA]]</f>
        <v>-6.0277221600967962E-2</v>
      </c>
      <c r="T16" s="1">
        <f>(Table2[[#This Row],[Close Price]]-Table2[[#This Row],[50D EMA]])/Table2[[#This Row],[50D EMA]]</f>
        <v>-7.9261625451499756E-2</v>
      </c>
      <c r="U16" s="1">
        <f>(Table2[[#This Row],[Close Price]]-Table2[[#This Row],[200D EMA]])/Table2[[#This Row],[200D EMA]]</f>
        <v>6.8794286338437843E-2</v>
      </c>
      <c r="V16">
        <v>0.628822164205879</v>
      </c>
      <c r="W16">
        <v>3872</v>
      </c>
      <c r="X16">
        <v>4060</v>
      </c>
      <c r="Y16">
        <v>3872</v>
      </c>
      <c r="Z16">
        <v>4183</v>
      </c>
      <c r="AA16">
        <v>3872</v>
      </c>
      <c r="AB16">
        <v>4387</v>
      </c>
      <c r="AC16" s="1">
        <f>(Table2[[#This Row],[Close Price]]/Table2[[#This Row],[Day Low]])-1</f>
        <v>4.8553719008264107E-3</v>
      </c>
      <c r="AD16" s="1">
        <f>(Table2[[#This Row],[Day High]]/Table2[[#This Row],[Close Price]])-1</f>
        <v>4.3487200575716978E-2</v>
      </c>
      <c r="AE16" s="1">
        <f>(Table2[[#This Row],[Close Price]]/Table2[[#This Row],[Current Week Low]])-1</f>
        <v>4.8553719008264107E-3</v>
      </c>
      <c r="AF16" s="1">
        <f>(Table2[[#This Row],[Current Week High]]/Table2[[#This Row],[Close Price]])-1</f>
        <v>7.5100236455227565E-2</v>
      </c>
      <c r="AG16" s="1">
        <f>(Table2[[#This Row],[Close Price]]/Table2[[#This Row],[Current Month Low]])-1</f>
        <v>4.8553719008264107E-3</v>
      </c>
      <c r="AH16" s="1">
        <f>(Table2[[#This Row],[Current Month High]]/Table2[[#This Row],[Close Price]])-1</f>
        <v>0.12753161303587945</v>
      </c>
      <c r="AI16">
        <v>50.611699393440901</v>
      </c>
      <c r="AJ16">
        <v>116.709368385875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0</v>
      </c>
      <c r="AM16" t="s">
        <v>3160</v>
      </c>
      <c r="AN16">
        <v>-3.12</v>
      </c>
      <c r="AO16" t="s">
        <v>3158</v>
      </c>
      <c r="AP16">
        <v>0.23969123876839299</v>
      </c>
      <c r="AQ16">
        <f>(Table2[[#This Row],[Sharpe Ratio]]-AVERAGE(Table2[Sharpe Ratio]))/_xlfn.STDEV.P(Table2[Sharpe Ratio])</f>
        <v>2.1851968348982775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75</v>
      </c>
      <c r="AT16">
        <f>_xlfn.RANK.AVG(Table2[[#This Row],[6M Return vs Nifty Z-Score]],Table2[6M Return vs Nifty Z-Score])</f>
        <v>19</v>
      </c>
      <c r="AU16">
        <f>_xlfn.RANK.AVG(Table2[[#This Row],[Sharpe Ratio Z-Score]],Table2[Sharpe Ratio Z-Score])</f>
        <v>11</v>
      </c>
      <c r="AV16">
        <f>(Table2[[#This Row],[Rank 1Y]]+Table2[[#This Row],[Rank 6M]]+Table2[[#This Row],[Rank Sharpe]])/3</f>
        <v>35</v>
      </c>
    </row>
    <row r="17" spans="1:48" x14ac:dyDescent="0.3">
      <c r="A17" t="s">
        <v>951</v>
      </c>
      <c r="B17" t="s">
        <v>952</v>
      </c>
      <c r="C17" t="s">
        <v>3120</v>
      </c>
      <c r="D17" t="s">
        <v>953</v>
      </c>
      <c r="E17">
        <v>14682.92203077</v>
      </c>
      <c r="F17">
        <v>2158.0500000000002</v>
      </c>
      <c r="G17">
        <v>66.318937246724403</v>
      </c>
      <c r="H17">
        <f>(Table2[[#This Row],[1Y Return vs Nifty]]-AVERAGE(Table2[1Y Return vs Nifty]))/_xlfn.STDEV.P(Table2[1Y Return vs Nifty])</f>
        <v>1.0306166240815342</v>
      </c>
      <c r="I17">
        <v>-8.3086396252292793</v>
      </c>
      <c r="J17">
        <f>(Table2[[#This Row],[1M Return vs Nifty]]-AVERAGE(Table2[1M Return vs Nifty]))/_xlfn.STDEV.P(Table2[1M Return vs Nifty])</f>
        <v>-0.80394012726657837</v>
      </c>
      <c r="K17">
        <v>131.40271865012099</v>
      </c>
      <c r="L17">
        <f>(Table2[[#This Row],[6M Return vs Nifty]]-AVERAGE(Table2[6M Return vs Nifty]))/_xlfn.STDEV.P(Table2[6M Return vs Nifty])</f>
        <v>4.4011102964934592</v>
      </c>
      <c r="M17">
        <v>4.8787849000770702</v>
      </c>
      <c r="N17">
        <f>(Table2[[#This Row],[1W Return vs Nifty]]-AVERAGE(Table2[1W Return vs Nifty]))/_xlfn.STDEV.P(Table2[1W Return vs Nifty])</f>
        <v>0.83385557043916647</v>
      </c>
      <c r="O17">
        <v>2214.42</v>
      </c>
      <c r="P17">
        <v>2209.1033802366601</v>
      </c>
      <c r="Q17">
        <v>1684.3152904097501</v>
      </c>
      <c r="R17">
        <v>44.850711552116998</v>
      </c>
      <c r="S17" s="1">
        <f>(Table2[[#This Row],[Close Price]]-Table2[[#This Row],[20D EMA]])/Table2[[#This Row],[20D EMA]]</f>
        <v>-2.5455875579158377E-2</v>
      </c>
      <c r="T17" s="1">
        <f>(Table2[[#This Row],[Close Price]]-Table2[[#This Row],[50D EMA]])/Table2[[#This Row],[50D EMA]]</f>
        <v>-2.3110453179058819E-2</v>
      </c>
      <c r="U17" s="1">
        <f>(Table2[[#This Row],[Close Price]]-Table2[[#This Row],[200D EMA]])/Table2[[#This Row],[200D EMA]]</f>
        <v>0.28126248825717348</v>
      </c>
      <c r="V17">
        <v>0.49105148413343502</v>
      </c>
      <c r="W17">
        <v>2065.75</v>
      </c>
      <c r="X17">
        <v>2276.65</v>
      </c>
      <c r="Y17">
        <v>2065.75</v>
      </c>
      <c r="Z17">
        <v>2298.5500000000002</v>
      </c>
      <c r="AA17">
        <v>2065.75</v>
      </c>
      <c r="AB17">
        <v>2335</v>
      </c>
      <c r="AC17" s="1">
        <f>(Table2[[#This Row],[Close Price]]/Table2[[#This Row],[Day Low]])-1</f>
        <v>4.4681108556214433E-2</v>
      </c>
      <c r="AD17" s="1">
        <f>(Table2[[#This Row],[Day High]]/Table2[[#This Row],[Close Price]])-1</f>
        <v>5.4957021385046545E-2</v>
      </c>
      <c r="AE17" s="1">
        <f>(Table2[[#This Row],[Close Price]]/Table2[[#This Row],[Current Week Low]])-1</f>
        <v>4.4681108556214433E-2</v>
      </c>
      <c r="AF17" s="1">
        <f>(Table2[[#This Row],[Current Week High]]/Table2[[#This Row],[Close Price]])-1</f>
        <v>6.510507170825508E-2</v>
      </c>
      <c r="AG17" s="1">
        <f>(Table2[[#This Row],[Close Price]]/Table2[[#This Row],[Current Month Low]])-1</f>
        <v>4.4681108556214433E-2</v>
      </c>
      <c r="AH17" s="1">
        <f>(Table2[[#This Row],[Current Month High]]/Table2[[#This Row],[Close Price]])-1</f>
        <v>8.1995319848937598E-2</v>
      </c>
      <c r="AI17">
        <v>25.1129491902411</v>
      </c>
      <c r="AJ17">
        <v>195.62328767123199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0.13</v>
      </c>
      <c r="AM17" t="s">
        <v>3159</v>
      </c>
      <c r="AN17">
        <v>5.58</v>
      </c>
      <c r="AO17" t="s">
        <v>3159</v>
      </c>
      <c r="AP17">
        <v>0.24006844222520901</v>
      </c>
      <c r="AQ17">
        <f>(Table2[[#This Row],[Sharpe Ratio]]-AVERAGE(Table2[Sharpe Ratio]))/_xlfn.STDEV.P(Table2[Sharpe Ratio])</f>
        <v>2.1896678142843515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7.6513101780319337</v>
      </c>
      <c r="AS17">
        <f>_xlfn.RANK.AVG(Table2[[#This Row],[1Y Return vs Nifty Z-Score]],Table2[1Y Return vs Nifty Z-Score])</f>
        <v>92</v>
      </c>
      <c r="AT17">
        <f>_xlfn.RANK.AVG(Table2[[#This Row],[6M Return vs Nifty Z-Score]],Table2[6M Return vs Nifty Z-Score])</f>
        <v>5</v>
      </c>
      <c r="AU17">
        <f>_xlfn.RANK.AVG(Table2[[#This Row],[Sharpe Ratio Z-Score]],Table2[Sharpe Ratio Z-Score])</f>
        <v>10</v>
      </c>
      <c r="AV17">
        <f>(Table2[[#This Row],[Rank 1Y]]+Table2[[#This Row],[Rank 6M]]+Table2[[#This Row],[Rank Sharpe]])/3</f>
        <v>35.666666666666664</v>
      </c>
    </row>
    <row r="18" spans="1:48" x14ac:dyDescent="0.3">
      <c r="A18" t="s">
        <v>344</v>
      </c>
      <c r="B18" t="s">
        <v>345</v>
      </c>
      <c r="C18" t="s">
        <v>3122</v>
      </c>
      <c r="D18" t="s">
        <v>85</v>
      </c>
      <c r="E18">
        <v>69152.584716875004</v>
      </c>
      <c r="F18">
        <v>670.45</v>
      </c>
      <c r="G18">
        <v>77.662186148920696</v>
      </c>
      <c r="H18">
        <f>(Table2[[#This Row],[1Y Return vs Nifty]]-AVERAGE(Table2[1Y Return vs Nifty]))/_xlfn.STDEV.P(Table2[1Y Return vs Nifty])</f>
        <v>1.2585913299511589</v>
      </c>
      <c r="I18">
        <v>2.6398685381803899</v>
      </c>
      <c r="J18">
        <f>(Table2[[#This Row],[1M Return vs Nifty]]-AVERAGE(Table2[1M Return vs Nifty]))/_xlfn.STDEV.P(Table2[1M Return vs Nifty])</f>
        <v>0.39370684961957908</v>
      </c>
      <c r="K18">
        <v>60.988103236925397</v>
      </c>
      <c r="L18">
        <f>(Table2[[#This Row],[6M Return vs Nifty]]-AVERAGE(Table2[6M Return vs Nifty]))/_xlfn.STDEV.P(Table2[6M Return vs Nifty])</f>
        <v>1.9564507329925394</v>
      </c>
      <c r="M18">
        <v>12.3656971523727</v>
      </c>
      <c r="N18">
        <f>(Table2[[#This Row],[1W Return vs Nifty]]-AVERAGE(Table2[1W Return vs Nifty]))/_xlfn.STDEV.P(Table2[1W Return vs Nifty])</f>
        <v>2.4018722716184993</v>
      </c>
      <c r="O18">
        <v>689.7</v>
      </c>
      <c r="P18">
        <v>676.75857408314403</v>
      </c>
      <c r="Q18">
        <v>533.46633458593897</v>
      </c>
      <c r="R18">
        <v>41.038045293593903</v>
      </c>
      <c r="S18" s="1">
        <f>(Table2[[#This Row],[Close Price]]-Table2[[#This Row],[20D EMA]])/Table2[[#This Row],[20D EMA]]</f>
        <v>-2.7910685805422646E-2</v>
      </c>
      <c r="T18" s="1">
        <f>(Table2[[#This Row],[Close Price]]-Table2[[#This Row],[50D EMA]])/Table2[[#This Row],[50D EMA]]</f>
        <v>-9.321749771239592E-3</v>
      </c>
      <c r="U18" s="1">
        <f>(Table2[[#This Row],[Close Price]]-Table2[[#This Row],[200D EMA]])/Table2[[#This Row],[200D EMA]]</f>
        <v>0.25678033745162909</v>
      </c>
      <c r="V18">
        <v>0.68385178418258197</v>
      </c>
      <c r="W18">
        <v>665</v>
      </c>
      <c r="X18">
        <v>709.55</v>
      </c>
      <c r="Y18">
        <v>665</v>
      </c>
      <c r="Z18">
        <v>719.45</v>
      </c>
      <c r="AA18">
        <v>632.4</v>
      </c>
      <c r="AB18">
        <v>719.45</v>
      </c>
      <c r="AC18" s="1">
        <f>(Table2[[#This Row],[Close Price]]/Table2[[#This Row],[Day Low]])-1</f>
        <v>8.1954887218045336E-3</v>
      </c>
      <c r="AD18" s="1">
        <f>(Table2[[#This Row],[Day High]]/Table2[[#This Row],[Close Price]])-1</f>
        <v>5.8319039451114829E-2</v>
      </c>
      <c r="AE18" s="1">
        <f>(Table2[[#This Row],[Close Price]]/Table2[[#This Row],[Current Week Low]])-1</f>
        <v>8.1954887218045336E-3</v>
      </c>
      <c r="AF18" s="1">
        <f>(Table2[[#This Row],[Current Week High]]/Table2[[#This Row],[Close Price]])-1</f>
        <v>7.3085241255872901E-2</v>
      </c>
      <c r="AG18" s="1">
        <f>(Table2[[#This Row],[Close Price]]/Table2[[#This Row],[Current Month Low]])-1</f>
        <v>6.0167615433270205E-2</v>
      </c>
      <c r="AH18" s="1">
        <f>(Table2[[#This Row],[Current Month High]]/Table2[[#This Row],[Close Price]])-1</f>
        <v>7.3085241255872901E-2</v>
      </c>
      <c r="AI18">
        <v>17.2719815049593</v>
      </c>
      <c r="AJ18">
        <v>120.470240052614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0.18</v>
      </c>
      <c r="AM18" t="s">
        <v>3159</v>
      </c>
      <c r="AN18">
        <v>0.21</v>
      </c>
      <c r="AO18" t="s">
        <v>3159</v>
      </c>
      <c r="AP18">
        <v>0.245131457912587</v>
      </c>
      <c r="AQ18">
        <f>(Table2[[#This Row],[Sharpe Ratio]]-AVERAGE(Table2[Sharpe Ratio]))/_xlfn.STDEV.P(Table2[Sharpe Ratio])</f>
        <v>2.249679562216651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8.2603007463984284</v>
      </c>
      <c r="AS18">
        <f>_xlfn.RANK.AVG(Table2[[#This Row],[1Y Return vs Nifty Z-Score]],Table2[1Y Return vs Nifty Z-Score])</f>
        <v>70</v>
      </c>
      <c r="AT18">
        <f>_xlfn.RANK.AVG(Table2[[#This Row],[6M Return vs Nifty Z-Score]],Table2[6M Return vs Nifty Z-Score])</f>
        <v>31</v>
      </c>
      <c r="AU18">
        <f>_xlfn.RANK.AVG(Table2[[#This Row],[Sharpe Ratio Z-Score]],Table2[Sharpe Ratio Z-Score])</f>
        <v>9</v>
      </c>
      <c r="AV18">
        <f>(Table2[[#This Row],[Rank 1Y]]+Table2[[#This Row],[Rank 6M]]+Table2[[#This Row],[Rank Sharpe]])/3</f>
        <v>36.666666666666664</v>
      </c>
    </row>
    <row r="19" spans="1:48" hidden="1" x14ac:dyDescent="0.3">
      <c r="A19" t="s">
        <v>688</v>
      </c>
      <c r="B19" t="s">
        <v>689</v>
      </c>
      <c r="C19" t="s">
        <v>3127</v>
      </c>
      <c r="D19" t="s">
        <v>287</v>
      </c>
      <c r="E19">
        <v>24860.527440639999</v>
      </c>
      <c r="F19">
        <v>532.45000000000005</v>
      </c>
      <c r="G19">
        <v>84.373068918635695</v>
      </c>
      <c r="H19">
        <f>(Table2[[#This Row],[1Y Return vs Nifty]]-AVERAGE(Table2[1Y Return vs Nifty]))/_xlfn.STDEV.P(Table2[1Y Return vs Nifty])</f>
        <v>1.3934655215291187</v>
      </c>
      <c r="I19">
        <v>-11.8207631486669</v>
      </c>
      <c r="J19">
        <f>(Table2[[#This Row],[1M Return vs Nifty]]-AVERAGE(Table2[1M Return vs Nifty]))/_xlfn.STDEV.P(Table2[1M Return vs Nifty])</f>
        <v>-1.1881280054245715</v>
      </c>
      <c r="K19">
        <v>50.227980353495198</v>
      </c>
      <c r="L19">
        <f>(Table2[[#This Row],[6M Return vs Nifty]]-AVERAGE(Table2[6M Return vs Nifty]))/_xlfn.STDEV.P(Table2[6M Return vs Nifty])</f>
        <v>1.5828800309860744</v>
      </c>
      <c r="M19">
        <v>-6.0068489660400903</v>
      </c>
      <c r="N19">
        <f>(Table2[[#This Row],[1W Return vs Nifty]]-AVERAGE(Table2[1W Return vs Nifty]))/_xlfn.STDEV.P(Table2[1W Return vs Nifty])</f>
        <v>-1.4459702282085229</v>
      </c>
      <c r="O19">
        <v>569.42999999999995</v>
      </c>
      <c r="P19">
        <v>573.33229863253098</v>
      </c>
      <c r="Q19">
        <v>454.84100721091897</v>
      </c>
      <c r="R19">
        <v>20.056835614129401</v>
      </c>
      <c r="S19" s="1">
        <f>(Table2[[#This Row],[Close Price]]-Table2[[#This Row],[20D EMA]])/Table2[[#This Row],[20D EMA]]</f>
        <v>-6.4942135117573546E-2</v>
      </c>
      <c r="T19" s="1">
        <f>(Table2[[#This Row],[Close Price]]-Table2[[#This Row],[50D EMA]])/Table2[[#This Row],[50D EMA]]</f>
        <v>-7.1306463511719667E-2</v>
      </c>
      <c r="U19" s="1">
        <f>(Table2[[#This Row],[Close Price]]-Table2[[#This Row],[200D EMA]])/Table2[[#This Row],[200D EMA]]</f>
        <v>0.17062883855828814</v>
      </c>
      <c r="V19">
        <v>0.31796335968077899</v>
      </c>
      <c r="W19">
        <v>499.35</v>
      </c>
      <c r="X19">
        <v>532</v>
      </c>
      <c r="Y19">
        <v>499.35</v>
      </c>
      <c r="Z19">
        <v>553</v>
      </c>
      <c r="AA19">
        <v>499.35</v>
      </c>
      <c r="AB19">
        <v>597.70000000000005</v>
      </c>
      <c r="AC19" s="1">
        <f>(Table2[[#This Row],[Close Price]]/Table2[[#This Row],[Day Low]])-1</f>
        <v>6.6286172023630741E-2</v>
      </c>
      <c r="AD19" s="1">
        <f>(Table2[[#This Row],[Day High]]/Table2[[#This Row],[Close Price]])-1</f>
        <v>-8.4514977932204083E-4</v>
      </c>
      <c r="AE19" s="1">
        <f>(Table2[[#This Row],[Close Price]]/Table2[[#This Row],[Current Week Low]])-1</f>
        <v>6.6286172023630741E-2</v>
      </c>
      <c r="AF19" s="1">
        <f>(Table2[[#This Row],[Current Week High]]/Table2[[#This Row],[Close Price]])-1</f>
        <v>3.8595173255704607E-2</v>
      </c>
      <c r="AG19" s="1">
        <f>(Table2[[#This Row],[Close Price]]/Table2[[#This Row],[Current Month Low]])-1</f>
        <v>6.6286172023630741E-2</v>
      </c>
      <c r="AH19" s="1">
        <f>(Table2[[#This Row],[Current Month High]]/Table2[[#This Row],[Close Price]])-1</f>
        <v>0.12254671800169037</v>
      </c>
      <c r="AI19">
        <v>29.345478448680598</v>
      </c>
      <c r="AJ19">
        <v>114.61104393389699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7.0000000000000007E-2</v>
      </c>
      <c r="AM19" t="s">
        <v>3159</v>
      </c>
      <c r="AN19">
        <v>-11.9</v>
      </c>
      <c r="AO19" t="s">
        <v>3158</v>
      </c>
      <c r="AP19">
        <v>0.23501234249557901</v>
      </c>
      <c r="AQ19">
        <f>(Table2[[#This Row],[Sharpe Ratio]]-AVERAGE(Table2[Sharpe Ratio]))/_xlfn.STDEV.P(Table2[Sharpe Ratio])</f>
        <v>2.1297380409574473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63</v>
      </c>
      <c r="AT19">
        <f>_xlfn.RANK.AVG(Table2[[#This Row],[6M Return vs Nifty Z-Score]],Table2[6M Return vs Nifty Z-Score])</f>
        <v>50</v>
      </c>
      <c r="AU19">
        <f>_xlfn.RANK.AVG(Table2[[#This Row],[Sharpe Ratio Z-Score]],Table2[Sharpe Ratio Z-Score])</f>
        <v>13</v>
      </c>
      <c r="AV19">
        <f>(Table2[[#This Row],[Rank 1Y]]+Table2[[#This Row],[Rank 6M]]+Table2[[#This Row],[Rank Sharpe]])/3</f>
        <v>42</v>
      </c>
    </row>
    <row r="20" spans="1:48" hidden="1" x14ac:dyDescent="0.3">
      <c r="A20" t="s">
        <v>700</v>
      </c>
      <c r="B20" t="s">
        <v>701</v>
      </c>
      <c r="C20" t="s">
        <v>3124</v>
      </c>
      <c r="D20" t="s">
        <v>173</v>
      </c>
      <c r="E20">
        <v>24361.316149999999</v>
      </c>
      <c r="F20">
        <v>200</v>
      </c>
      <c r="G20">
        <v>191.15059953085199</v>
      </c>
      <c r="H20">
        <f>(Table2[[#This Row],[1Y Return vs Nifty]]-AVERAGE(Table2[1Y Return vs Nifty]))/_xlfn.STDEV.P(Table2[1Y Return vs Nifty])</f>
        <v>3.5394623470145938</v>
      </c>
      <c r="I20">
        <v>-3.2964695069504901</v>
      </c>
      <c r="J20">
        <f>(Table2[[#This Row],[1M Return vs Nifty]]-AVERAGE(Table2[1M Return vs Nifty]))/_xlfn.STDEV.P(Table2[1M Return vs Nifty])</f>
        <v>-0.25566356755615621</v>
      </c>
      <c r="K20">
        <v>37.884412964752002</v>
      </c>
      <c r="L20">
        <f>(Table2[[#This Row],[6M Return vs Nifty]]-AVERAGE(Table2[6M Return vs Nifty]))/_xlfn.STDEV.P(Table2[6M Return vs Nifty])</f>
        <v>1.1543351914305888</v>
      </c>
      <c r="M20">
        <v>-5.2922734976158701</v>
      </c>
      <c r="N20">
        <f>(Table2[[#This Row],[1W Return vs Nifty]]-AVERAGE(Table2[1W Return vs Nifty]))/_xlfn.STDEV.P(Table2[1W Return vs Nifty])</f>
        <v>-1.2963135698980606</v>
      </c>
      <c r="O20">
        <v>212.49</v>
      </c>
      <c r="P20">
        <v>215.84974589693701</v>
      </c>
      <c r="Q20">
        <v>173.35273036985299</v>
      </c>
      <c r="R20">
        <v>22.616358481411901</v>
      </c>
      <c r="S20" s="1">
        <f>(Table2[[#This Row],[Close Price]]-Table2[[#This Row],[20D EMA]])/Table2[[#This Row],[20D EMA]]</f>
        <v>-5.8779236669960981E-2</v>
      </c>
      <c r="T20" s="1">
        <f>(Table2[[#This Row],[Close Price]]-Table2[[#This Row],[50D EMA]])/Table2[[#This Row],[50D EMA]]</f>
        <v>-7.3429532340079179E-2</v>
      </c>
      <c r="U20" s="1">
        <f>(Table2[[#This Row],[Close Price]]-Table2[[#This Row],[200D EMA]])/Table2[[#This Row],[200D EMA]]</f>
        <v>0.15371704600956845</v>
      </c>
      <c r="V20">
        <v>0.37341254023267101</v>
      </c>
      <c r="W20">
        <v>184.72</v>
      </c>
      <c r="X20">
        <v>200</v>
      </c>
      <c r="Y20">
        <v>184.72</v>
      </c>
      <c r="Z20">
        <v>209</v>
      </c>
      <c r="AA20">
        <v>184.72</v>
      </c>
      <c r="AB20">
        <v>227.25</v>
      </c>
      <c r="AC20" s="1">
        <f>(Table2[[#This Row],[Close Price]]/Table2[[#This Row],[Day Low]])-1</f>
        <v>8.2719792117800006E-2</v>
      </c>
      <c r="AD20" s="1">
        <f>(Table2[[#This Row],[Day High]]/Table2[[#This Row],[Close Price]])-1</f>
        <v>0</v>
      </c>
      <c r="AE20" s="1">
        <f>(Table2[[#This Row],[Close Price]]/Table2[[#This Row],[Current Week Low]])-1</f>
        <v>8.2719792117800006E-2</v>
      </c>
      <c r="AF20" s="1">
        <f>(Table2[[#This Row],[Current Week High]]/Table2[[#This Row],[Close Price]])-1</f>
        <v>4.4999999999999929E-2</v>
      </c>
      <c r="AG20" s="1">
        <f>(Table2[[#This Row],[Close Price]]/Table2[[#This Row],[Current Month Low]])-1</f>
        <v>8.2719792117800006E-2</v>
      </c>
      <c r="AH20" s="1">
        <f>(Table2[[#This Row],[Current Month High]]/Table2[[#This Row],[Close Price]])-1</f>
        <v>0.13624999999999998</v>
      </c>
      <c r="AI20">
        <v>30.9499999999999</v>
      </c>
      <c r="AJ20">
        <v>232.22591362126201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-0.09</v>
      </c>
      <c r="AM20" t="s">
        <v>3158</v>
      </c>
      <c r="AN20">
        <v>-12.26</v>
      </c>
      <c r="AO20" t="s">
        <v>3158</v>
      </c>
      <c r="AP20">
        <v>0.17527588429195901</v>
      </c>
      <c r="AQ20">
        <f>(Table2[[#This Row],[Sharpe Ratio]]-AVERAGE(Table2[Sharpe Ratio]))/_xlfn.STDEV.P(Table2[Sharpe Ratio])</f>
        <v>1.4216838903410367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6</v>
      </c>
      <c r="AT20">
        <f>_xlfn.RANK.AVG(Table2[[#This Row],[6M Return vs Nifty Z-Score]],Table2[6M Return vs Nifty Z-Score])</f>
        <v>73</v>
      </c>
      <c r="AU20">
        <f>_xlfn.RANK.AVG(Table2[[#This Row],[Sharpe Ratio Z-Score]],Table2[Sharpe Ratio Z-Score])</f>
        <v>54</v>
      </c>
      <c r="AV20">
        <f>(Table2[[#This Row],[Rank 1Y]]+Table2[[#This Row],[Rank 6M]]+Table2[[#This Row],[Rank Sharpe]])/3</f>
        <v>44.333333333333336</v>
      </c>
    </row>
    <row r="21" spans="1:48" x14ac:dyDescent="0.3">
      <c r="A21" t="s">
        <v>1268</v>
      </c>
      <c r="B21" t="s">
        <v>1269</v>
      </c>
      <c r="C21" t="s">
        <v>3124</v>
      </c>
      <c r="D21" t="s">
        <v>287</v>
      </c>
      <c r="E21">
        <v>8675.9052153600005</v>
      </c>
      <c r="F21">
        <v>3734.4</v>
      </c>
      <c r="G21">
        <v>145.48122362198001</v>
      </c>
      <c r="H21">
        <f>(Table2[[#This Row],[1Y Return vs Nifty]]-AVERAGE(Table2[1Y Return vs Nifty]))/_xlfn.STDEV.P(Table2[1Y Return vs Nifty])</f>
        <v>2.6216069221848937</v>
      </c>
      <c r="I21">
        <v>8.2617580225901506</v>
      </c>
      <c r="J21">
        <f>(Table2[[#This Row],[1M Return vs Nifty]]-AVERAGE(Table2[1M Return vs Nifty]))/_xlfn.STDEV.P(Table2[1M Return vs Nifty])</f>
        <v>1.0086800354544767</v>
      </c>
      <c r="K21">
        <v>120.343026833981</v>
      </c>
      <c r="L21">
        <f>(Table2[[#This Row],[6M Return vs Nifty]]-AVERAGE(Table2[6M Return vs Nifty]))/_xlfn.STDEV.P(Table2[6M Return vs Nifty])</f>
        <v>4.0171391392408875</v>
      </c>
      <c r="M21">
        <v>-1.5853603281406099</v>
      </c>
      <c r="N21">
        <f>(Table2[[#This Row],[1W Return vs Nifty]]-AVERAGE(Table2[1W Return vs Nifty]))/_xlfn.STDEV.P(Table2[1W Return vs Nifty])</f>
        <v>-0.51995857017483038</v>
      </c>
      <c r="O21">
        <v>3895.8</v>
      </c>
      <c r="P21">
        <v>3656.8760997572499</v>
      </c>
      <c r="Q21">
        <v>2692.2076611427401</v>
      </c>
      <c r="R21">
        <v>36.311267863838196</v>
      </c>
      <c r="S21" s="1">
        <f>(Table2[[#This Row],[Close Price]]-Table2[[#This Row],[20D EMA]])/Table2[[#This Row],[20D EMA]]</f>
        <v>-4.1429231480055465E-2</v>
      </c>
      <c r="T21" s="1">
        <f>(Table2[[#This Row],[Close Price]]-Table2[[#This Row],[50D EMA]])/Table2[[#This Row],[50D EMA]]</f>
        <v>2.1199487794485671E-2</v>
      </c>
      <c r="U21" s="1">
        <f>(Table2[[#This Row],[Close Price]]-Table2[[#This Row],[200D EMA]])/Table2[[#This Row],[200D EMA]]</f>
        <v>0.38711439459127339</v>
      </c>
      <c r="V21">
        <v>0.58871992981274301</v>
      </c>
      <c r="W21">
        <v>3712.75</v>
      </c>
      <c r="X21">
        <v>3950</v>
      </c>
      <c r="Y21">
        <v>3712.75</v>
      </c>
      <c r="Z21">
        <v>4058</v>
      </c>
      <c r="AA21">
        <v>3712.75</v>
      </c>
      <c r="AB21">
        <v>4314.75</v>
      </c>
      <c r="AC21" s="1">
        <f>(Table2[[#This Row],[Close Price]]/Table2[[#This Row],[Day Low]])-1</f>
        <v>5.83125715440036E-3</v>
      </c>
      <c r="AD21" s="1">
        <f>(Table2[[#This Row],[Day High]]/Table2[[#This Row],[Close Price]])-1</f>
        <v>5.7733504712939032E-2</v>
      </c>
      <c r="AE21" s="1">
        <f>(Table2[[#This Row],[Close Price]]/Table2[[#This Row],[Current Week Low]])-1</f>
        <v>5.83125715440036E-3</v>
      </c>
      <c r="AF21" s="1">
        <f>(Table2[[#This Row],[Current Week High]]/Table2[[#This Row],[Close Price]])-1</f>
        <v>8.6653813196229557E-2</v>
      </c>
      <c r="AG21" s="1">
        <f>(Table2[[#This Row],[Close Price]]/Table2[[#This Row],[Current Month Low]])-1</f>
        <v>5.83125715440036E-3</v>
      </c>
      <c r="AH21" s="1">
        <f>(Table2[[#This Row],[Current Month High]]/Table2[[#This Row],[Close Price]])-1</f>
        <v>0.15540649100257076</v>
      </c>
      <c r="AI21">
        <v>15.540649100256999</v>
      </c>
      <c r="AJ21">
        <v>187.815028901734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0.28999999999999998</v>
      </c>
      <c r="AM21" t="s">
        <v>3159</v>
      </c>
      <c r="AN21">
        <v>3.16</v>
      </c>
      <c r="AO21" t="s">
        <v>3159</v>
      </c>
      <c r="AP21">
        <v>0.14480407914117399</v>
      </c>
      <c r="AQ21">
        <f>(Table2[[#This Row],[Sharpe Ratio]]-AVERAGE(Table2[Sharpe Ratio]))/_xlfn.STDEV.P(Table2[Sharpe Ratio])</f>
        <v>1.0605026492262035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8.1879701759316301</v>
      </c>
      <c r="AS21">
        <f>_xlfn.RANK.AVG(Table2[[#This Row],[1Y Return vs Nifty Z-Score]],Table2[1Y Return vs Nifty Z-Score])</f>
        <v>20</v>
      </c>
      <c r="AT21">
        <f>_xlfn.RANK.AVG(Table2[[#This Row],[6M Return vs Nifty Z-Score]],Table2[6M Return vs Nifty Z-Score])</f>
        <v>6</v>
      </c>
      <c r="AU21">
        <f>_xlfn.RANK.AVG(Table2[[#This Row],[Sharpe Ratio Z-Score]],Table2[Sharpe Ratio Z-Score])</f>
        <v>108</v>
      </c>
      <c r="AV21">
        <f>(Table2[[#This Row],[Rank 1Y]]+Table2[[#This Row],[Rank 6M]]+Table2[[#This Row],[Rank Sharpe]])/3</f>
        <v>44.666666666666664</v>
      </c>
    </row>
    <row r="22" spans="1:48" x14ac:dyDescent="0.3">
      <c r="A22" t="s">
        <v>374</v>
      </c>
      <c r="B22" t="s">
        <v>375</v>
      </c>
      <c r="C22" t="s">
        <v>3113</v>
      </c>
      <c r="D22" t="s">
        <v>376</v>
      </c>
      <c r="E22">
        <v>60808.3529356199</v>
      </c>
      <c r="F22">
        <v>4491.8</v>
      </c>
      <c r="G22">
        <v>72.287234881610203</v>
      </c>
      <c r="H22">
        <f>(Table2[[#This Row],[1Y Return vs Nifty]]-AVERAGE(Table2[1Y Return vs Nifty]))/_xlfn.STDEV.P(Table2[1Y Return vs Nifty])</f>
        <v>1.1505664646948368</v>
      </c>
      <c r="I22">
        <v>8.4136760678669198</v>
      </c>
      <c r="J22">
        <f>(Table2[[#This Row],[1M Return vs Nifty]]-AVERAGE(Table2[1M Return vs Nifty]))/_xlfn.STDEV.P(Table2[1M Return vs Nifty])</f>
        <v>1.0252982070760901</v>
      </c>
      <c r="K22">
        <v>66.335325465495202</v>
      </c>
      <c r="L22">
        <f>(Table2[[#This Row],[6M Return vs Nifty]]-AVERAGE(Table2[6M Return vs Nifty]))/_xlfn.STDEV.P(Table2[6M Return vs Nifty])</f>
        <v>2.1420959698873245</v>
      </c>
      <c r="M22">
        <v>4.4482874679348301</v>
      </c>
      <c r="N22">
        <f>(Table2[[#This Row],[1W Return vs Nifty]]-AVERAGE(Table2[1W Return vs Nifty]))/_xlfn.STDEV.P(Table2[1W Return vs Nifty])</f>
        <v>0.74369461480530386</v>
      </c>
      <c r="O22">
        <v>4449.95</v>
      </c>
      <c r="P22">
        <v>4028.44208782639</v>
      </c>
      <c r="Q22">
        <v>3015.4201692694801</v>
      </c>
      <c r="R22">
        <v>47.9550657773041</v>
      </c>
      <c r="S22" s="1">
        <f>(Table2[[#This Row],[Close Price]]-Table2[[#This Row],[20D EMA]])/Table2[[#This Row],[20D EMA]]</f>
        <v>9.4046000516860555E-3</v>
      </c>
      <c r="T22" s="1">
        <f>(Table2[[#This Row],[Close Price]]-Table2[[#This Row],[50D EMA]])/Table2[[#This Row],[50D EMA]]</f>
        <v>0.11502161432923126</v>
      </c>
      <c r="U22" s="1">
        <f>(Table2[[#This Row],[Close Price]]-Table2[[#This Row],[200D EMA]])/Table2[[#This Row],[200D EMA]]</f>
        <v>0.48960998728352673</v>
      </c>
      <c r="V22">
        <v>0.79285032940983302</v>
      </c>
      <c r="W22">
        <v>4451.7</v>
      </c>
      <c r="X22">
        <v>4789</v>
      </c>
      <c r="Y22">
        <v>4451.7</v>
      </c>
      <c r="Z22">
        <v>4789</v>
      </c>
      <c r="AA22">
        <v>4372</v>
      </c>
      <c r="AB22">
        <v>4969</v>
      </c>
      <c r="AC22" s="1">
        <f>(Table2[[#This Row],[Close Price]]/Table2[[#This Row],[Day Low]])-1</f>
        <v>9.007794775029776E-3</v>
      </c>
      <c r="AD22" s="1">
        <f>(Table2[[#This Row],[Day High]]/Table2[[#This Row],[Close Price]])-1</f>
        <v>6.6165011799278695E-2</v>
      </c>
      <c r="AE22" s="1">
        <f>(Table2[[#This Row],[Close Price]]/Table2[[#This Row],[Current Week Low]])-1</f>
        <v>9.007794775029776E-3</v>
      </c>
      <c r="AF22" s="1">
        <f>(Table2[[#This Row],[Current Week High]]/Table2[[#This Row],[Close Price]])-1</f>
        <v>6.6165011799278695E-2</v>
      </c>
      <c r="AG22" s="1">
        <f>(Table2[[#This Row],[Close Price]]/Table2[[#This Row],[Current Month Low]])-1</f>
        <v>2.7401646843549843E-2</v>
      </c>
      <c r="AH22" s="1">
        <f>(Table2[[#This Row],[Current Month High]]/Table2[[#This Row],[Close Price]])-1</f>
        <v>0.10623803375038965</v>
      </c>
      <c r="AI22">
        <v>11.086869406473999</v>
      </c>
      <c r="AJ22">
        <v>131.410834342237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</v>
      </c>
      <c r="AM22" t="s">
        <v>3159</v>
      </c>
      <c r="AN22">
        <v>7.84</v>
      </c>
      <c r="AO22" t="s">
        <v>3159</v>
      </c>
      <c r="AP22">
        <v>0.19544811308146601</v>
      </c>
      <c r="AQ22">
        <f>(Table2[[#This Row],[Sharpe Ratio]]-AVERAGE(Table2[Sharpe Ratio]))/_xlfn.STDEV.P(Table2[Sharpe Ratio])</f>
        <v>1.6607846129334038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6.7224398693969594</v>
      </c>
      <c r="AS22">
        <f>_xlfn.RANK.AVG(Table2[[#This Row],[1Y Return vs Nifty Z-Score]],Table2[1Y Return vs Nifty Z-Score])</f>
        <v>86</v>
      </c>
      <c r="AT22">
        <f>_xlfn.RANK.AVG(Table2[[#This Row],[6M Return vs Nifty Z-Score]],Table2[6M Return vs Nifty Z-Score])</f>
        <v>24</v>
      </c>
      <c r="AU22">
        <f>_xlfn.RANK.AVG(Table2[[#This Row],[Sharpe Ratio Z-Score]],Table2[Sharpe Ratio Z-Score])</f>
        <v>29</v>
      </c>
      <c r="AV22">
        <f>(Table2[[#This Row],[Rank 1Y]]+Table2[[#This Row],[Rank 6M]]+Table2[[#This Row],[Rank Sharpe]])/3</f>
        <v>46.333333333333336</v>
      </c>
    </row>
    <row r="23" spans="1:48" x14ac:dyDescent="0.3">
      <c r="A23" t="s">
        <v>1033</v>
      </c>
      <c r="B23" t="s">
        <v>1034</v>
      </c>
      <c r="C23" t="s">
        <v>3115</v>
      </c>
      <c r="D23" t="s">
        <v>350</v>
      </c>
      <c r="E23">
        <v>12692.095103199999</v>
      </c>
      <c r="F23">
        <v>365.5</v>
      </c>
      <c r="G23">
        <v>64.178425360275895</v>
      </c>
      <c r="H23">
        <f>(Table2[[#This Row],[1Y Return vs Nifty]]-AVERAGE(Table2[1Y Return vs Nifty]))/_xlfn.STDEV.P(Table2[1Y Return vs Nifty])</f>
        <v>0.98759697671850666</v>
      </c>
      <c r="I23">
        <v>-3.0856366673396201</v>
      </c>
      <c r="J23">
        <f>(Table2[[#This Row],[1M Return vs Nifty]]-AVERAGE(Table2[1M Return vs Nifty]))/_xlfn.STDEV.P(Table2[1M Return vs Nifty])</f>
        <v>-0.23260076217485703</v>
      </c>
      <c r="K23">
        <v>65.538993416428994</v>
      </c>
      <c r="L23">
        <f>(Table2[[#This Row],[6M Return vs Nifty]]-AVERAGE(Table2[6M Return vs Nifty]))/_xlfn.STDEV.P(Table2[6M Return vs Nifty])</f>
        <v>2.1144488578772918</v>
      </c>
      <c r="M23">
        <v>-4.6097044709755597</v>
      </c>
      <c r="N23">
        <f>(Table2[[#This Row],[1W Return vs Nifty]]-AVERAGE(Table2[1W Return vs Nifty]))/_xlfn.STDEV.P(Table2[1W Return vs Nifty])</f>
        <v>-1.1533601603464045</v>
      </c>
      <c r="O23">
        <v>384.18</v>
      </c>
      <c r="P23">
        <v>381.84364258253999</v>
      </c>
      <c r="Q23">
        <v>302.273854445918</v>
      </c>
      <c r="R23">
        <v>38.0847872405419</v>
      </c>
      <c r="S23" s="1">
        <f>(Table2[[#This Row],[Close Price]]-Table2[[#This Row],[20D EMA]])/Table2[[#This Row],[20D EMA]]</f>
        <v>-4.8623041282732073E-2</v>
      </c>
      <c r="T23" s="1">
        <f>(Table2[[#This Row],[Close Price]]-Table2[[#This Row],[50D EMA]])/Table2[[#This Row],[50D EMA]]</f>
        <v>-4.2801924033623567E-2</v>
      </c>
      <c r="U23" s="1">
        <f>(Table2[[#This Row],[Close Price]]-Table2[[#This Row],[200D EMA]])/Table2[[#This Row],[200D EMA]]</f>
        <v>0.20916842334901392</v>
      </c>
      <c r="V23">
        <v>0.61222863788918302</v>
      </c>
      <c r="W23">
        <v>353.05</v>
      </c>
      <c r="X23">
        <v>371.95</v>
      </c>
      <c r="Y23">
        <v>353.05</v>
      </c>
      <c r="Z23">
        <v>383.45</v>
      </c>
      <c r="AA23">
        <v>353.05</v>
      </c>
      <c r="AB23">
        <v>406.85</v>
      </c>
      <c r="AC23" s="1">
        <f>(Table2[[#This Row],[Close Price]]/Table2[[#This Row],[Day Low]])-1</f>
        <v>3.5264126894207548E-2</v>
      </c>
      <c r="AD23" s="1">
        <f>(Table2[[#This Row],[Day High]]/Table2[[#This Row],[Close Price]])-1</f>
        <v>1.7647058823529349E-2</v>
      </c>
      <c r="AE23" s="1">
        <f>(Table2[[#This Row],[Close Price]]/Table2[[#This Row],[Current Week Low]])-1</f>
        <v>3.5264126894207548E-2</v>
      </c>
      <c r="AF23" s="1">
        <f>(Table2[[#This Row],[Current Week High]]/Table2[[#This Row],[Close Price]])-1</f>
        <v>4.9110807113543098E-2</v>
      </c>
      <c r="AG23" s="1">
        <f>(Table2[[#This Row],[Close Price]]/Table2[[#This Row],[Current Month Low]])-1</f>
        <v>3.5264126894207548E-2</v>
      </c>
      <c r="AH23" s="1">
        <f>(Table2[[#This Row],[Current Month High]]/Table2[[#This Row],[Close Price]])-1</f>
        <v>0.11313269493844058</v>
      </c>
      <c r="AI23">
        <v>22.558139534883701</v>
      </c>
      <c r="AJ23">
        <v>128.43749999999901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0.08</v>
      </c>
      <c r="AM23" t="s">
        <v>3159</v>
      </c>
      <c r="AN23">
        <v>-1.36</v>
      </c>
      <c r="AO23" t="s">
        <v>3158</v>
      </c>
      <c r="AP23">
        <v>0.18660818085399999</v>
      </c>
      <c r="AQ23">
        <f>(Table2[[#This Row],[Sharpe Ratio]]-AVERAGE(Table2[Sharpe Ratio]))/_xlfn.STDEV.P(Table2[Sharpe Ratio])</f>
        <v>1.5560052052977873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3.2720901173723238</v>
      </c>
      <c r="AS23">
        <f>_xlfn.RANK.AVG(Table2[[#This Row],[1Y Return vs Nifty Z-Score]],Table2[1Y Return vs Nifty Z-Score])</f>
        <v>99</v>
      </c>
      <c r="AT23">
        <f>_xlfn.RANK.AVG(Table2[[#This Row],[6M Return vs Nifty Z-Score]],Table2[6M Return vs Nifty Z-Score])</f>
        <v>26</v>
      </c>
      <c r="AU23">
        <f>_xlfn.RANK.AVG(Table2[[#This Row],[Sharpe Ratio Z-Score]],Table2[Sharpe Ratio Z-Score])</f>
        <v>37</v>
      </c>
      <c r="AV23">
        <f>(Table2[[#This Row],[Rank 1Y]]+Table2[[#This Row],[Rank 6M]]+Table2[[#This Row],[Rank Sharpe]])/3</f>
        <v>54</v>
      </c>
    </row>
    <row r="24" spans="1:48" x14ac:dyDescent="0.3">
      <c r="A24" t="s">
        <v>1244</v>
      </c>
      <c r="B24" t="s">
        <v>1245</v>
      </c>
      <c r="C24" t="s">
        <v>3116</v>
      </c>
      <c r="D24" t="s">
        <v>48</v>
      </c>
      <c r="E24">
        <v>8938.1079955200003</v>
      </c>
      <c r="F24">
        <v>520.29999999999995</v>
      </c>
      <c r="G24">
        <v>85.835785957876396</v>
      </c>
      <c r="H24">
        <f>(Table2[[#This Row],[1Y Return vs Nifty]]-AVERAGE(Table2[1Y Return vs Nifty]))/_xlfn.STDEV.P(Table2[1Y Return vs Nifty])</f>
        <v>1.4228629622153426</v>
      </c>
      <c r="I24">
        <v>-6.1229817077683704</v>
      </c>
      <c r="J24">
        <f>(Table2[[#This Row],[1M Return vs Nifty]]-AVERAGE(Table2[1M Return vs Nifty]))/_xlfn.STDEV.P(Table2[1M Return vs Nifty])</f>
        <v>-0.56485307008168939</v>
      </c>
      <c r="K24">
        <v>35.965441094241903</v>
      </c>
      <c r="L24">
        <f>(Table2[[#This Row],[6M Return vs Nifty]]-AVERAGE(Table2[6M Return vs Nifty]))/_xlfn.STDEV.P(Table2[6M Return vs Nifty])</f>
        <v>1.087712191250819</v>
      </c>
      <c r="M24">
        <v>-2.7406676780303698</v>
      </c>
      <c r="N24">
        <f>(Table2[[#This Row],[1W Return vs Nifty]]-AVERAGE(Table2[1W Return vs Nifty]))/_xlfn.STDEV.P(Table2[1W Return vs Nifty])</f>
        <v>-0.76191962949764069</v>
      </c>
      <c r="O24">
        <v>549.25</v>
      </c>
      <c r="P24">
        <v>547.65627461411202</v>
      </c>
      <c r="Q24">
        <v>458.32681946585302</v>
      </c>
      <c r="R24">
        <v>27.970545245242</v>
      </c>
      <c r="S24" s="1">
        <f>(Table2[[#This Row],[Close Price]]-Table2[[#This Row],[20D EMA]])/Table2[[#This Row],[20D EMA]]</f>
        <v>-5.2708238507055159E-2</v>
      </c>
      <c r="T24" s="1">
        <f>(Table2[[#This Row],[Close Price]]-Table2[[#This Row],[50D EMA]])/Table2[[#This Row],[50D EMA]]</f>
        <v>-4.9951540559610617E-2</v>
      </c>
      <c r="U24" s="1">
        <f>(Table2[[#This Row],[Close Price]]-Table2[[#This Row],[200D EMA]])/Table2[[#This Row],[200D EMA]]</f>
        <v>0.13521613377626956</v>
      </c>
      <c r="V24">
        <v>0.50473593235570102</v>
      </c>
      <c r="W24">
        <v>520</v>
      </c>
      <c r="X24">
        <v>528.79999999999995</v>
      </c>
      <c r="Y24">
        <v>520</v>
      </c>
      <c r="Z24">
        <v>544.79999999999995</v>
      </c>
      <c r="AA24">
        <v>520</v>
      </c>
      <c r="AB24">
        <v>574.1</v>
      </c>
      <c r="AC24" s="1">
        <f>(Table2[[#This Row],[Close Price]]/Table2[[#This Row],[Day Low]])-1</f>
        <v>5.7692307692303046E-4</v>
      </c>
      <c r="AD24" s="1">
        <f>(Table2[[#This Row],[Day High]]/Table2[[#This Row],[Close Price]])-1</f>
        <v>1.6336728810301793E-2</v>
      </c>
      <c r="AE24" s="1">
        <f>(Table2[[#This Row],[Close Price]]/Table2[[#This Row],[Current Week Low]])-1</f>
        <v>5.7692307692303046E-4</v>
      </c>
      <c r="AF24" s="1">
        <f>(Table2[[#This Row],[Current Week High]]/Table2[[#This Row],[Close Price]])-1</f>
        <v>4.7088218335575638E-2</v>
      </c>
      <c r="AG24" s="1">
        <f>(Table2[[#This Row],[Close Price]]/Table2[[#This Row],[Current Month Low]])-1</f>
        <v>5.7692307692303046E-4</v>
      </c>
      <c r="AH24" s="1">
        <f>(Table2[[#This Row],[Current Month High]]/Table2[[#This Row],[Close Price]])-1</f>
        <v>0.10340188352873358</v>
      </c>
      <c r="AI24">
        <v>33.4422448587353</v>
      </c>
      <c r="AJ24">
        <v>124.99459459459401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0.04</v>
      </c>
      <c r="AM24" t="s">
        <v>3159</v>
      </c>
      <c r="AN24">
        <v>-1.6</v>
      </c>
      <c r="AO24" t="s">
        <v>3158</v>
      </c>
      <c r="AP24">
        <v>0.21698094769972401</v>
      </c>
      <c r="AQ24">
        <f>(Table2[[#This Row],[Sharpe Ratio]]-AVERAGE(Table2[Sharpe Ratio]))/_xlfn.STDEV.P(Table2[Sharpe Ratio])</f>
        <v>1.9160125488452517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3.0998150027320834</v>
      </c>
      <c r="AS24">
        <f>_xlfn.RANK.AVG(Table2[[#This Row],[1Y Return vs Nifty Z-Score]],Table2[1Y Return vs Nifty Z-Score])</f>
        <v>62</v>
      </c>
      <c r="AT24">
        <f>_xlfn.RANK.AVG(Table2[[#This Row],[6M Return vs Nifty Z-Score]],Table2[6M Return vs Nifty Z-Score])</f>
        <v>82</v>
      </c>
      <c r="AU24">
        <f>_xlfn.RANK.AVG(Table2[[#This Row],[Sharpe Ratio Z-Score]],Table2[Sharpe Ratio Z-Score])</f>
        <v>18</v>
      </c>
      <c r="AV24">
        <f>(Table2[[#This Row],[Rank 1Y]]+Table2[[#This Row],[Rank 6M]]+Table2[[#This Row],[Rank Sharpe]])/3</f>
        <v>54</v>
      </c>
    </row>
    <row r="25" spans="1:48" x14ac:dyDescent="0.3">
      <c r="A25" t="s">
        <v>402</v>
      </c>
      <c r="B25" t="s">
        <v>403</v>
      </c>
      <c r="C25" t="s">
        <v>3113</v>
      </c>
      <c r="D25" t="s">
        <v>404</v>
      </c>
      <c r="E25">
        <v>53799.855926880002</v>
      </c>
      <c r="F25">
        <v>898.8</v>
      </c>
      <c r="G25">
        <v>196.824045324042</v>
      </c>
      <c r="H25">
        <f>(Table2[[#This Row],[1Y Return vs Nifty]]-AVERAGE(Table2[1Y Return vs Nifty]))/_xlfn.STDEV.P(Table2[1Y Return vs Nifty])</f>
        <v>3.653486304975996</v>
      </c>
      <c r="I25">
        <v>24.4953850738646</v>
      </c>
      <c r="J25">
        <f>(Table2[[#This Row],[1M Return vs Nifty]]-AVERAGE(Table2[1M Return vs Nifty]))/_xlfn.STDEV.P(Table2[1M Return vs Nifty])</f>
        <v>2.7844611803991928</v>
      </c>
      <c r="K25">
        <v>51.904568559528798</v>
      </c>
      <c r="L25">
        <f>(Table2[[#This Row],[6M Return vs Nifty]]-AVERAGE(Table2[6M Return vs Nifty]))/_xlfn.STDEV.P(Table2[6M Return vs Nifty])</f>
        <v>1.6410879380786807</v>
      </c>
      <c r="M25">
        <v>6.9289171527259503</v>
      </c>
      <c r="N25">
        <f>(Table2[[#This Row],[1W Return vs Nifty]]-AVERAGE(Table2[1W Return vs Nifty]))/_xlfn.STDEV.P(Table2[1W Return vs Nifty])</f>
        <v>1.2632237136004785</v>
      </c>
      <c r="O25">
        <v>925.61</v>
      </c>
      <c r="P25">
        <v>853.06423540424498</v>
      </c>
      <c r="Q25">
        <v>642.31336251586595</v>
      </c>
      <c r="R25">
        <v>40.685032279960097</v>
      </c>
      <c r="S25" s="1">
        <f>(Table2[[#This Row],[Close Price]]-Table2[[#This Row],[20D EMA]])/Table2[[#This Row],[20D EMA]]</f>
        <v>-2.8964682749754278E-2</v>
      </c>
      <c r="T25" s="1">
        <f>(Table2[[#This Row],[Close Price]]-Table2[[#This Row],[50D EMA]])/Table2[[#This Row],[50D EMA]]</f>
        <v>5.361350610846085E-2</v>
      </c>
      <c r="U25" s="1">
        <f>(Table2[[#This Row],[Close Price]]-Table2[[#This Row],[200D EMA]])/Table2[[#This Row],[200D EMA]]</f>
        <v>0.39931698833028478</v>
      </c>
      <c r="V25">
        <v>1.10498773577445</v>
      </c>
      <c r="W25">
        <v>892.05</v>
      </c>
      <c r="X25">
        <v>964.5</v>
      </c>
      <c r="Y25">
        <v>892.05</v>
      </c>
      <c r="Z25">
        <v>1009</v>
      </c>
      <c r="AA25">
        <v>892.05</v>
      </c>
      <c r="AB25">
        <v>1025</v>
      </c>
      <c r="AC25" s="1">
        <f>(Table2[[#This Row],[Close Price]]/Table2[[#This Row],[Day Low]])-1</f>
        <v>7.5668404237430043E-3</v>
      </c>
      <c r="AD25" s="1">
        <f>(Table2[[#This Row],[Day High]]/Table2[[#This Row],[Close Price]])-1</f>
        <v>7.3097463284379272E-2</v>
      </c>
      <c r="AE25" s="1">
        <f>(Table2[[#This Row],[Close Price]]/Table2[[#This Row],[Current Week Low]])-1</f>
        <v>7.5668404237430043E-3</v>
      </c>
      <c r="AF25" s="1">
        <f>(Table2[[#This Row],[Current Week High]]/Table2[[#This Row],[Close Price]])-1</f>
        <v>0.12260792167334222</v>
      </c>
      <c r="AG25" s="1">
        <f>(Table2[[#This Row],[Close Price]]/Table2[[#This Row],[Current Month Low]])-1</f>
        <v>7.5668404237430043E-3</v>
      </c>
      <c r="AH25" s="1">
        <f>(Table2[[#This Row],[Current Month High]]/Table2[[#This Row],[Close Price]])-1</f>
        <v>0.14040943480195822</v>
      </c>
      <c r="AI25">
        <v>18.380062305295901</v>
      </c>
      <c r="AJ25">
        <v>248.03484995159701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0.21</v>
      </c>
      <c r="AM25" t="s">
        <v>3159</v>
      </c>
      <c r="AN25">
        <v>-2.15</v>
      </c>
      <c r="AO25" t="s">
        <v>3158</v>
      </c>
      <c r="AP25">
        <v>0.14345854690910301</v>
      </c>
      <c r="AQ25">
        <f>(Table2[[#This Row],[Sharpe Ratio]]-AVERAGE(Table2[Sharpe Ratio]))/_xlfn.STDEV.P(Table2[Sharpe Ratio])</f>
        <v>1.0445541027211767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10.386813239775524</v>
      </c>
      <c r="AS25">
        <f>_xlfn.RANK.AVG(Table2[[#This Row],[1Y Return vs Nifty Z-Score]],Table2[1Y Return vs Nifty Z-Score])</f>
        <v>4</v>
      </c>
      <c r="AT25">
        <f>_xlfn.RANK.AVG(Table2[[#This Row],[6M Return vs Nifty Z-Score]],Table2[6M Return vs Nifty Z-Score])</f>
        <v>48</v>
      </c>
      <c r="AU25">
        <f>_xlfn.RANK.AVG(Table2[[#This Row],[Sharpe Ratio Z-Score]],Table2[Sharpe Ratio Z-Score])</f>
        <v>114</v>
      </c>
      <c r="AV25">
        <f>(Table2[[#This Row],[Rank 1Y]]+Table2[[#This Row],[Rank 6M]]+Table2[[#This Row],[Rank Sharpe]])/3</f>
        <v>55.333333333333336</v>
      </c>
    </row>
    <row r="26" spans="1:48" x14ac:dyDescent="0.3">
      <c r="A26" t="s">
        <v>945</v>
      </c>
      <c r="B26" t="s">
        <v>946</v>
      </c>
      <c r="C26" t="s">
        <v>3120</v>
      </c>
      <c r="D26" t="s">
        <v>117</v>
      </c>
      <c r="E26">
        <v>14963.87063055</v>
      </c>
      <c r="F26">
        <v>424.65</v>
      </c>
      <c r="G26">
        <v>76.529128500325996</v>
      </c>
      <c r="H26">
        <f>(Table2[[#This Row],[1Y Return vs Nifty]]-AVERAGE(Table2[1Y Return vs Nifty]))/_xlfn.STDEV.P(Table2[1Y Return vs Nifty])</f>
        <v>1.2358193281729299</v>
      </c>
      <c r="I26">
        <v>-5.2904041640709902</v>
      </c>
      <c r="J26">
        <f>(Table2[[#This Row],[1M Return vs Nifty]]-AVERAGE(Table2[1M Return vs Nifty]))/_xlfn.STDEV.P(Table2[1M Return vs Nifty])</f>
        <v>-0.47377819820417366</v>
      </c>
      <c r="K26">
        <v>48.569121756500799</v>
      </c>
      <c r="L26">
        <f>(Table2[[#This Row],[6M Return vs Nifty]]-AVERAGE(Table2[6M Return vs Nifty]))/_xlfn.STDEV.P(Table2[6M Return vs Nifty])</f>
        <v>1.5252876617053341</v>
      </c>
      <c r="M26">
        <v>3.6101845045841299</v>
      </c>
      <c r="N26">
        <f>(Table2[[#This Row],[1W Return vs Nifty]]-AVERAGE(Table2[1W Return vs Nifty]))/_xlfn.STDEV.P(Table2[1W Return vs Nifty])</f>
        <v>0.56816705423601288</v>
      </c>
      <c r="O26">
        <v>455.96</v>
      </c>
      <c r="P26">
        <v>434.17441594735499</v>
      </c>
      <c r="Q26">
        <v>326.49425287802802</v>
      </c>
      <c r="R26">
        <v>32.308194598</v>
      </c>
      <c r="S26" s="1">
        <f>(Table2[[#This Row],[Close Price]]-Table2[[#This Row],[20D EMA]])/Table2[[#This Row],[20D EMA]]</f>
        <v>-6.8668304237213804E-2</v>
      </c>
      <c r="T26" s="1">
        <f>(Table2[[#This Row],[Close Price]]-Table2[[#This Row],[50D EMA]])/Table2[[#This Row],[50D EMA]]</f>
        <v>-2.1936842885071965E-2</v>
      </c>
      <c r="U26" s="1">
        <f>(Table2[[#This Row],[Close Price]]-Table2[[#This Row],[200D EMA]])/Table2[[#This Row],[200D EMA]]</f>
        <v>0.30063545148723048</v>
      </c>
      <c r="V26">
        <v>0.549278106591505</v>
      </c>
      <c r="W26">
        <v>421.75</v>
      </c>
      <c r="X26">
        <v>448.55</v>
      </c>
      <c r="Y26">
        <v>421.75</v>
      </c>
      <c r="Z26">
        <v>469.4</v>
      </c>
      <c r="AA26">
        <v>421.75</v>
      </c>
      <c r="AB26">
        <v>472.35</v>
      </c>
      <c r="AC26" s="1">
        <f>(Table2[[#This Row],[Close Price]]/Table2[[#This Row],[Day Low]])-1</f>
        <v>6.8761114404267687E-3</v>
      </c>
      <c r="AD26" s="1">
        <f>(Table2[[#This Row],[Day High]]/Table2[[#This Row],[Close Price]])-1</f>
        <v>5.6281643706582063E-2</v>
      </c>
      <c r="AE26" s="1">
        <f>(Table2[[#This Row],[Close Price]]/Table2[[#This Row],[Current Week Low]])-1</f>
        <v>6.8761114404267687E-3</v>
      </c>
      <c r="AF26" s="1">
        <f>(Table2[[#This Row],[Current Week High]]/Table2[[#This Row],[Close Price]])-1</f>
        <v>0.10538090191922755</v>
      </c>
      <c r="AG26" s="1">
        <f>(Table2[[#This Row],[Close Price]]/Table2[[#This Row],[Current Month Low]])-1</f>
        <v>6.8761114404267687E-3</v>
      </c>
      <c r="AH26" s="1">
        <f>(Table2[[#This Row],[Current Month High]]/Table2[[#This Row],[Close Price]])-1</f>
        <v>0.11232779936418247</v>
      </c>
      <c r="AI26">
        <v>23.631225715294899</v>
      </c>
      <c r="AJ26">
        <v>135.58945908460399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</v>
      </c>
      <c r="AM26" t="s">
        <v>3159</v>
      </c>
      <c r="AN26">
        <v>-8.75</v>
      </c>
      <c r="AO26" t="s">
        <v>3158</v>
      </c>
      <c r="AP26">
        <v>0.17515311561041</v>
      </c>
      <c r="AQ26">
        <f>(Table2[[#This Row],[Sharpe Ratio]]-AVERAGE(Table2[Sharpe Ratio]))/_xlfn.STDEV.P(Table2[Sharpe Ratio])</f>
        <v>1.4202287174508033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4.2757245633609067</v>
      </c>
      <c r="AS26">
        <f>_xlfn.RANK.AVG(Table2[[#This Row],[1Y Return vs Nifty Z-Score]],Table2[1Y Return vs Nifty Z-Score])</f>
        <v>71</v>
      </c>
      <c r="AT26">
        <f>_xlfn.RANK.AVG(Table2[[#This Row],[6M Return vs Nifty Z-Score]],Table2[6M Return vs Nifty Z-Score])</f>
        <v>52</v>
      </c>
      <c r="AU26">
        <f>_xlfn.RANK.AVG(Table2[[#This Row],[Sharpe Ratio Z-Score]],Table2[Sharpe Ratio Z-Score])</f>
        <v>55</v>
      </c>
      <c r="AV26">
        <f>(Table2[[#This Row],[Rank 1Y]]+Table2[[#This Row],[Rank 6M]]+Table2[[#This Row],[Rank Sharpe]])/3</f>
        <v>59.333333333333336</v>
      </c>
    </row>
    <row r="27" spans="1:48" x14ac:dyDescent="0.3">
      <c r="A27" t="s">
        <v>1186</v>
      </c>
      <c r="B27" t="s">
        <v>1187</v>
      </c>
      <c r="C27" t="s">
        <v>3113</v>
      </c>
      <c r="D27" t="s">
        <v>404</v>
      </c>
      <c r="E27">
        <v>9697.3568070399997</v>
      </c>
      <c r="F27">
        <v>313.60000000000002</v>
      </c>
      <c r="G27">
        <v>143.58665813709101</v>
      </c>
      <c r="H27">
        <f>(Table2[[#This Row],[1Y Return vs Nifty]]-AVERAGE(Table2[1Y Return vs Nifty]))/_xlfn.STDEV.P(Table2[1Y Return vs Nifty])</f>
        <v>2.5835302641751512</v>
      </c>
      <c r="I27">
        <v>-14.812874428197301</v>
      </c>
      <c r="J27">
        <f>(Table2[[#This Row],[1M Return vs Nifty]]-AVERAGE(Table2[1M Return vs Nifty]))/_xlfn.STDEV.P(Table2[1M Return vs Nifty])</f>
        <v>-1.5154322349097105</v>
      </c>
      <c r="K27">
        <v>112.48840053423901</v>
      </c>
      <c r="L27">
        <f>(Table2[[#This Row],[6M Return vs Nifty]]-AVERAGE(Table2[6M Return vs Nifty]))/_xlfn.STDEV.P(Table2[6M Return vs Nifty])</f>
        <v>3.7444416716950841</v>
      </c>
      <c r="M27">
        <v>-14.996540064438101</v>
      </c>
      <c r="N27">
        <f>(Table2[[#This Row],[1W Return vs Nifty]]-AVERAGE(Table2[1W Return vs Nifty]))/_xlfn.STDEV.P(Table2[1W Return vs Nifty])</f>
        <v>-3.3287204603097691</v>
      </c>
      <c r="O27">
        <v>370.25</v>
      </c>
      <c r="P27">
        <v>350.841552098519</v>
      </c>
      <c r="Q27">
        <v>247.611844735425</v>
      </c>
      <c r="R27">
        <v>22.287453267697298</v>
      </c>
      <c r="S27" s="1">
        <f>(Table2[[#This Row],[Close Price]]-Table2[[#This Row],[20D EMA]])/Table2[[#This Row],[20D EMA]]</f>
        <v>-0.15300472653612418</v>
      </c>
      <c r="T27" s="1">
        <f>(Table2[[#This Row],[Close Price]]-Table2[[#This Row],[50D EMA]])/Table2[[#This Row],[50D EMA]]</f>
        <v>-0.10614920574761699</v>
      </c>
      <c r="U27" s="1">
        <f>(Table2[[#This Row],[Close Price]]-Table2[[#This Row],[200D EMA]])/Table2[[#This Row],[200D EMA]]</f>
        <v>0.26649837908636331</v>
      </c>
      <c r="V27">
        <v>0.49586569283427401</v>
      </c>
      <c r="W27">
        <v>311.14999999999998</v>
      </c>
      <c r="X27">
        <v>336</v>
      </c>
      <c r="Y27">
        <v>311.14999999999998</v>
      </c>
      <c r="Z27">
        <v>368.55</v>
      </c>
      <c r="AA27">
        <v>311.14999999999998</v>
      </c>
      <c r="AB27">
        <v>416.7</v>
      </c>
      <c r="AC27" s="1">
        <f>(Table2[[#This Row],[Close Price]]/Table2[[#This Row],[Day Low]])-1</f>
        <v>7.8740157480317041E-3</v>
      </c>
      <c r="AD27" s="1">
        <f>(Table2[[#This Row],[Day High]]/Table2[[#This Row],[Close Price]])-1</f>
        <v>7.1428571428571397E-2</v>
      </c>
      <c r="AE27" s="1">
        <f>(Table2[[#This Row],[Close Price]]/Table2[[#This Row],[Current Week Low]])-1</f>
        <v>7.8740157480317041E-3</v>
      </c>
      <c r="AF27" s="1">
        <f>(Table2[[#This Row],[Current Week High]]/Table2[[#This Row],[Close Price]])-1</f>
        <v>0.17522321428571419</v>
      </c>
      <c r="AG27" s="1">
        <f>(Table2[[#This Row],[Close Price]]/Table2[[#This Row],[Current Month Low]])-1</f>
        <v>7.8740157480317041E-3</v>
      </c>
      <c r="AH27" s="1">
        <f>(Table2[[#This Row],[Current Month High]]/Table2[[#This Row],[Close Price]])-1</f>
        <v>0.32876275510204067</v>
      </c>
      <c r="AI27">
        <v>43.160076530612201</v>
      </c>
      <c r="AJ27">
        <v>190.37037037037001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0.14000000000000001</v>
      </c>
      <c r="AM27" t="s">
        <v>3159</v>
      </c>
      <c r="AN27">
        <v>-11.09</v>
      </c>
      <c r="AO27" t="s">
        <v>3158</v>
      </c>
      <c r="AP27">
        <v>0.124134963994409</v>
      </c>
      <c r="AQ27">
        <f>(Table2[[#This Row],[Sharpe Ratio]]-AVERAGE(Table2[Sharpe Ratio]))/_xlfn.STDEV.P(Table2[Sharpe Ratio])</f>
        <v>0.81551235001310751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2.2993315906638636</v>
      </c>
      <c r="AS27">
        <f>_xlfn.RANK.AVG(Table2[[#This Row],[1Y Return vs Nifty Z-Score]],Table2[1Y Return vs Nifty Z-Score])</f>
        <v>22</v>
      </c>
      <c r="AT27">
        <f>_xlfn.RANK.AVG(Table2[[#This Row],[6M Return vs Nifty Z-Score]],Table2[6M Return vs Nifty Z-Score])</f>
        <v>10</v>
      </c>
      <c r="AU27">
        <f>_xlfn.RANK.AVG(Table2[[#This Row],[Sharpe Ratio Z-Score]],Table2[Sharpe Ratio Z-Score])</f>
        <v>150</v>
      </c>
      <c r="AV27">
        <f>(Table2[[#This Row],[Rank 1Y]]+Table2[[#This Row],[Rank 6M]]+Table2[[#This Row],[Rank Sharpe]])/3</f>
        <v>60.666666666666664</v>
      </c>
    </row>
    <row r="28" spans="1:48" x14ac:dyDescent="0.3">
      <c r="A28" t="s">
        <v>478</v>
      </c>
      <c r="B28" t="s">
        <v>479</v>
      </c>
      <c r="C28" t="s">
        <v>3117</v>
      </c>
      <c r="D28" t="s">
        <v>51</v>
      </c>
      <c r="E28">
        <v>43440.044734640003</v>
      </c>
      <c r="F28">
        <v>1539.4</v>
      </c>
      <c r="G28">
        <v>91.325833263060602</v>
      </c>
      <c r="H28">
        <f>(Table2[[#This Row],[1Y Return vs Nifty]]-AVERAGE(Table2[1Y Return vs Nifty]))/_xlfn.STDEV.P(Table2[1Y Return vs Nifty])</f>
        <v>1.5332010082549881</v>
      </c>
      <c r="I28">
        <v>-6.29978001426747</v>
      </c>
      <c r="J28">
        <f>(Table2[[#This Row],[1M Return vs Nifty]]-AVERAGE(Table2[1M Return vs Nifty]))/_xlfn.STDEV.P(Table2[1M Return vs Nifty])</f>
        <v>-0.58419287000117881</v>
      </c>
      <c r="K28">
        <v>42.418125032642799</v>
      </c>
      <c r="L28">
        <f>(Table2[[#This Row],[6M Return vs Nifty]]-AVERAGE(Table2[6M Return vs Nifty]))/_xlfn.STDEV.P(Table2[6M Return vs Nifty])</f>
        <v>1.3117369254298596</v>
      </c>
      <c r="M28">
        <v>-4.6953769422727198</v>
      </c>
      <c r="N28">
        <f>(Table2[[#This Row],[1W Return vs Nifty]]-AVERAGE(Table2[1W Return vs Nifty]))/_xlfn.STDEV.P(Table2[1W Return vs Nifty])</f>
        <v>-1.1713029198310059</v>
      </c>
      <c r="O28">
        <v>1670.42</v>
      </c>
      <c r="P28">
        <v>1662.0938870364901</v>
      </c>
      <c r="Q28">
        <v>1361.71417996625</v>
      </c>
      <c r="R28">
        <v>24.314700257725001</v>
      </c>
      <c r="S28" s="1">
        <f>(Table2[[#This Row],[Close Price]]-Table2[[#This Row],[20D EMA]])/Table2[[#This Row],[20D EMA]]</f>
        <v>-7.8435363561260033E-2</v>
      </c>
      <c r="T28" s="1">
        <f>(Table2[[#This Row],[Close Price]]-Table2[[#This Row],[50D EMA]])/Table2[[#This Row],[50D EMA]]</f>
        <v>-7.3818866667786684E-2</v>
      </c>
      <c r="U28" s="1">
        <f>(Table2[[#This Row],[Close Price]]-Table2[[#This Row],[200D EMA]])/Table2[[#This Row],[200D EMA]]</f>
        <v>0.13048686915939589</v>
      </c>
      <c r="V28">
        <v>0.70874790982549996</v>
      </c>
      <c r="W28">
        <v>1521.4</v>
      </c>
      <c r="X28">
        <v>1577.45</v>
      </c>
      <c r="Y28">
        <v>1475</v>
      </c>
      <c r="Z28">
        <v>1684.45</v>
      </c>
      <c r="AA28">
        <v>1475</v>
      </c>
      <c r="AB28">
        <v>1776.75</v>
      </c>
      <c r="AC28" s="1">
        <f>(Table2[[#This Row],[Close Price]]/Table2[[#This Row],[Day Low]])-1</f>
        <v>1.1831208097804691E-2</v>
      </c>
      <c r="AD28" s="1">
        <f>(Table2[[#This Row],[Day High]]/Table2[[#This Row],[Close Price]])-1</f>
        <v>2.4717422372352749E-2</v>
      </c>
      <c r="AE28" s="1">
        <f>(Table2[[#This Row],[Close Price]]/Table2[[#This Row],[Current Week Low]])-1</f>
        <v>4.3661016949152698E-2</v>
      </c>
      <c r="AF28" s="1">
        <f>(Table2[[#This Row],[Current Week High]]/Table2[[#This Row],[Close Price]])-1</f>
        <v>9.4225022736130981E-2</v>
      </c>
      <c r="AG28" s="1">
        <f>(Table2[[#This Row],[Close Price]]/Table2[[#This Row],[Current Month Low]])-1</f>
        <v>4.3661016949152698E-2</v>
      </c>
      <c r="AH28" s="1">
        <f>(Table2[[#This Row],[Current Month High]]/Table2[[#This Row],[Close Price]])-1</f>
        <v>0.15418344809666107</v>
      </c>
      <c r="AI28">
        <v>18.939197089775199</v>
      </c>
      <c r="AJ28">
        <v>113.18376956100199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-0.06</v>
      </c>
      <c r="AM28" t="s">
        <v>3158</v>
      </c>
      <c r="AN28">
        <v>-10.16</v>
      </c>
      <c r="AO28" t="s">
        <v>3158</v>
      </c>
      <c r="AP28">
        <v>0.162195665222754</v>
      </c>
      <c r="AQ28">
        <f>(Table2[[#This Row],[Sharpe Ratio]]-AVERAGE(Table2[Sharpe Ratio]))/_xlfn.STDEV.P(Table2[Sharpe Ratio])</f>
        <v>1.2666445110167153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2.3560866548693782</v>
      </c>
      <c r="AS28">
        <f>_xlfn.RANK.AVG(Table2[[#This Row],[1Y Return vs Nifty Z-Score]],Table2[1Y Return vs Nifty Z-Score])</f>
        <v>55</v>
      </c>
      <c r="AT28">
        <f>_xlfn.RANK.AVG(Table2[[#This Row],[6M Return vs Nifty Z-Score]],Table2[6M Return vs Nifty Z-Score])</f>
        <v>64</v>
      </c>
      <c r="AU28">
        <f>_xlfn.RANK.AVG(Table2[[#This Row],[Sharpe Ratio Z-Score]],Table2[Sharpe Ratio Z-Score])</f>
        <v>66</v>
      </c>
      <c r="AV28">
        <f>(Table2[[#This Row],[Rank 1Y]]+Table2[[#This Row],[Rank 6M]]+Table2[[#This Row],[Rank Sharpe]])/3</f>
        <v>61.666666666666664</v>
      </c>
    </row>
    <row r="29" spans="1:48" x14ac:dyDescent="0.3">
      <c r="A29" t="s">
        <v>282</v>
      </c>
      <c r="B29" t="s">
        <v>283</v>
      </c>
      <c r="C29" t="s">
        <v>3122</v>
      </c>
      <c r="D29" t="s">
        <v>284</v>
      </c>
      <c r="E29">
        <v>88079.168657025002</v>
      </c>
      <c r="F29">
        <v>15008.15</v>
      </c>
      <c r="G29">
        <v>165.58796362679499</v>
      </c>
      <c r="H29">
        <f>(Table2[[#This Row],[1Y Return vs Nifty]]-AVERAGE(Table2[1Y Return vs Nifty]))/_xlfn.STDEV.P(Table2[1Y Return vs Nifty])</f>
        <v>3.0257087961821383</v>
      </c>
      <c r="I29">
        <v>4.7540490483653803</v>
      </c>
      <c r="J29">
        <f>(Table2[[#This Row],[1M Return vs Nifty]]-AVERAGE(Table2[1M Return vs Nifty]))/_xlfn.STDEV.P(Table2[1M Return vs Nifty])</f>
        <v>0.62497506066926967</v>
      </c>
      <c r="K29">
        <v>75.054854137276806</v>
      </c>
      <c r="L29">
        <f>(Table2[[#This Row],[6M Return vs Nifty]]-AVERAGE(Table2[6M Return vs Nifty]))/_xlfn.STDEV.P(Table2[6M Return vs Nifty])</f>
        <v>2.4448211787322021</v>
      </c>
      <c r="M29">
        <v>7.0602175923792903</v>
      </c>
      <c r="N29">
        <f>(Table2[[#This Row],[1W Return vs Nifty]]-AVERAGE(Table2[1W Return vs Nifty]))/_xlfn.STDEV.P(Table2[1W Return vs Nifty])</f>
        <v>1.2907225375897005</v>
      </c>
      <c r="O29">
        <v>14853.91</v>
      </c>
      <c r="P29">
        <v>14230.112147445099</v>
      </c>
      <c r="Q29">
        <v>11143.5518140243</v>
      </c>
      <c r="R29">
        <v>44.805449302412399</v>
      </c>
      <c r="S29" s="1">
        <f>(Table2[[#This Row],[Close Price]]-Table2[[#This Row],[20D EMA]])/Table2[[#This Row],[20D EMA]]</f>
        <v>1.0383797936031643E-2</v>
      </c>
      <c r="T29" s="1">
        <f>(Table2[[#This Row],[Close Price]]-Table2[[#This Row],[50D EMA]])/Table2[[#This Row],[50D EMA]]</f>
        <v>5.4675454732420414E-2</v>
      </c>
      <c r="U29" s="1">
        <f>(Table2[[#This Row],[Close Price]]-Table2[[#This Row],[200D EMA]])/Table2[[#This Row],[200D EMA]]</f>
        <v>0.34680129374119784</v>
      </c>
      <c r="V29">
        <v>1.0867050726762799</v>
      </c>
      <c r="W29">
        <v>14540</v>
      </c>
      <c r="X29">
        <v>15050</v>
      </c>
      <c r="Y29">
        <v>14540</v>
      </c>
      <c r="Z29">
        <v>15778</v>
      </c>
      <c r="AA29">
        <v>13711.05</v>
      </c>
      <c r="AB29">
        <v>15969.2</v>
      </c>
      <c r="AC29" s="1">
        <f>(Table2[[#This Row],[Close Price]]/Table2[[#This Row],[Day Low]])-1</f>
        <v>3.219738651994497E-2</v>
      </c>
      <c r="AD29" s="1">
        <f>(Table2[[#This Row],[Day High]]/Table2[[#This Row],[Close Price]])-1</f>
        <v>2.7884849231918363E-3</v>
      </c>
      <c r="AE29" s="1">
        <f>(Table2[[#This Row],[Close Price]]/Table2[[#This Row],[Current Week Low]])-1</f>
        <v>3.219738651994497E-2</v>
      </c>
      <c r="AF29" s="1">
        <f>(Table2[[#This Row],[Current Week High]]/Table2[[#This Row],[Close Price]])-1</f>
        <v>5.1295462798546243E-2</v>
      </c>
      <c r="AG29" s="1">
        <f>(Table2[[#This Row],[Close Price]]/Table2[[#This Row],[Current Month Low]])-1</f>
        <v>9.4602528617429016E-2</v>
      </c>
      <c r="AH29" s="1">
        <f>(Table2[[#This Row],[Current Month High]]/Table2[[#This Row],[Close Price]])-1</f>
        <v>6.4035207537238126E-2</v>
      </c>
      <c r="AI29">
        <v>6.4035207537238099</v>
      </c>
      <c r="AJ29">
        <v>188.252410402181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</v>
      </c>
      <c r="AM29" t="s">
        <v>3159</v>
      </c>
      <c r="AN29">
        <v>3.4</v>
      </c>
      <c r="AO29" t="s">
        <v>3159</v>
      </c>
      <c r="AP29">
        <v>0.1227477961432</v>
      </c>
      <c r="AQ29">
        <f>(Table2[[#This Row],[Sharpe Ratio]]-AVERAGE(Table2[Sharpe Ratio]))/_xlfn.STDEV.P(Table2[Sharpe Ratio])</f>
        <v>0.79907029797007789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8.185297871143387</v>
      </c>
      <c r="AS29">
        <f>_xlfn.RANK.AVG(Table2[[#This Row],[1Y Return vs Nifty Z-Score]],Table2[1Y Return vs Nifty Z-Score])</f>
        <v>13</v>
      </c>
      <c r="AT29">
        <f>_xlfn.RANK.AVG(Table2[[#This Row],[6M Return vs Nifty Z-Score]],Table2[6M Return vs Nifty Z-Score])</f>
        <v>21</v>
      </c>
      <c r="AU29">
        <f>_xlfn.RANK.AVG(Table2[[#This Row],[Sharpe Ratio Z-Score]],Table2[Sharpe Ratio Z-Score])</f>
        <v>152</v>
      </c>
      <c r="AV29">
        <f>(Table2[[#This Row],[Rank 1Y]]+Table2[[#This Row],[Rank 6M]]+Table2[[#This Row],[Rank Sharpe]])/3</f>
        <v>62</v>
      </c>
    </row>
    <row r="30" spans="1:48" hidden="1" x14ac:dyDescent="0.3">
      <c r="A30" t="s">
        <v>880</v>
      </c>
      <c r="B30" t="s">
        <v>881</v>
      </c>
      <c r="C30" t="s">
        <v>3116</v>
      </c>
      <c r="D30" t="s">
        <v>48</v>
      </c>
      <c r="E30">
        <v>16305.2002748</v>
      </c>
      <c r="F30">
        <v>1402</v>
      </c>
      <c r="G30">
        <v>112.402943879858</v>
      </c>
      <c r="H30">
        <f>(Table2[[#This Row],[1Y Return vs Nifty]]-AVERAGE(Table2[1Y Return vs Nifty]))/_xlfn.STDEV.P(Table2[1Y Return vs Nifty])</f>
        <v>1.9568052273703394</v>
      </c>
      <c r="I30">
        <v>-5.5230132097495304</v>
      </c>
      <c r="J30">
        <f>(Table2[[#This Row],[1M Return vs Nifty]]-AVERAGE(Table2[1M Return vs Nifty]))/_xlfn.STDEV.P(Table2[1M Return vs Nifty])</f>
        <v>-0.49922308221899442</v>
      </c>
      <c r="K30">
        <v>28.413403644768401</v>
      </c>
      <c r="L30">
        <f>(Table2[[#This Row],[6M Return vs Nifty]]-AVERAGE(Table2[6M Return vs Nifty]))/_xlfn.STDEV.P(Table2[6M Return vs Nifty])</f>
        <v>0.82552002466103014</v>
      </c>
      <c r="M30">
        <v>0.84176489380638797</v>
      </c>
      <c r="N30">
        <f>(Table2[[#This Row],[1W Return vs Nifty]]-AVERAGE(Table2[1W Return vs Nifty]))/_xlfn.STDEV.P(Table2[1W Return vs Nifty])</f>
        <v>-1.163514449295929E-2</v>
      </c>
      <c r="O30">
        <v>1574.48</v>
      </c>
      <c r="P30">
        <v>1587.8163157767899</v>
      </c>
      <c r="Q30">
        <v>1321.7869444298899</v>
      </c>
      <c r="R30">
        <v>24.526288538894999</v>
      </c>
      <c r="S30" s="1">
        <f>(Table2[[#This Row],[Close Price]]-Table2[[#This Row],[20D EMA]])/Table2[[#This Row],[20D EMA]]</f>
        <v>-0.10954727910167167</v>
      </c>
      <c r="T30" s="1">
        <f>(Table2[[#This Row],[Close Price]]-Table2[[#This Row],[50D EMA]])/Table2[[#This Row],[50D EMA]]</f>
        <v>-0.1170263297652821</v>
      </c>
      <c r="U30" s="1">
        <f>(Table2[[#This Row],[Close Price]]-Table2[[#This Row],[200D EMA]])/Table2[[#This Row],[200D EMA]]</f>
        <v>6.0685313853442099E-2</v>
      </c>
      <c r="V30">
        <v>0.80484901218451499</v>
      </c>
      <c r="W30">
        <v>1395.4</v>
      </c>
      <c r="X30">
        <v>1470.25</v>
      </c>
      <c r="Y30">
        <v>1395.4</v>
      </c>
      <c r="Z30">
        <v>1632.45</v>
      </c>
      <c r="AA30">
        <v>1395.4</v>
      </c>
      <c r="AB30">
        <v>1693.95</v>
      </c>
      <c r="AC30" s="1">
        <f>(Table2[[#This Row],[Close Price]]/Table2[[#This Row],[Day Low]])-1</f>
        <v>4.729826573025564E-3</v>
      </c>
      <c r="AD30" s="1">
        <f>(Table2[[#This Row],[Day High]]/Table2[[#This Row],[Close Price]])-1</f>
        <v>4.8680456490727497E-2</v>
      </c>
      <c r="AE30" s="1">
        <f>(Table2[[#This Row],[Close Price]]/Table2[[#This Row],[Current Week Low]])-1</f>
        <v>4.729826573025564E-3</v>
      </c>
      <c r="AF30" s="1">
        <f>(Table2[[#This Row],[Current Week High]]/Table2[[#This Row],[Close Price]])-1</f>
        <v>0.1643723252496434</v>
      </c>
      <c r="AG30" s="1">
        <f>(Table2[[#This Row],[Close Price]]/Table2[[#This Row],[Current Month Low]])-1</f>
        <v>4.729826573025564E-3</v>
      </c>
      <c r="AH30" s="1">
        <f>(Table2[[#This Row],[Current Month High]]/Table2[[#This Row],[Close Price]])-1</f>
        <v>0.20823823109843076</v>
      </c>
      <c r="AI30">
        <v>29.957203994293799</v>
      </c>
      <c r="AJ30">
        <v>135.51150680329201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-0.09</v>
      </c>
      <c r="AM30" t="s">
        <v>3158</v>
      </c>
      <c r="AN30">
        <v>-3.81</v>
      </c>
      <c r="AO30" t="s">
        <v>3158</v>
      </c>
      <c r="AP30">
        <v>0.183721822762554</v>
      </c>
      <c r="AQ30">
        <f>(Table2[[#This Row],[Sharpe Ratio]]-AVERAGE(Table2[Sharpe Ratio]))/_xlfn.STDEV.P(Table2[Sharpe Ratio])</f>
        <v>1.5217933037510405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35</v>
      </c>
      <c r="AT30">
        <f>_xlfn.RANK.AVG(Table2[[#This Row],[6M Return vs Nifty Z-Score]],Table2[6M Return vs Nifty Z-Score])</f>
        <v>109</v>
      </c>
      <c r="AU30">
        <f>_xlfn.RANK.AVG(Table2[[#This Row],[Sharpe Ratio Z-Score]],Table2[Sharpe Ratio Z-Score])</f>
        <v>43</v>
      </c>
      <c r="AV30">
        <f>(Table2[[#This Row],[Rank 1Y]]+Table2[[#This Row],[Rank 6M]]+Table2[[#This Row],[Rank Sharpe]])/3</f>
        <v>62.333333333333336</v>
      </c>
    </row>
    <row r="31" spans="1:48" x14ac:dyDescent="0.3">
      <c r="A31" t="s">
        <v>1031</v>
      </c>
      <c r="B31" t="s">
        <v>1032</v>
      </c>
      <c r="C31" t="s">
        <v>3117</v>
      </c>
      <c r="D31" t="s">
        <v>51</v>
      </c>
      <c r="E31">
        <v>12771.61655139</v>
      </c>
      <c r="F31">
        <v>1388.85</v>
      </c>
      <c r="G31">
        <v>168.84195024848901</v>
      </c>
      <c r="H31">
        <f>(Table2[[#This Row],[1Y Return vs Nifty]]-AVERAGE(Table2[1Y Return vs Nifty]))/_xlfn.STDEV.P(Table2[1Y Return vs Nifty])</f>
        <v>3.0911068712292931</v>
      </c>
      <c r="I31">
        <v>-1.08654880690415</v>
      </c>
      <c r="J31">
        <f>(Table2[[#This Row],[1M Return vs Nifty]]-AVERAGE(Table2[1M Return vs Nifty]))/_xlfn.STDEV.P(Table2[1M Return vs Nifty])</f>
        <v>-1.3922427478823276E-2</v>
      </c>
      <c r="K31">
        <v>56.802002682480399</v>
      </c>
      <c r="L31">
        <f>(Table2[[#This Row],[6M Return vs Nifty]]-AVERAGE(Table2[6M Return vs Nifty]))/_xlfn.STDEV.P(Table2[6M Return vs Nifty])</f>
        <v>1.811117399931649</v>
      </c>
      <c r="M31">
        <v>-1.9184158026852201</v>
      </c>
      <c r="N31">
        <f>(Table2[[#This Row],[1W Return vs Nifty]]-AVERAGE(Table2[1W Return vs Nifty]))/_xlfn.STDEV.P(Table2[1W Return vs Nifty])</f>
        <v>-0.58971183145354089</v>
      </c>
      <c r="O31">
        <v>1512.46</v>
      </c>
      <c r="P31">
        <v>1448.0971887917001</v>
      </c>
      <c r="Q31">
        <v>1106.72825561797</v>
      </c>
      <c r="R31">
        <v>17.886535628274402</v>
      </c>
      <c r="S31" s="1">
        <f>(Table2[[#This Row],[Close Price]]-Table2[[#This Row],[20D EMA]])/Table2[[#This Row],[20D EMA]]</f>
        <v>-8.1727781230578084E-2</v>
      </c>
      <c r="T31" s="1">
        <f>(Table2[[#This Row],[Close Price]]-Table2[[#This Row],[50D EMA]])/Table2[[#This Row],[50D EMA]]</f>
        <v>-4.0913820736808659E-2</v>
      </c>
      <c r="U31" s="1">
        <f>(Table2[[#This Row],[Close Price]]-Table2[[#This Row],[200D EMA]])/Table2[[#This Row],[200D EMA]]</f>
        <v>0.25491510038704124</v>
      </c>
      <c r="V31">
        <v>0.541715946753351</v>
      </c>
      <c r="W31">
        <v>1363.25</v>
      </c>
      <c r="X31">
        <v>1467.85</v>
      </c>
      <c r="Y31">
        <v>1363.25</v>
      </c>
      <c r="Z31">
        <v>1560.85</v>
      </c>
      <c r="AA31">
        <v>1363.25</v>
      </c>
      <c r="AB31">
        <v>1589</v>
      </c>
      <c r="AC31" s="1">
        <f>(Table2[[#This Row],[Close Price]]/Table2[[#This Row],[Day Low]])-1</f>
        <v>1.8778653951952995E-2</v>
      </c>
      <c r="AD31" s="1">
        <f>(Table2[[#This Row],[Day High]]/Table2[[#This Row],[Close Price]])-1</f>
        <v>5.6881592684595139E-2</v>
      </c>
      <c r="AE31" s="1">
        <f>(Table2[[#This Row],[Close Price]]/Table2[[#This Row],[Current Week Low]])-1</f>
        <v>1.8778653951952995E-2</v>
      </c>
      <c r="AF31" s="1">
        <f>(Table2[[#This Row],[Current Week High]]/Table2[[#This Row],[Close Price]])-1</f>
        <v>0.12384346761709319</v>
      </c>
      <c r="AG31" s="1">
        <f>(Table2[[#This Row],[Close Price]]/Table2[[#This Row],[Current Month Low]])-1</f>
        <v>1.8778653951952995E-2</v>
      </c>
      <c r="AH31" s="1">
        <f>(Table2[[#This Row],[Current Month High]]/Table2[[#This Row],[Close Price]])-1</f>
        <v>0.14411203513698401</v>
      </c>
      <c r="AI31">
        <v>20.603376894553001</v>
      </c>
      <c r="AJ31">
        <v>194.06097819182699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</v>
      </c>
      <c r="AM31" t="s">
        <v>3159</v>
      </c>
      <c r="AN31">
        <v>-7.58</v>
      </c>
      <c r="AO31" t="s">
        <v>3158</v>
      </c>
      <c r="AP31">
        <v>0.12525630726474099</v>
      </c>
      <c r="AQ31">
        <f>(Table2[[#This Row],[Sharpe Ratio]]-AVERAGE(Table2[Sharpe Ratio]))/_xlfn.STDEV.P(Table2[Sharpe Ratio])</f>
        <v>0.82880359259260528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5.127393604821183</v>
      </c>
      <c r="AS31">
        <f>_xlfn.RANK.AVG(Table2[[#This Row],[1Y Return vs Nifty Z-Score]],Table2[1Y Return vs Nifty Z-Score])</f>
        <v>12</v>
      </c>
      <c r="AT31">
        <f>_xlfn.RANK.AVG(Table2[[#This Row],[6M Return vs Nifty Z-Score]],Table2[6M Return vs Nifty Z-Score])</f>
        <v>39</v>
      </c>
      <c r="AU31">
        <f>_xlfn.RANK.AVG(Table2[[#This Row],[Sharpe Ratio Z-Score]],Table2[Sharpe Ratio Z-Score])</f>
        <v>144</v>
      </c>
      <c r="AV31">
        <f>(Table2[[#This Row],[Rank 1Y]]+Table2[[#This Row],[Rank 6M]]+Table2[[#This Row],[Rank Sharpe]])/3</f>
        <v>65</v>
      </c>
    </row>
    <row r="32" spans="1:48" x14ac:dyDescent="0.3">
      <c r="A32" t="s">
        <v>784</v>
      </c>
      <c r="B32" t="s">
        <v>785</v>
      </c>
      <c r="C32" t="s">
        <v>3117</v>
      </c>
      <c r="D32" t="s">
        <v>51</v>
      </c>
      <c r="E32">
        <v>19324.457621860001</v>
      </c>
      <c r="F32">
        <v>1189.4000000000001</v>
      </c>
      <c r="G32">
        <v>296.16693110740198</v>
      </c>
      <c r="H32">
        <f>(Table2[[#This Row],[1Y Return vs Nifty]]-AVERAGE(Table2[1Y Return vs Nifty]))/_xlfn.STDEV.P(Table2[1Y Return vs Nifty])</f>
        <v>5.6500628909236186</v>
      </c>
      <c r="I32">
        <v>18.4567122327913</v>
      </c>
      <c r="J32">
        <f>(Table2[[#This Row],[1M Return vs Nifty]]-AVERAGE(Table2[1M Return vs Nifty]))/_xlfn.STDEV.P(Table2[1M Return vs Nifty])</f>
        <v>2.1238964564593354</v>
      </c>
      <c r="K32">
        <v>114.927878605961</v>
      </c>
      <c r="L32">
        <f>(Table2[[#This Row],[6M Return vs Nifty]]-AVERAGE(Table2[6M Return vs Nifty]))/_xlfn.STDEV.P(Table2[6M Return vs Nifty])</f>
        <v>3.8291356427263934</v>
      </c>
      <c r="M32">
        <v>-3.8276640633334398</v>
      </c>
      <c r="N32">
        <f>(Table2[[#This Row],[1W Return vs Nifty]]-AVERAGE(Table2[1W Return vs Nifty]))/_xlfn.STDEV.P(Table2[1W Return vs Nifty])</f>
        <v>-0.98957402544093076</v>
      </c>
      <c r="O32">
        <v>1166.1199999999999</v>
      </c>
      <c r="P32">
        <v>1081.67249848957</v>
      </c>
      <c r="Q32">
        <v>806.32977744458697</v>
      </c>
      <c r="R32">
        <v>50.124750813465198</v>
      </c>
      <c r="S32" s="1">
        <f>(Table2[[#This Row],[Close Price]]-Table2[[#This Row],[20D EMA]])/Table2[[#This Row],[20D EMA]]</f>
        <v>1.9963640105649678E-2</v>
      </c>
      <c r="T32" s="1">
        <f>(Table2[[#This Row],[Close Price]]-Table2[[#This Row],[50D EMA]])/Table2[[#This Row],[50D EMA]]</f>
        <v>9.9593455191713795E-2</v>
      </c>
      <c r="U32" s="1">
        <f>(Table2[[#This Row],[Close Price]]-Table2[[#This Row],[200D EMA]])/Table2[[#This Row],[200D EMA]]</f>
        <v>0.47507884896603447</v>
      </c>
      <c r="V32">
        <v>1.95090233208616</v>
      </c>
      <c r="W32">
        <v>1134.6500000000001</v>
      </c>
      <c r="X32">
        <v>1239.8</v>
      </c>
      <c r="Y32">
        <v>1134.6500000000001</v>
      </c>
      <c r="Z32">
        <v>1271.8499999999999</v>
      </c>
      <c r="AA32">
        <v>1134.6500000000001</v>
      </c>
      <c r="AB32">
        <v>1334.65</v>
      </c>
      <c r="AC32" s="1">
        <f>(Table2[[#This Row],[Close Price]]/Table2[[#This Row],[Day Low]])-1</f>
        <v>4.8252765169876088E-2</v>
      </c>
      <c r="AD32" s="1">
        <f>(Table2[[#This Row],[Day High]]/Table2[[#This Row],[Close Price]])-1</f>
        <v>4.2374306372961135E-2</v>
      </c>
      <c r="AE32" s="1">
        <f>(Table2[[#This Row],[Close Price]]/Table2[[#This Row],[Current Week Low]])-1</f>
        <v>4.8252765169876088E-2</v>
      </c>
      <c r="AF32" s="1">
        <f>(Table2[[#This Row],[Current Week High]]/Table2[[#This Row],[Close Price]])-1</f>
        <v>6.9320665881957177E-2</v>
      </c>
      <c r="AG32" s="1">
        <f>(Table2[[#This Row],[Close Price]]/Table2[[#This Row],[Current Month Low]])-1</f>
        <v>4.8252765169876088E-2</v>
      </c>
      <c r="AH32" s="1">
        <f>(Table2[[#This Row],[Current Month High]]/Table2[[#This Row],[Close Price]])-1</f>
        <v>0.12212039683874232</v>
      </c>
      <c r="AI32">
        <v>12.212039683874201</v>
      </c>
      <c r="AJ32">
        <v>371.60983346550302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0.17</v>
      </c>
      <c r="AM32" t="s">
        <v>3159</v>
      </c>
      <c r="AN32">
        <v>6.19</v>
      </c>
      <c r="AO32" t="s">
        <v>3159</v>
      </c>
      <c r="AP32">
        <v>0.108450680911932</v>
      </c>
      <c r="AQ32">
        <f>(Table2[[#This Row],[Sharpe Ratio]]-AVERAGE(Table2[Sharpe Ratio]))/_xlfn.STDEV.P(Table2[Sharpe Ratio])</f>
        <v>0.62960709098123513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11.243128055649652</v>
      </c>
      <c r="AS32">
        <f>_xlfn.RANK.AVG(Table2[[#This Row],[1Y Return vs Nifty Z-Score]],Table2[1Y Return vs Nifty Z-Score])</f>
        <v>2</v>
      </c>
      <c r="AT32">
        <f>_xlfn.RANK.AVG(Table2[[#This Row],[6M Return vs Nifty Z-Score]],Table2[6M Return vs Nifty Z-Score])</f>
        <v>7</v>
      </c>
      <c r="AU32">
        <f>_xlfn.RANK.AVG(Table2[[#This Row],[Sharpe Ratio Z-Score]],Table2[Sharpe Ratio Z-Score])</f>
        <v>188</v>
      </c>
      <c r="AV32">
        <f>(Table2[[#This Row],[Rank 1Y]]+Table2[[#This Row],[Rank 6M]]+Table2[[#This Row],[Rank Sharpe]])/3</f>
        <v>65.666666666666671</v>
      </c>
    </row>
    <row r="33" spans="1:48" x14ac:dyDescent="0.3">
      <c r="A33" t="s">
        <v>921</v>
      </c>
      <c r="B33" t="s">
        <v>922</v>
      </c>
      <c r="C33" t="s">
        <v>3127</v>
      </c>
      <c r="D33" t="s">
        <v>411</v>
      </c>
      <c r="E33">
        <v>15620.037276375</v>
      </c>
      <c r="F33">
        <v>1301.9000000000001</v>
      </c>
      <c r="G33">
        <v>91.805951773741896</v>
      </c>
      <c r="H33">
        <f>(Table2[[#This Row],[1Y Return vs Nifty]]-AVERAGE(Table2[1Y Return vs Nifty]))/_xlfn.STDEV.P(Table2[1Y Return vs Nifty])</f>
        <v>1.5428503492153138</v>
      </c>
      <c r="I33">
        <v>28.670149698626201</v>
      </c>
      <c r="J33">
        <f>(Table2[[#This Row],[1M Return vs Nifty]]-AVERAGE(Table2[1M Return vs Nifty]))/_xlfn.STDEV.P(Table2[1M Return vs Nifty])</f>
        <v>3.2411347433570064</v>
      </c>
      <c r="K33">
        <v>142.06149894453</v>
      </c>
      <c r="L33">
        <f>(Table2[[#This Row],[6M Return vs Nifty]]-AVERAGE(Table2[6M Return vs Nifty]))/_xlfn.STDEV.P(Table2[6M Return vs Nifty])</f>
        <v>4.771162579376468</v>
      </c>
      <c r="M33">
        <v>2.23892644207374</v>
      </c>
      <c r="N33">
        <f>(Table2[[#This Row],[1W Return vs Nifty]]-AVERAGE(Table2[1W Return vs Nifty]))/_xlfn.STDEV.P(Table2[1W Return vs Nifty])</f>
        <v>0.28097849489583543</v>
      </c>
      <c r="O33">
        <v>1223.6500000000001</v>
      </c>
      <c r="P33">
        <v>1120.1635583723801</v>
      </c>
      <c r="Q33">
        <v>866.85694073531795</v>
      </c>
      <c r="R33">
        <v>46.940815844324497</v>
      </c>
      <c r="S33" s="1">
        <f>(Table2[[#This Row],[Close Price]]-Table2[[#This Row],[20D EMA]])/Table2[[#This Row],[20D EMA]]</f>
        <v>6.3948024353369021E-2</v>
      </c>
      <c r="T33" s="1">
        <f>(Table2[[#This Row],[Close Price]]-Table2[[#This Row],[50D EMA]])/Table2[[#This Row],[50D EMA]]</f>
        <v>0.16224098728197039</v>
      </c>
      <c r="U33" s="1">
        <f>(Table2[[#This Row],[Close Price]]-Table2[[#This Row],[200D EMA]])/Table2[[#This Row],[200D EMA]]</f>
        <v>0.50186257826539815</v>
      </c>
      <c r="V33">
        <v>0.95701913073705802</v>
      </c>
      <c r="W33">
        <v>1225</v>
      </c>
      <c r="X33">
        <v>1313.4</v>
      </c>
      <c r="Y33">
        <v>1225</v>
      </c>
      <c r="Z33">
        <v>1363.95</v>
      </c>
      <c r="AA33">
        <v>1190</v>
      </c>
      <c r="AB33">
        <v>1403.95</v>
      </c>
      <c r="AC33" s="1">
        <f>(Table2[[#This Row],[Close Price]]/Table2[[#This Row],[Day Low]])-1</f>
        <v>6.2775510204081675E-2</v>
      </c>
      <c r="AD33" s="1">
        <f>(Table2[[#This Row],[Day High]]/Table2[[#This Row],[Close Price]])-1</f>
        <v>8.833243720715922E-3</v>
      </c>
      <c r="AE33" s="1">
        <f>(Table2[[#This Row],[Close Price]]/Table2[[#This Row],[Current Week Low]])-1</f>
        <v>6.2775510204081675E-2</v>
      </c>
      <c r="AF33" s="1">
        <f>(Table2[[#This Row],[Current Week High]]/Table2[[#This Row],[Close Price]])-1</f>
        <v>4.7661110684384278E-2</v>
      </c>
      <c r="AG33" s="1">
        <f>(Table2[[#This Row],[Close Price]]/Table2[[#This Row],[Current Month Low]])-1</f>
        <v>9.4033613445378306E-2</v>
      </c>
      <c r="AH33" s="1">
        <f>(Table2[[#This Row],[Current Month High]]/Table2[[#This Row],[Close Price]])-1</f>
        <v>7.8385436669482944E-2</v>
      </c>
      <c r="AI33">
        <v>7.83854366694829</v>
      </c>
      <c r="AJ33">
        <v>189.31111111111099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0.28999999999999998</v>
      </c>
      <c r="AM33" t="s">
        <v>3159</v>
      </c>
      <c r="AN33">
        <v>9.58</v>
      </c>
      <c r="AO33" t="s">
        <v>3159</v>
      </c>
      <c r="AP33">
        <v>0.12420911932777701</v>
      </c>
      <c r="AQ33">
        <f>(Table2[[#This Row],[Sharpe Ratio]]-AVERAGE(Table2[Sharpe Ratio]))/_xlfn.STDEV.P(Table2[Sharpe Ratio])</f>
        <v>0.81639131058694303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10.652517477431568</v>
      </c>
      <c r="AS33">
        <f>_xlfn.RANK.AVG(Table2[[#This Row],[1Y Return vs Nifty Z-Score]],Table2[1Y Return vs Nifty Z-Score])</f>
        <v>54</v>
      </c>
      <c r="AT33">
        <f>_xlfn.RANK.AVG(Table2[[#This Row],[6M Return vs Nifty Z-Score]],Table2[6M Return vs Nifty Z-Score])</f>
        <v>2</v>
      </c>
      <c r="AU33">
        <f>_xlfn.RANK.AVG(Table2[[#This Row],[Sharpe Ratio Z-Score]],Table2[Sharpe Ratio Z-Score])</f>
        <v>149</v>
      </c>
      <c r="AV33">
        <f>(Table2[[#This Row],[Rank 1Y]]+Table2[[#This Row],[Rank 6M]]+Table2[[#This Row],[Rank Sharpe]])/3</f>
        <v>68.333333333333329</v>
      </c>
    </row>
    <row r="34" spans="1:48" x14ac:dyDescent="0.3">
      <c r="A34" t="s">
        <v>598</v>
      </c>
      <c r="B34" t="s">
        <v>599</v>
      </c>
      <c r="C34" t="s">
        <v>3113</v>
      </c>
      <c r="D34" t="s">
        <v>376</v>
      </c>
      <c r="E34">
        <v>30282.849970470001</v>
      </c>
      <c r="F34">
        <v>5949.15</v>
      </c>
      <c r="G34">
        <v>93.240560688978704</v>
      </c>
      <c r="H34">
        <f>(Table2[[#This Row],[1Y Return vs Nifty]]-AVERAGE(Table2[1Y Return vs Nifty]))/_xlfn.STDEV.P(Table2[1Y Return vs Nifty])</f>
        <v>1.5716828775596159</v>
      </c>
      <c r="I34">
        <v>0.65371713167448897</v>
      </c>
      <c r="J34">
        <f>(Table2[[#This Row],[1M Return vs Nifty]]-AVERAGE(Table2[1M Return vs Nifty]))/_xlfn.STDEV.P(Table2[1M Return vs Nifty])</f>
        <v>0.17644362141194844</v>
      </c>
      <c r="K34">
        <v>47.972987939058598</v>
      </c>
      <c r="L34">
        <f>(Table2[[#This Row],[6M Return vs Nifty]]-AVERAGE(Table2[6M Return vs Nifty]))/_xlfn.STDEV.P(Table2[6M Return vs Nifty])</f>
        <v>1.5045910459617893</v>
      </c>
      <c r="M34">
        <v>-2.96676165521699</v>
      </c>
      <c r="N34">
        <f>(Table2[[#This Row],[1W Return vs Nifty]]-AVERAGE(Table2[1W Return vs Nifty]))/_xlfn.STDEV.P(Table2[1W Return vs Nifty])</f>
        <v>-0.80927147767189667</v>
      </c>
      <c r="O34">
        <v>6337.17</v>
      </c>
      <c r="P34">
        <v>5989.32163462061</v>
      </c>
      <c r="Q34">
        <v>4608.2880484178104</v>
      </c>
      <c r="R34">
        <v>24.4606342419975</v>
      </c>
      <c r="S34" s="1">
        <f>(Table2[[#This Row],[Close Price]]-Table2[[#This Row],[20D EMA]])/Table2[[#This Row],[20D EMA]]</f>
        <v>-6.1229223770231891E-2</v>
      </c>
      <c r="T34" s="1">
        <f>(Table2[[#This Row],[Close Price]]-Table2[[#This Row],[50D EMA]])/Table2[[#This Row],[50D EMA]]</f>
        <v>-6.7072094422851941E-3</v>
      </c>
      <c r="U34" s="1">
        <f>(Table2[[#This Row],[Close Price]]-Table2[[#This Row],[200D EMA]])/Table2[[#This Row],[200D EMA]]</f>
        <v>0.29096747805132428</v>
      </c>
      <c r="V34">
        <v>0.93460363711879602</v>
      </c>
      <c r="W34">
        <v>5910.65</v>
      </c>
      <c r="X34">
        <v>6145</v>
      </c>
      <c r="Y34">
        <v>5910.65</v>
      </c>
      <c r="Z34">
        <v>6480</v>
      </c>
      <c r="AA34">
        <v>5910.65</v>
      </c>
      <c r="AB34">
        <v>6617.85</v>
      </c>
      <c r="AC34" s="1">
        <f>(Table2[[#This Row],[Close Price]]/Table2[[#This Row],[Day Low]])-1</f>
        <v>6.5136660096605237E-3</v>
      </c>
      <c r="AD34" s="1">
        <f>(Table2[[#This Row],[Day High]]/Table2[[#This Row],[Close Price]])-1</f>
        <v>3.2920669339317365E-2</v>
      </c>
      <c r="AE34" s="1">
        <f>(Table2[[#This Row],[Close Price]]/Table2[[#This Row],[Current Week Low]])-1</f>
        <v>6.5136660096605237E-3</v>
      </c>
      <c r="AF34" s="1">
        <f>(Table2[[#This Row],[Current Week High]]/Table2[[#This Row],[Close Price]])-1</f>
        <v>8.9231234714203023E-2</v>
      </c>
      <c r="AG34" s="1">
        <f>(Table2[[#This Row],[Close Price]]/Table2[[#This Row],[Current Month Low]])-1</f>
        <v>6.5136660096605237E-3</v>
      </c>
      <c r="AH34" s="1">
        <f>(Table2[[#This Row],[Current Month High]]/Table2[[#This Row],[Close Price]])-1</f>
        <v>0.11240261213786851</v>
      </c>
      <c r="AI34">
        <v>15.4786818284965</v>
      </c>
      <c r="AJ34">
        <v>127.23158015354601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0.25</v>
      </c>
      <c r="AM34" t="s">
        <v>3159</v>
      </c>
      <c r="AN34">
        <v>-9.39</v>
      </c>
      <c r="AO34" t="s">
        <v>3158</v>
      </c>
      <c r="AP34">
        <v>0.145152180868551</v>
      </c>
      <c r="AQ34">
        <f>(Table2[[#This Row],[Sharpe Ratio]]-AVERAGE(Table2[Sharpe Ratio]))/_xlfn.STDEV.P(Table2[Sharpe Ratio])</f>
        <v>1.0646286868306742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3.5080747540921315</v>
      </c>
      <c r="AS34">
        <f>_xlfn.RANK.AVG(Table2[[#This Row],[1Y Return vs Nifty Z-Score]],Table2[1Y Return vs Nifty Z-Score])</f>
        <v>53</v>
      </c>
      <c r="AT34">
        <f>_xlfn.RANK.AVG(Table2[[#This Row],[6M Return vs Nifty Z-Score]],Table2[6M Return vs Nifty Z-Score])</f>
        <v>55</v>
      </c>
      <c r="AU34">
        <f>_xlfn.RANK.AVG(Table2[[#This Row],[Sharpe Ratio Z-Score]],Table2[Sharpe Ratio Z-Score])</f>
        <v>106</v>
      </c>
      <c r="AV34">
        <f>(Table2[[#This Row],[Rank 1Y]]+Table2[[#This Row],[Rank 6M]]+Table2[[#This Row],[Rank Sharpe]])/3</f>
        <v>71.333333333333329</v>
      </c>
    </row>
    <row r="35" spans="1:48" x14ac:dyDescent="0.3">
      <c r="A35" t="s">
        <v>935</v>
      </c>
      <c r="B35" t="s">
        <v>936</v>
      </c>
      <c r="C35" t="s">
        <v>3124</v>
      </c>
      <c r="D35" t="s">
        <v>271</v>
      </c>
      <c r="E35">
        <v>15351.33357432</v>
      </c>
      <c r="F35">
        <v>1933.2</v>
      </c>
      <c r="G35">
        <v>105.137373015508</v>
      </c>
      <c r="H35">
        <f>(Table2[[#This Row],[1Y Return vs Nifty]]-AVERAGE(Table2[1Y Return vs Nifty]))/_xlfn.STDEV.P(Table2[1Y Return vs Nifty])</f>
        <v>1.8107830078936604</v>
      </c>
      <c r="I35">
        <v>20.8215865246096</v>
      </c>
      <c r="J35">
        <f>(Table2[[#This Row],[1M Return vs Nifty]]-AVERAGE(Table2[1M Return vs Nifty]))/_xlfn.STDEV.P(Table2[1M Return vs Nifty])</f>
        <v>2.382587823725022</v>
      </c>
      <c r="K35">
        <v>29.099696899430601</v>
      </c>
      <c r="L35">
        <f>(Table2[[#This Row],[6M Return vs Nifty]]-AVERAGE(Table2[6M Return vs Nifty]))/_xlfn.STDEV.P(Table2[6M Return vs Nifty])</f>
        <v>0.84934680207834612</v>
      </c>
      <c r="M35">
        <v>1.0383430831337099</v>
      </c>
      <c r="N35">
        <f>(Table2[[#This Row],[1W Return vs Nifty]]-AVERAGE(Table2[1W Return vs Nifty]))/_xlfn.STDEV.P(Table2[1W Return vs Nifty])</f>
        <v>2.9535083441570339E-2</v>
      </c>
      <c r="O35">
        <v>1923.46</v>
      </c>
      <c r="P35">
        <v>1860.8014072534199</v>
      </c>
      <c r="Q35">
        <v>1634.12554494859</v>
      </c>
      <c r="R35">
        <v>46.476818581668297</v>
      </c>
      <c r="S35" s="1">
        <f>(Table2[[#This Row],[Close Price]]-Table2[[#This Row],[20D EMA]])/Table2[[#This Row],[20D EMA]]</f>
        <v>5.0637912927744841E-3</v>
      </c>
      <c r="T35" s="1">
        <f>(Table2[[#This Row],[Close Price]]-Table2[[#This Row],[50D EMA]])/Table2[[#This Row],[50D EMA]]</f>
        <v>3.8907210873965252E-2</v>
      </c>
      <c r="U35" s="1">
        <f>(Table2[[#This Row],[Close Price]]-Table2[[#This Row],[200D EMA]])/Table2[[#This Row],[200D EMA]]</f>
        <v>0.18301804042896777</v>
      </c>
      <c r="V35">
        <v>1.9654411832351899</v>
      </c>
      <c r="W35">
        <v>1924</v>
      </c>
      <c r="X35">
        <v>2038.35</v>
      </c>
      <c r="Y35">
        <v>1924</v>
      </c>
      <c r="Z35">
        <v>2127.1999999999998</v>
      </c>
      <c r="AA35">
        <v>1905.05</v>
      </c>
      <c r="AB35">
        <v>2189.9</v>
      </c>
      <c r="AC35" s="1">
        <f>(Table2[[#This Row],[Close Price]]/Table2[[#This Row],[Day Low]])-1</f>
        <v>4.7817047817046987E-3</v>
      </c>
      <c r="AD35" s="1">
        <f>(Table2[[#This Row],[Day High]]/Table2[[#This Row],[Close Price]])-1</f>
        <v>5.4391682184978141E-2</v>
      </c>
      <c r="AE35" s="1">
        <f>(Table2[[#This Row],[Close Price]]/Table2[[#This Row],[Current Week Low]])-1</f>
        <v>4.7817047817046987E-3</v>
      </c>
      <c r="AF35" s="1">
        <f>(Table2[[#This Row],[Current Week High]]/Table2[[#This Row],[Close Price]])-1</f>
        <v>0.10035174839644112</v>
      </c>
      <c r="AG35" s="1">
        <f>(Table2[[#This Row],[Close Price]]/Table2[[#This Row],[Current Month Low]])-1</f>
        <v>1.4776515052098427E-2</v>
      </c>
      <c r="AH35" s="1">
        <f>(Table2[[#This Row],[Current Month High]]/Table2[[#This Row],[Close Price]])-1</f>
        <v>0.13278501965652811</v>
      </c>
      <c r="AI35">
        <v>38.837161183529801</v>
      </c>
      <c r="AJ35">
        <v>130.96774193548299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0.18</v>
      </c>
      <c r="AM35" t="s">
        <v>3159</v>
      </c>
      <c r="AN35">
        <v>10.81</v>
      </c>
      <c r="AO35" t="s">
        <v>3159</v>
      </c>
      <c r="AP35">
        <v>0.159425448182728</v>
      </c>
      <c r="AQ35">
        <f>(Table2[[#This Row],[Sharpe Ratio]]-AVERAGE(Table2[Sharpe Ratio]))/_xlfn.STDEV.P(Table2[Sharpe Ratio])</f>
        <v>1.2338092252919941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6.3060619424305928</v>
      </c>
      <c r="AS35">
        <f>_xlfn.RANK.AVG(Table2[[#This Row],[1Y Return vs Nifty Z-Score]],Table2[1Y Return vs Nifty Z-Score])</f>
        <v>41</v>
      </c>
      <c r="AT35">
        <f>_xlfn.RANK.AVG(Table2[[#This Row],[6M Return vs Nifty Z-Score]],Table2[6M Return vs Nifty Z-Score])</f>
        <v>106</v>
      </c>
      <c r="AU35">
        <f>_xlfn.RANK.AVG(Table2[[#This Row],[Sharpe Ratio Z-Score]],Table2[Sharpe Ratio Z-Score])</f>
        <v>71</v>
      </c>
      <c r="AV35">
        <f>(Table2[[#This Row],[Rank 1Y]]+Table2[[#This Row],[Rank 6M]]+Table2[[#This Row],[Rank Sharpe]])/3</f>
        <v>72.666666666666671</v>
      </c>
    </row>
    <row r="36" spans="1:48" x14ac:dyDescent="0.3">
      <c r="A36" t="s">
        <v>581</v>
      </c>
      <c r="B36" t="s">
        <v>582</v>
      </c>
      <c r="C36" t="s">
        <v>3117</v>
      </c>
      <c r="D36" t="s">
        <v>51</v>
      </c>
      <c r="E36">
        <v>32133.734395879899</v>
      </c>
      <c r="F36">
        <v>1262.3</v>
      </c>
      <c r="G36">
        <v>97.243494823986794</v>
      </c>
      <c r="H36">
        <f>(Table2[[#This Row],[1Y Return vs Nifty]]-AVERAGE(Table2[1Y Return vs Nifty]))/_xlfn.STDEV.P(Table2[1Y Return vs Nifty])</f>
        <v>1.6521331735825886</v>
      </c>
      <c r="I36">
        <v>6.8685534063921496</v>
      </c>
      <c r="J36">
        <f>(Table2[[#This Row],[1M Return vs Nifty]]-AVERAGE(Table2[1M Return vs Nifty]))/_xlfn.STDEV.P(Table2[1M Return vs Nifty])</f>
        <v>0.85627869712878679</v>
      </c>
      <c r="K36">
        <v>83.8096527515075</v>
      </c>
      <c r="L36">
        <f>(Table2[[#This Row],[6M Return vs Nifty]]-AVERAGE(Table2[6M Return vs Nifty]))/_xlfn.STDEV.P(Table2[6M Return vs Nifty])</f>
        <v>2.748770891916219</v>
      </c>
      <c r="M36">
        <v>-7.12480033337427</v>
      </c>
      <c r="N36">
        <f>(Table2[[#This Row],[1W Return vs Nifty]]-AVERAGE(Table2[1W Return vs Nifty]))/_xlfn.STDEV.P(Table2[1W Return vs Nifty])</f>
        <v>-1.6801076611066812</v>
      </c>
      <c r="O36">
        <v>1264.6600000000001</v>
      </c>
      <c r="P36">
        <v>1204.33061949015</v>
      </c>
      <c r="Q36">
        <v>938.706421884728</v>
      </c>
      <c r="R36">
        <v>47.684576549337301</v>
      </c>
      <c r="S36" s="1">
        <f>(Table2[[#This Row],[Close Price]]-Table2[[#This Row],[20D EMA]])/Table2[[#This Row],[20D EMA]]</f>
        <v>-1.8661142125157174E-3</v>
      </c>
      <c r="T36" s="1">
        <f>(Table2[[#This Row],[Close Price]]-Table2[[#This Row],[50D EMA]])/Table2[[#This Row],[50D EMA]]</f>
        <v>4.8134108335127421E-2</v>
      </c>
      <c r="U36" s="1">
        <f>(Table2[[#This Row],[Close Price]]-Table2[[#This Row],[200D EMA]])/Table2[[#This Row],[200D EMA]]</f>
        <v>0.34472287668551699</v>
      </c>
      <c r="V36">
        <v>0.59196024172386397</v>
      </c>
      <c r="W36">
        <v>1209.5999999999999</v>
      </c>
      <c r="X36">
        <v>1275</v>
      </c>
      <c r="Y36">
        <v>1198.25</v>
      </c>
      <c r="Z36">
        <v>1285.9000000000001</v>
      </c>
      <c r="AA36">
        <v>1198.25</v>
      </c>
      <c r="AB36">
        <v>1353.95</v>
      </c>
      <c r="AC36" s="1">
        <f>(Table2[[#This Row],[Close Price]]/Table2[[#This Row],[Day Low]])-1</f>
        <v>4.3568121693121631E-2</v>
      </c>
      <c r="AD36" s="1">
        <f>(Table2[[#This Row],[Day High]]/Table2[[#This Row],[Close Price]])-1</f>
        <v>1.0060999762338652E-2</v>
      </c>
      <c r="AE36" s="1">
        <f>(Table2[[#This Row],[Close Price]]/Table2[[#This Row],[Current Week Low]])-1</f>
        <v>5.3452952221990424E-2</v>
      </c>
      <c r="AF36" s="1">
        <f>(Table2[[#This Row],[Current Week High]]/Table2[[#This Row],[Close Price]])-1</f>
        <v>1.8696031054424633E-2</v>
      </c>
      <c r="AG36" s="1">
        <f>(Table2[[#This Row],[Close Price]]/Table2[[#This Row],[Current Month Low]])-1</f>
        <v>5.3452952221990424E-2</v>
      </c>
      <c r="AH36" s="1">
        <f>(Table2[[#This Row],[Current Month High]]/Table2[[#This Row],[Close Price]])-1</f>
        <v>7.2605561277033992E-2</v>
      </c>
      <c r="AI36">
        <v>7.2605561277033903</v>
      </c>
      <c r="AJ36">
        <v>126.016114592658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0.23</v>
      </c>
      <c r="AM36" t="s">
        <v>3159</v>
      </c>
      <c r="AN36">
        <v>-0.36</v>
      </c>
      <c r="AO36" t="s">
        <v>3158</v>
      </c>
      <c r="AP36">
        <v>0.116350764500978</v>
      </c>
      <c r="AQ36">
        <f>(Table2[[#This Row],[Sharpe Ratio]]-AVERAGE(Table2[Sharpe Ratio]))/_xlfn.STDEV.P(Table2[Sharpe Ratio])</f>
        <v>0.72324650556409775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4.300321607085011</v>
      </c>
      <c r="AS36">
        <f>_xlfn.RANK.AVG(Table2[[#This Row],[1Y Return vs Nifty Z-Score]],Table2[1Y Return vs Nifty Z-Score])</f>
        <v>49</v>
      </c>
      <c r="AT36">
        <f>_xlfn.RANK.AVG(Table2[[#This Row],[6M Return vs Nifty Z-Score]],Table2[6M Return vs Nifty Z-Score])</f>
        <v>15</v>
      </c>
      <c r="AU36">
        <f>_xlfn.RANK.AVG(Table2[[#This Row],[Sharpe Ratio Z-Score]],Table2[Sharpe Ratio Z-Score])</f>
        <v>165</v>
      </c>
      <c r="AV36">
        <f>(Table2[[#This Row],[Rank 1Y]]+Table2[[#This Row],[Rank 6M]]+Table2[[#This Row],[Rank Sharpe]])/3</f>
        <v>76.333333333333329</v>
      </c>
    </row>
    <row r="37" spans="1:48" x14ac:dyDescent="0.3">
      <c r="A37" t="s">
        <v>414</v>
      </c>
      <c r="B37" t="s">
        <v>415</v>
      </c>
      <c r="C37" t="s">
        <v>3124</v>
      </c>
      <c r="D37" t="s">
        <v>173</v>
      </c>
      <c r="E37">
        <v>51371.887809375003</v>
      </c>
      <c r="F37">
        <v>12121.25</v>
      </c>
      <c r="G37">
        <v>156.62729076577199</v>
      </c>
      <c r="H37">
        <f>(Table2[[#This Row],[1Y Return vs Nifty]]-AVERAGE(Table2[1Y Return vs Nifty]))/_xlfn.STDEV.P(Table2[1Y Return vs Nifty])</f>
        <v>2.845618702285837</v>
      </c>
      <c r="I37">
        <v>-12.9029007707246</v>
      </c>
      <c r="J37">
        <f>(Table2[[#This Row],[1M Return vs Nifty]]-AVERAGE(Table2[1M Return vs Nifty]))/_xlfn.STDEV.P(Table2[1M Return vs Nifty])</f>
        <v>-1.3065020187868233</v>
      </c>
      <c r="K37">
        <v>21.8076473036094</v>
      </c>
      <c r="L37">
        <f>(Table2[[#This Row],[6M Return vs Nifty]]-AVERAGE(Table2[6M Return vs Nifty]))/_xlfn.STDEV.P(Table2[6M Return vs Nifty])</f>
        <v>0.59618091205196055</v>
      </c>
      <c r="M37">
        <v>-4.0312829295556902</v>
      </c>
      <c r="N37">
        <f>(Table2[[#This Row],[1W Return vs Nifty]]-AVERAGE(Table2[1W Return vs Nifty]))/_xlfn.STDEV.P(Table2[1W Return vs Nifty])</f>
        <v>-1.0322188130586556</v>
      </c>
      <c r="O37">
        <v>13832.38</v>
      </c>
      <c r="P37">
        <v>13615.8140119364</v>
      </c>
      <c r="Q37">
        <v>10911.2140968571</v>
      </c>
      <c r="R37">
        <v>23.2119331593067</v>
      </c>
      <c r="S37" s="1">
        <f>(Table2[[#This Row],[Close Price]]-Table2[[#This Row],[20D EMA]])/Table2[[#This Row],[20D EMA]]</f>
        <v>-0.12370466976760321</v>
      </c>
      <c r="T37" s="1">
        <f>(Table2[[#This Row],[Close Price]]-Table2[[#This Row],[50D EMA]])/Table2[[#This Row],[50D EMA]]</f>
        <v>-0.10976677638415006</v>
      </c>
      <c r="U37" s="1">
        <f>(Table2[[#This Row],[Close Price]]-Table2[[#This Row],[200D EMA]])/Table2[[#This Row],[200D EMA]]</f>
        <v>0.11089837413156821</v>
      </c>
      <c r="V37">
        <v>1.3494108964079601</v>
      </c>
      <c r="W37">
        <v>11709.05</v>
      </c>
      <c r="X37">
        <v>12896.3</v>
      </c>
      <c r="Y37">
        <v>11709.05</v>
      </c>
      <c r="Z37">
        <v>13900</v>
      </c>
      <c r="AA37">
        <v>11709.05</v>
      </c>
      <c r="AB37">
        <v>14945</v>
      </c>
      <c r="AC37" s="1">
        <f>(Table2[[#This Row],[Close Price]]/Table2[[#This Row],[Day Low]])-1</f>
        <v>3.5203539142799833E-2</v>
      </c>
      <c r="AD37" s="1">
        <f>(Table2[[#This Row],[Day High]]/Table2[[#This Row],[Close Price]])-1</f>
        <v>6.3941425183046352E-2</v>
      </c>
      <c r="AE37" s="1">
        <f>(Table2[[#This Row],[Close Price]]/Table2[[#This Row],[Current Week Low]])-1</f>
        <v>3.5203539142799833E-2</v>
      </c>
      <c r="AF37" s="1">
        <f>(Table2[[#This Row],[Current Week High]]/Table2[[#This Row],[Close Price]])-1</f>
        <v>0.14674641641744879</v>
      </c>
      <c r="AG37" s="1">
        <f>(Table2[[#This Row],[Close Price]]/Table2[[#This Row],[Current Month Low]])-1</f>
        <v>3.5203539142799833E-2</v>
      </c>
      <c r="AH37" s="1">
        <f>(Table2[[#This Row],[Current Month High]]/Table2[[#This Row],[Close Price]])-1</f>
        <v>0.23295864700422819</v>
      </c>
      <c r="AI37">
        <v>36.536660822934898</v>
      </c>
      <c r="AJ37">
        <v>181.90592476306699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</v>
      </c>
      <c r="AM37" t="s">
        <v>3159</v>
      </c>
      <c r="AN37">
        <v>-10.94</v>
      </c>
      <c r="AO37" t="s">
        <v>3158</v>
      </c>
      <c r="AP37">
        <v>0.15972233878051501</v>
      </c>
      <c r="AQ37">
        <f>(Table2[[#This Row],[Sharpe Ratio]]-AVERAGE(Table2[Sharpe Ratio]))/_xlfn.STDEV.P(Table2[Sharpe Ratio])</f>
        <v>1.2373282591678483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2.3404070416601668</v>
      </c>
      <c r="AS37">
        <f>_xlfn.RANK.AVG(Table2[[#This Row],[1Y Return vs Nifty Z-Score]],Table2[1Y Return vs Nifty Z-Score])</f>
        <v>16</v>
      </c>
      <c r="AT37">
        <f>_xlfn.RANK.AVG(Table2[[#This Row],[6M Return vs Nifty Z-Score]],Table2[6M Return vs Nifty Z-Score])</f>
        <v>147</v>
      </c>
      <c r="AU37">
        <f>_xlfn.RANK.AVG(Table2[[#This Row],[Sharpe Ratio Z-Score]],Table2[Sharpe Ratio Z-Score])</f>
        <v>70</v>
      </c>
      <c r="AV37">
        <f>(Table2[[#This Row],[Rank 1Y]]+Table2[[#This Row],[Rank 6M]]+Table2[[#This Row],[Rank Sharpe]])/3</f>
        <v>77.666666666666671</v>
      </c>
    </row>
    <row r="38" spans="1:48" x14ac:dyDescent="0.3">
      <c r="A38" t="s">
        <v>1398</v>
      </c>
      <c r="B38" t="s">
        <v>1399</v>
      </c>
      <c r="C38" t="s">
        <v>3117</v>
      </c>
      <c r="D38" t="s">
        <v>51</v>
      </c>
      <c r="E38">
        <v>7360.6101131249998</v>
      </c>
      <c r="F38">
        <v>1451.25</v>
      </c>
      <c r="G38">
        <v>145.02031824362101</v>
      </c>
      <c r="H38">
        <f>(Table2[[#This Row],[1Y Return vs Nifty]]-AVERAGE(Table2[1Y Return vs Nifty]))/_xlfn.STDEV.P(Table2[1Y Return vs Nifty])</f>
        <v>2.6123437235218741</v>
      </c>
      <c r="I38">
        <v>11.7526137580866</v>
      </c>
      <c r="J38">
        <f>(Table2[[#This Row],[1M Return vs Nifty]]-AVERAGE(Table2[1M Return vs Nifty]))/_xlfn.STDEV.P(Table2[1M Return vs Nifty])</f>
        <v>1.3905414503580582</v>
      </c>
      <c r="K38">
        <v>36.418924671341102</v>
      </c>
      <c r="L38">
        <f>(Table2[[#This Row],[6M Return vs Nifty]]-AVERAGE(Table2[6M Return vs Nifty]))/_xlfn.STDEV.P(Table2[6M Return vs Nifty])</f>
        <v>1.1034562659310652</v>
      </c>
      <c r="M38">
        <v>7.32094667868681</v>
      </c>
      <c r="N38">
        <f>(Table2[[#This Row],[1W Return vs Nifty]]-AVERAGE(Table2[1W Return vs Nifty]))/_xlfn.STDEV.P(Table2[1W Return vs Nifty])</f>
        <v>1.3453281677930014</v>
      </c>
      <c r="O38">
        <v>1413.04</v>
      </c>
      <c r="P38">
        <v>1384.33208159838</v>
      </c>
      <c r="Q38">
        <v>1185.97630628814</v>
      </c>
      <c r="R38">
        <v>54.8743094063773</v>
      </c>
      <c r="S38" s="1">
        <f>(Table2[[#This Row],[Close Price]]-Table2[[#This Row],[20D EMA]])/Table2[[#This Row],[20D EMA]]</f>
        <v>2.704098963935914E-2</v>
      </c>
      <c r="T38" s="1">
        <f>(Table2[[#This Row],[Close Price]]-Table2[[#This Row],[50D EMA]])/Table2[[#This Row],[50D EMA]]</f>
        <v>4.8339498369751793E-2</v>
      </c>
      <c r="U38" s="1">
        <f>(Table2[[#This Row],[Close Price]]-Table2[[#This Row],[200D EMA]])/Table2[[#This Row],[200D EMA]]</f>
        <v>0.22367537387160091</v>
      </c>
      <c r="V38">
        <v>1.00170409024676</v>
      </c>
      <c r="W38">
        <v>1448</v>
      </c>
      <c r="X38">
        <v>1472.45</v>
      </c>
      <c r="Y38">
        <v>1404.05</v>
      </c>
      <c r="Z38">
        <v>1534</v>
      </c>
      <c r="AA38">
        <v>1354.5</v>
      </c>
      <c r="AB38">
        <v>1548.95</v>
      </c>
      <c r="AC38" s="1">
        <f>(Table2[[#This Row],[Close Price]]/Table2[[#This Row],[Day Low]])-1</f>
        <v>2.2444751381216488E-3</v>
      </c>
      <c r="AD38" s="1">
        <f>(Table2[[#This Row],[Day High]]/Table2[[#This Row],[Close Price]])-1</f>
        <v>1.4608096468561538E-2</v>
      </c>
      <c r="AE38" s="1">
        <f>(Table2[[#This Row],[Close Price]]/Table2[[#This Row],[Current Week Low]])-1</f>
        <v>3.3617036430326541E-2</v>
      </c>
      <c r="AF38" s="1">
        <f>(Table2[[#This Row],[Current Week High]]/Table2[[#This Row],[Close Price]])-1</f>
        <v>5.70198105081825E-2</v>
      </c>
      <c r="AG38" s="1">
        <f>(Table2[[#This Row],[Close Price]]/Table2[[#This Row],[Current Month Low]])-1</f>
        <v>7.1428571428571397E-2</v>
      </c>
      <c r="AH38" s="1">
        <f>(Table2[[#This Row],[Current Month High]]/Table2[[#This Row],[Close Price]])-1</f>
        <v>6.7321274763135319E-2</v>
      </c>
      <c r="AI38">
        <v>9.5607235142118796</v>
      </c>
      <c r="AJ38">
        <v>178.55086372360799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0.09</v>
      </c>
      <c r="AM38" t="s">
        <v>3159</v>
      </c>
      <c r="AN38">
        <v>13.09</v>
      </c>
      <c r="AO38" t="s">
        <v>3159</v>
      </c>
      <c r="AP38">
        <v>0.12950111271713599</v>
      </c>
      <c r="AQ38">
        <f>(Table2[[#This Row],[Sharpe Ratio]]-AVERAGE(Table2[Sharpe Ratio]))/_xlfn.STDEV.P(Table2[Sharpe Ratio])</f>
        <v>0.87911712321543878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7.3307867308194368</v>
      </c>
      <c r="AS38">
        <f>_xlfn.RANK.AVG(Table2[[#This Row],[1Y Return vs Nifty Z-Score]],Table2[1Y Return vs Nifty Z-Score])</f>
        <v>21</v>
      </c>
      <c r="AT38">
        <f>_xlfn.RANK.AVG(Table2[[#This Row],[6M Return vs Nifty Z-Score]],Table2[6M Return vs Nifty Z-Score])</f>
        <v>81</v>
      </c>
      <c r="AU38">
        <f>_xlfn.RANK.AVG(Table2[[#This Row],[Sharpe Ratio Z-Score]],Table2[Sharpe Ratio Z-Score])</f>
        <v>135</v>
      </c>
      <c r="AV38">
        <f>(Table2[[#This Row],[Rank 1Y]]+Table2[[#This Row],[Rank 6M]]+Table2[[#This Row],[Rank Sharpe]])/3</f>
        <v>79</v>
      </c>
    </row>
    <row r="39" spans="1:48" x14ac:dyDescent="0.3">
      <c r="A39" t="s">
        <v>1317</v>
      </c>
      <c r="B39" t="s">
        <v>1318</v>
      </c>
      <c r="C39" t="s">
        <v>3124</v>
      </c>
      <c r="D39" t="s">
        <v>385</v>
      </c>
      <c r="E39">
        <v>8303.3345249399899</v>
      </c>
      <c r="F39">
        <v>365.9</v>
      </c>
      <c r="G39">
        <v>91.011040511094194</v>
      </c>
      <c r="H39">
        <f>(Table2[[#This Row],[1Y Return vs Nifty]]-AVERAGE(Table2[1Y Return vs Nifty]))/_xlfn.STDEV.P(Table2[1Y Return vs Nifty])</f>
        <v>1.5268743565471574</v>
      </c>
      <c r="I39">
        <v>5.2878109823610799</v>
      </c>
      <c r="J39">
        <f>(Table2[[#This Row],[1M Return vs Nifty]]-AVERAGE(Table2[1M Return vs Nifty]))/_xlfn.STDEV.P(Table2[1M Return vs Nifty])</f>
        <v>0.68336277496657316</v>
      </c>
      <c r="K39">
        <v>31.701698458679299</v>
      </c>
      <c r="L39">
        <f>(Table2[[#This Row],[6M Return vs Nifty]]-AVERAGE(Table2[6M Return vs Nifty]))/_xlfn.STDEV.P(Table2[6M Return vs Nifty])</f>
        <v>0.93968327496447923</v>
      </c>
      <c r="M39">
        <v>-0.67831507524164902</v>
      </c>
      <c r="N39">
        <f>(Table2[[#This Row],[1W Return vs Nifty]]-AVERAGE(Table2[1W Return vs Nifty]))/_xlfn.STDEV.P(Table2[1W Return vs Nifty])</f>
        <v>-0.32999212508461179</v>
      </c>
      <c r="O39">
        <v>407.19</v>
      </c>
      <c r="P39">
        <v>401.57788934727398</v>
      </c>
      <c r="Q39">
        <v>324.54226487645002</v>
      </c>
      <c r="R39">
        <v>24.103715914199501</v>
      </c>
      <c r="S39" s="1">
        <f>(Table2[[#This Row],[Close Price]]-Table2[[#This Row],[20D EMA]])/Table2[[#This Row],[20D EMA]]</f>
        <v>-0.1014022937694934</v>
      </c>
      <c r="T39" s="1">
        <f>(Table2[[#This Row],[Close Price]]-Table2[[#This Row],[50D EMA]])/Table2[[#This Row],[50D EMA]]</f>
        <v>-8.884425735008708E-2</v>
      </c>
      <c r="U39" s="1">
        <f>(Table2[[#This Row],[Close Price]]-Table2[[#This Row],[200D EMA]])/Table2[[#This Row],[200D EMA]]</f>
        <v>0.12743404973553885</v>
      </c>
      <c r="V39">
        <v>0.63478390168899501</v>
      </c>
      <c r="W39">
        <v>362.65</v>
      </c>
      <c r="X39">
        <v>397.15</v>
      </c>
      <c r="Y39">
        <v>362.65</v>
      </c>
      <c r="Z39">
        <v>425</v>
      </c>
      <c r="AA39">
        <v>362.65</v>
      </c>
      <c r="AB39">
        <v>435.65</v>
      </c>
      <c r="AC39" s="1">
        <f>(Table2[[#This Row],[Close Price]]/Table2[[#This Row],[Day Low]])-1</f>
        <v>8.9618089066592077E-3</v>
      </c>
      <c r="AD39" s="1">
        <f>(Table2[[#This Row],[Day High]]/Table2[[#This Row],[Close Price]])-1</f>
        <v>8.5405848592511546E-2</v>
      </c>
      <c r="AE39" s="1">
        <f>(Table2[[#This Row],[Close Price]]/Table2[[#This Row],[Current Week Low]])-1</f>
        <v>8.9618089066592077E-3</v>
      </c>
      <c r="AF39" s="1">
        <f>(Table2[[#This Row],[Current Week High]]/Table2[[#This Row],[Close Price]])-1</f>
        <v>0.16151954085815801</v>
      </c>
      <c r="AG39" s="1">
        <f>(Table2[[#This Row],[Close Price]]/Table2[[#This Row],[Current Month Low]])-1</f>
        <v>8.9618089066592077E-3</v>
      </c>
      <c r="AH39" s="1">
        <f>(Table2[[#This Row],[Current Month High]]/Table2[[#This Row],[Close Price]])-1</f>
        <v>0.19062585405848598</v>
      </c>
      <c r="AI39">
        <v>29.543591145121599</v>
      </c>
      <c r="AJ39">
        <v>126.213292117465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0.01</v>
      </c>
      <c r="AM39" t="s">
        <v>3159</v>
      </c>
      <c r="AN39">
        <v>-8.64</v>
      </c>
      <c r="AO39" t="s">
        <v>3158</v>
      </c>
      <c r="AP39">
        <v>0.15573505996512099</v>
      </c>
      <c r="AQ39">
        <f>(Table2[[#This Row],[Sharpe Ratio]]-AVERAGE(Table2[Sharpe Ratio]))/_xlfn.STDEV.P(Table2[Sharpe Ratio])</f>
        <v>1.1900671827698919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4.0099954641634898</v>
      </c>
      <c r="AS39">
        <f>_xlfn.RANK.AVG(Table2[[#This Row],[1Y Return vs Nifty Z-Score]],Table2[1Y Return vs Nifty Z-Score])</f>
        <v>57</v>
      </c>
      <c r="AT39">
        <f>_xlfn.RANK.AVG(Table2[[#This Row],[6M Return vs Nifty Z-Score]],Table2[6M Return vs Nifty Z-Score])</f>
        <v>98</v>
      </c>
      <c r="AU39">
        <f>_xlfn.RANK.AVG(Table2[[#This Row],[Sharpe Ratio Z-Score]],Table2[Sharpe Ratio Z-Score])</f>
        <v>85</v>
      </c>
      <c r="AV39">
        <f>(Table2[[#This Row],[Rank 1Y]]+Table2[[#This Row],[Rank 6M]]+Table2[[#This Row],[Rank Sharpe]])/3</f>
        <v>80</v>
      </c>
    </row>
    <row r="40" spans="1:48" x14ac:dyDescent="0.3">
      <c r="A40" t="s">
        <v>232</v>
      </c>
      <c r="B40" t="s">
        <v>233</v>
      </c>
      <c r="C40" t="s">
        <v>3112</v>
      </c>
      <c r="D40" t="s">
        <v>234</v>
      </c>
      <c r="E40">
        <v>102091.15470067</v>
      </c>
      <c r="F40">
        <v>11762.15</v>
      </c>
      <c r="G40">
        <v>173.01605259805399</v>
      </c>
      <c r="H40">
        <f>(Table2[[#This Row],[1Y Return vs Nifty]]-AVERAGE(Table2[1Y Return vs Nifty]))/_xlfn.STDEV.P(Table2[1Y Return vs Nifty])</f>
        <v>3.1749972771982158</v>
      </c>
      <c r="I40">
        <v>7.3281625808761301</v>
      </c>
      <c r="J40">
        <f>(Table2[[#This Row],[1M Return vs Nifty]]-AVERAGE(Table2[1M Return vs Nifty]))/_xlfn.STDEV.P(Table2[1M Return vs Nifty])</f>
        <v>0.90655491103430375</v>
      </c>
      <c r="K40">
        <v>45.151931761720903</v>
      </c>
      <c r="L40">
        <f>(Table2[[#This Row],[6M Return vs Nifty]]-AVERAGE(Table2[6M Return vs Nifty]))/_xlfn.STDEV.P(Table2[6M Return vs Nifty])</f>
        <v>1.4066494194594945</v>
      </c>
      <c r="M40">
        <v>9.4385404754512301</v>
      </c>
      <c r="N40">
        <f>(Table2[[#This Row],[1W Return vs Nifty]]-AVERAGE(Table2[1W Return vs Nifty]))/_xlfn.STDEV.P(Table2[1W Return vs Nifty])</f>
        <v>1.7888250764982236</v>
      </c>
      <c r="O40">
        <v>11372.04</v>
      </c>
      <c r="P40">
        <v>11215.4989386416</v>
      </c>
      <c r="Q40">
        <v>9428.3092359631191</v>
      </c>
      <c r="R40">
        <v>63.1520695998028</v>
      </c>
      <c r="S40" s="1">
        <f>(Table2[[#This Row],[Close Price]]-Table2[[#This Row],[20D EMA]])/Table2[[#This Row],[20D EMA]]</f>
        <v>3.4304311275725266E-2</v>
      </c>
      <c r="T40" s="1">
        <f>(Table2[[#This Row],[Close Price]]-Table2[[#This Row],[50D EMA]])/Table2[[#This Row],[50D EMA]]</f>
        <v>4.8740681475612439E-2</v>
      </c>
      <c r="U40" s="1">
        <f>(Table2[[#This Row],[Close Price]]-Table2[[#This Row],[200D EMA]])/Table2[[#This Row],[200D EMA]]</f>
        <v>0.24753544942445604</v>
      </c>
      <c r="V40">
        <v>0.40121402340154899</v>
      </c>
      <c r="W40">
        <v>11681.6</v>
      </c>
      <c r="X40">
        <v>11977.55</v>
      </c>
      <c r="Y40">
        <v>11397.85</v>
      </c>
      <c r="Z40">
        <v>12141.95</v>
      </c>
      <c r="AA40">
        <v>10725.15</v>
      </c>
      <c r="AB40">
        <v>12141.95</v>
      </c>
      <c r="AC40" s="1">
        <f>(Table2[[#This Row],[Close Price]]/Table2[[#This Row],[Day Low]])-1</f>
        <v>6.8954595260921625E-3</v>
      </c>
      <c r="AD40" s="1">
        <f>(Table2[[#This Row],[Day High]]/Table2[[#This Row],[Close Price]])-1</f>
        <v>1.8312978494577914E-2</v>
      </c>
      <c r="AE40" s="1">
        <f>(Table2[[#This Row],[Close Price]]/Table2[[#This Row],[Current Week Low]])-1</f>
        <v>3.1962168303671268E-2</v>
      </c>
      <c r="AF40" s="1">
        <f>(Table2[[#This Row],[Current Week High]]/Table2[[#This Row],[Close Price]])-1</f>
        <v>3.229001500576012E-2</v>
      </c>
      <c r="AG40" s="1">
        <f>(Table2[[#This Row],[Close Price]]/Table2[[#This Row],[Current Month Low]])-1</f>
        <v>9.6688624401523482E-2</v>
      </c>
      <c r="AH40" s="1">
        <f>(Table2[[#This Row],[Current Month High]]/Table2[[#This Row],[Close Price]])-1</f>
        <v>3.229001500576012E-2</v>
      </c>
      <c r="AI40">
        <v>7.2848076244564197</v>
      </c>
      <c r="AJ40">
        <v>197.19284947255301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0.06</v>
      </c>
      <c r="AM40" t="s">
        <v>3159</v>
      </c>
      <c r="AN40">
        <v>7.02</v>
      </c>
      <c r="AO40" t="s">
        <v>3159</v>
      </c>
      <c r="AP40">
        <v>0.113104453769669</v>
      </c>
      <c r="AQ40">
        <f>(Table2[[#This Row],[Sharpe Ratio]]-AVERAGE(Table2[Sharpe Ratio]))/_xlfn.STDEV.P(Table2[Sharpe Ratio])</f>
        <v>0.68476809796150839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7.9617947821517463</v>
      </c>
      <c r="AS40">
        <f>_xlfn.RANK.AVG(Table2[[#This Row],[1Y Return vs Nifty Z-Score]],Table2[1Y Return vs Nifty Z-Score])</f>
        <v>9</v>
      </c>
      <c r="AT40">
        <f>_xlfn.RANK.AVG(Table2[[#This Row],[6M Return vs Nifty Z-Score]],Table2[6M Return vs Nifty Z-Score])</f>
        <v>60</v>
      </c>
      <c r="AU40">
        <f>_xlfn.RANK.AVG(Table2[[#This Row],[Sharpe Ratio Z-Score]],Table2[Sharpe Ratio Z-Score])</f>
        <v>175</v>
      </c>
      <c r="AV40">
        <f>(Table2[[#This Row],[Rank 1Y]]+Table2[[#This Row],[Rank 6M]]+Table2[[#This Row],[Rank Sharpe]])/3</f>
        <v>81.333333333333329</v>
      </c>
    </row>
    <row r="41" spans="1:48" hidden="1" x14ac:dyDescent="0.3">
      <c r="A41" t="s">
        <v>908</v>
      </c>
      <c r="B41" t="s">
        <v>909</v>
      </c>
      <c r="C41" t="s">
        <v>3124</v>
      </c>
      <c r="D41" t="s">
        <v>315</v>
      </c>
      <c r="E41">
        <v>15856.287840000001</v>
      </c>
      <c r="F41">
        <v>1384.2</v>
      </c>
      <c r="G41">
        <v>58.903846245514302</v>
      </c>
      <c r="H41">
        <f>(Table2[[#This Row],[1Y Return vs Nifty]]-AVERAGE(Table2[1Y Return vs Nifty]))/_xlfn.STDEV.P(Table2[1Y Return vs Nifty])</f>
        <v>0.8815893740782248</v>
      </c>
      <c r="I41">
        <v>-11.006467663030801</v>
      </c>
      <c r="J41">
        <f>(Table2[[#This Row],[1M Return vs Nifty]]-AVERAGE(Table2[1M Return vs Nifty]))/_xlfn.STDEV.P(Table2[1M Return vs Nifty])</f>
        <v>-1.0990529906272675</v>
      </c>
      <c r="K41">
        <v>46.047333798124001</v>
      </c>
      <c r="L41">
        <f>(Table2[[#This Row],[6M Return vs Nifty]]-AVERAGE(Table2[6M Return vs Nifty]))/_xlfn.STDEV.P(Table2[6M Return vs Nifty])</f>
        <v>1.4377360502480909</v>
      </c>
      <c r="M41">
        <v>-2.6188302605165399</v>
      </c>
      <c r="N41">
        <f>(Table2[[#This Row],[1W Return vs Nifty]]-AVERAGE(Table2[1W Return vs Nifty]))/_xlfn.STDEV.P(Table2[1W Return vs Nifty])</f>
        <v>-0.73640268752577942</v>
      </c>
      <c r="O41">
        <v>1566.67</v>
      </c>
      <c r="P41">
        <v>1668.79609001012</v>
      </c>
      <c r="Q41">
        <v>1514.30530509868</v>
      </c>
      <c r="R41">
        <v>21.709489025661199</v>
      </c>
      <c r="S41" s="1">
        <f>(Table2[[#This Row],[Close Price]]-Table2[[#This Row],[20D EMA]])/Table2[[#This Row],[20D EMA]]</f>
        <v>-0.11646996495752138</v>
      </c>
      <c r="T41" s="1">
        <f>(Table2[[#This Row],[Close Price]]-Table2[[#This Row],[50D EMA]])/Table2[[#This Row],[50D EMA]]</f>
        <v>-0.17053976319443204</v>
      </c>
      <c r="U41" s="1">
        <f>(Table2[[#This Row],[Close Price]]-Table2[[#This Row],[200D EMA]])/Table2[[#This Row],[200D EMA]]</f>
        <v>-8.5917486163862869E-2</v>
      </c>
      <c r="V41">
        <v>0.33721645184201599</v>
      </c>
      <c r="W41">
        <v>1370</v>
      </c>
      <c r="X41">
        <v>1457.3</v>
      </c>
      <c r="Y41">
        <v>1370</v>
      </c>
      <c r="Z41">
        <v>1529</v>
      </c>
      <c r="AA41">
        <v>1370</v>
      </c>
      <c r="AB41">
        <v>1628.85</v>
      </c>
      <c r="AC41" s="1">
        <f>(Table2[[#This Row],[Close Price]]/Table2[[#This Row],[Day Low]])-1</f>
        <v>1.0364963503649571E-2</v>
      </c>
      <c r="AD41" s="1">
        <f>(Table2[[#This Row],[Day High]]/Table2[[#This Row],[Close Price]])-1</f>
        <v>5.2810287530703492E-2</v>
      </c>
      <c r="AE41" s="1">
        <f>(Table2[[#This Row],[Close Price]]/Table2[[#This Row],[Current Week Low]])-1</f>
        <v>1.0364963503649571E-2</v>
      </c>
      <c r="AF41" s="1">
        <f>(Table2[[#This Row],[Current Week High]]/Table2[[#This Row],[Close Price]])-1</f>
        <v>0.10460916052593561</v>
      </c>
      <c r="AG41" s="1">
        <f>(Table2[[#This Row],[Close Price]]/Table2[[#This Row],[Current Month Low]])-1</f>
        <v>1.0364963503649571E-2</v>
      </c>
      <c r="AH41" s="1">
        <f>(Table2[[#This Row],[Current Month High]]/Table2[[#This Row],[Close Price]])-1</f>
        <v>0.17674469007368865</v>
      </c>
      <c r="AI41">
        <v>104.72475075856001</v>
      </c>
      <c r="AJ41">
        <v>105.538644294305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-0.14000000000000001</v>
      </c>
      <c r="AM41" t="s">
        <v>3158</v>
      </c>
      <c r="AN41">
        <v>-9.0299999999999994</v>
      </c>
      <c r="AO41" t="s">
        <v>3158</v>
      </c>
      <c r="AP41">
        <v>0.15577432437390501</v>
      </c>
      <c r="AQ41">
        <f>(Table2[[#This Row],[Sharpe Ratio]]-AVERAGE(Table2[Sharpe Ratio]))/_xlfn.STDEV.P(Table2[Sharpe Ratio])</f>
        <v>1.1905325824344695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113</v>
      </c>
      <c r="AT41">
        <f>_xlfn.RANK.AVG(Table2[[#This Row],[6M Return vs Nifty Z-Score]],Table2[6M Return vs Nifty Z-Score])</f>
        <v>59</v>
      </c>
      <c r="AU41">
        <f>_xlfn.RANK.AVG(Table2[[#This Row],[Sharpe Ratio Z-Score]],Table2[Sharpe Ratio Z-Score])</f>
        <v>84</v>
      </c>
      <c r="AV41">
        <f>(Table2[[#This Row],[Rank 1Y]]+Table2[[#This Row],[Rank 6M]]+Table2[[#This Row],[Rank Sharpe]])/3</f>
        <v>85.333333333333329</v>
      </c>
    </row>
    <row r="42" spans="1:48" hidden="1" x14ac:dyDescent="0.3">
      <c r="A42" t="s">
        <v>1564</v>
      </c>
      <c r="B42" t="s">
        <v>1565</v>
      </c>
      <c r="C42" t="s">
        <v>3126</v>
      </c>
      <c r="D42" t="s">
        <v>138</v>
      </c>
      <c r="E42">
        <v>5944.1254759049998</v>
      </c>
      <c r="F42">
        <v>201.43</v>
      </c>
      <c r="G42">
        <v>70.9461395003446</v>
      </c>
      <c r="H42">
        <f>(Table2[[#This Row],[1Y Return vs Nifty]]-AVERAGE(Table2[1Y Return vs Nifty]))/_xlfn.STDEV.P(Table2[1Y Return vs Nifty])</f>
        <v>1.1236133556056112</v>
      </c>
      <c r="I42">
        <v>-13.946345132063399</v>
      </c>
      <c r="J42">
        <f>(Table2[[#This Row],[1M Return vs Nifty]]-AVERAGE(Table2[1M Return vs Nifty]))/_xlfn.STDEV.P(Table2[1M Return vs Nifty])</f>
        <v>-1.420643412870338</v>
      </c>
      <c r="K42">
        <v>37.5534529549521</v>
      </c>
      <c r="L42">
        <f>(Table2[[#This Row],[6M Return vs Nifty]]-AVERAGE(Table2[6M Return vs Nifty]))/_xlfn.STDEV.P(Table2[6M Return vs Nifty])</f>
        <v>1.1428448985653088</v>
      </c>
      <c r="M42">
        <v>-4.4576298623687904</v>
      </c>
      <c r="N42">
        <f>(Table2[[#This Row],[1W Return vs Nifty]]-AVERAGE(Table2[1W Return vs Nifty]))/_xlfn.STDEV.P(Table2[1W Return vs Nifty])</f>
        <v>-1.1215105115078452</v>
      </c>
      <c r="O42">
        <v>228.04</v>
      </c>
      <c r="P42">
        <v>232.256113021245</v>
      </c>
      <c r="Q42">
        <v>195.71011130714999</v>
      </c>
      <c r="R42">
        <v>22.309595116690598</v>
      </c>
      <c r="S42" s="1">
        <f>(Table2[[#This Row],[Close Price]]-Table2[[#This Row],[20D EMA]])/Table2[[#This Row],[20D EMA]]</f>
        <v>-0.11669005437642513</v>
      </c>
      <c r="T42" s="1">
        <f>(Table2[[#This Row],[Close Price]]-Table2[[#This Row],[50D EMA]])/Table2[[#This Row],[50D EMA]]</f>
        <v>-0.13272465736316383</v>
      </c>
      <c r="U42" s="1">
        <f>(Table2[[#This Row],[Close Price]]-Table2[[#This Row],[200D EMA]])/Table2[[#This Row],[200D EMA]]</f>
        <v>2.9226332020593215E-2</v>
      </c>
      <c r="V42">
        <v>1.0527929361389601</v>
      </c>
      <c r="W42">
        <v>201.43</v>
      </c>
      <c r="X42">
        <v>212.49</v>
      </c>
      <c r="Y42">
        <v>201.43</v>
      </c>
      <c r="Z42">
        <v>221.99</v>
      </c>
      <c r="AA42">
        <v>201.43</v>
      </c>
      <c r="AB42">
        <v>246</v>
      </c>
      <c r="AC42" s="1">
        <f>(Table2[[#This Row],[Close Price]]/Table2[[#This Row],[Day Low]])-1</f>
        <v>0</v>
      </c>
      <c r="AD42" s="1">
        <f>(Table2[[#This Row],[Day High]]/Table2[[#This Row],[Close Price]])-1</f>
        <v>5.4907412004170153E-2</v>
      </c>
      <c r="AE42" s="1">
        <f>(Table2[[#This Row],[Close Price]]/Table2[[#This Row],[Current Week Low]])-1</f>
        <v>0</v>
      </c>
      <c r="AF42" s="1">
        <f>(Table2[[#This Row],[Current Week High]]/Table2[[#This Row],[Close Price]])-1</f>
        <v>0.10207019808370155</v>
      </c>
      <c r="AG42" s="1">
        <f>(Table2[[#This Row],[Close Price]]/Table2[[#This Row],[Current Month Low]])-1</f>
        <v>0</v>
      </c>
      <c r="AH42" s="1">
        <f>(Table2[[#This Row],[Current Month High]]/Table2[[#This Row],[Close Price]])-1</f>
        <v>0.22126793426996971</v>
      </c>
      <c r="AI42">
        <v>34.016780022836699</v>
      </c>
      <c r="AJ42">
        <v>97.674190382728099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0</v>
      </c>
      <c r="AM42" t="s">
        <v>3160</v>
      </c>
      <c r="AN42">
        <v>-10.08</v>
      </c>
      <c r="AO42" t="s">
        <v>3158</v>
      </c>
      <c r="AP42">
        <v>0.14461809560875699</v>
      </c>
      <c r="AQ42">
        <f>(Table2[[#This Row],[Sharpe Ratio]]-AVERAGE(Table2[Sharpe Ratio]))/_xlfn.STDEV.P(Table2[Sharpe Ratio])</f>
        <v>1.0582981929187123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87</v>
      </c>
      <c r="AT42">
        <f>_xlfn.RANK.AVG(Table2[[#This Row],[6M Return vs Nifty Z-Score]],Table2[6M Return vs Nifty Z-Score])</f>
        <v>75</v>
      </c>
      <c r="AU42">
        <f>_xlfn.RANK.AVG(Table2[[#This Row],[Sharpe Ratio Z-Score]],Table2[Sharpe Ratio Z-Score])</f>
        <v>109</v>
      </c>
      <c r="AV42">
        <f>(Table2[[#This Row],[Rank 1Y]]+Table2[[#This Row],[Rank 6M]]+Table2[[#This Row],[Rank Sharpe]])/3</f>
        <v>90.333333333333329</v>
      </c>
    </row>
    <row r="43" spans="1:48" x14ac:dyDescent="0.3">
      <c r="A43" t="s">
        <v>294</v>
      </c>
      <c r="B43" t="s">
        <v>295</v>
      </c>
      <c r="C43" t="s">
        <v>3112</v>
      </c>
      <c r="D43" t="s">
        <v>234</v>
      </c>
      <c r="E43">
        <v>86441.339320979998</v>
      </c>
      <c r="F43">
        <v>5640.6</v>
      </c>
      <c r="G43">
        <v>59.735122765650303</v>
      </c>
      <c r="H43">
        <f>(Table2[[#This Row],[1Y Return vs Nifty]]-AVERAGE(Table2[1Y Return vs Nifty]))/_xlfn.STDEV.P(Table2[1Y Return vs Nifty])</f>
        <v>0.89829622956630606</v>
      </c>
      <c r="I43">
        <v>9.1272959076776505</v>
      </c>
      <c r="J43">
        <f>(Table2[[#This Row],[1M Return vs Nifty]]-AVERAGE(Table2[1M Return vs Nifty]))/_xlfn.STDEV.P(Table2[1M Return vs Nifty])</f>
        <v>1.1033604079749877</v>
      </c>
      <c r="K43">
        <v>59.468895694467598</v>
      </c>
      <c r="L43">
        <f>(Table2[[#This Row],[6M Return vs Nifty]]-AVERAGE(Table2[6M Return vs Nifty]))/_xlfn.STDEV.P(Table2[6M Return vs Nifty])</f>
        <v>1.9037067788316224</v>
      </c>
      <c r="M43">
        <v>7.5278441652668002</v>
      </c>
      <c r="N43">
        <f>(Table2[[#This Row],[1W Return vs Nifty]]-AVERAGE(Table2[1W Return vs Nifty]))/_xlfn.STDEV.P(Table2[1W Return vs Nifty])</f>
        <v>1.3886596111780869</v>
      </c>
      <c r="O43">
        <v>5566.18</v>
      </c>
      <c r="P43">
        <v>5386.7066559364002</v>
      </c>
      <c r="Q43">
        <v>4563.14009605723</v>
      </c>
      <c r="R43">
        <v>54.133845654756598</v>
      </c>
      <c r="S43" s="1">
        <f>(Table2[[#This Row],[Close Price]]-Table2[[#This Row],[20D EMA]])/Table2[[#This Row],[20D EMA]]</f>
        <v>1.3370031152424116E-2</v>
      </c>
      <c r="T43" s="1">
        <f>(Table2[[#This Row],[Close Price]]-Table2[[#This Row],[50D EMA]])/Table2[[#This Row],[50D EMA]]</f>
        <v>4.7133315452364183E-2</v>
      </c>
      <c r="U43" s="1">
        <f>(Table2[[#This Row],[Close Price]]-Table2[[#This Row],[200D EMA]])/Table2[[#This Row],[200D EMA]]</f>
        <v>0.23612246857679142</v>
      </c>
      <c r="V43">
        <v>0.87017746031116905</v>
      </c>
      <c r="W43">
        <v>5589</v>
      </c>
      <c r="X43">
        <v>5700</v>
      </c>
      <c r="Y43">
        <v>5589</v>
      </c>
      <c r="Z43">
        <v>5765</v>
      </c>
      <c r="AA43">
        <v>5298</v>
      </c>
      <c r="AB43">
        <v>5830</v>
      </c>
      <c r="AC43" s="1">
        <f>(Table2[[#This Row],[Close Price]]/Table2[[#This Row],[Day Low]])-1</f>
        <v>9.2324208266238994E-3</v>
      </c>
      <c r="AD43" s="1">
        <f>(Table2[[#This Row],[Day High]]/Table2[[#This Row],[Close Price]])-1</f>
        <v>1.0530794596319559E-2</v>
      </c>
      <c r="AE43" s="1">
        <f>(Table2[[#This Row],[Close Price]]/Table2[[#This Row],[Current Week Low]])-1</f>
        <v>9.2324208266238994E-3</v>
      </c>
      <c r="AF43" s="1">
        <f>(Table2[[#This Row],[Current Week High]]/Table2[[#This Row],[Close Price]])-1</f>
        <v>2.2054391376803872E-2</v>
      </c>
      <c r="AG43" s="1">
        <f>(Table2[[#This Row],[Close Price]]/Table2[[#This Row],[Current Month Low]])-1</f>
        <v>6.4665911664779196E-2</v>
      </c>
      <c r="AH43" s="1">
        <f>(Table2[[#This Row],[Current Month High]]/Table2[[#This Row],[Close Price]])-1</f>
        <v>3.3577988157288186E-2</v>
      </c>
      <c r="AI43">
        <v>3.3577988157288101</v>
      </c>
      <c r="AJ43">
        <v>83.646160608181802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0.13</v>
      </c>
      <c r="AM43" t="s">
        <v>3159</v>
      </c>
      <c r="AN43">
        <v>-0.46</v>
      </c>
      <c r="AO43" t="s">
        <v>3158</v>
      </c>
      <c r="AP43">
        <v>0.13050320393088599</v>
      </c>
      <c r="AQ43">
        <f>(Table2[[#This Row],[Sharpe Ratio]]-AVERAGE(Table2[Sharpe Ratio]))/_xlfn.STDEV.P(Table2[Sharpe Ratio])</f>
        <v>0.89099487533749089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6.1850179028884931</v>
      </c>
      <c r="AS43">
        <f>_xlfn.RANK.AVG(Table2[[#This Row],[1Y Return vs Nifty Z-Score]],Table2[1Y Return vs Nifty Z-Score])</f>
        <v>107</v>
      </c>
      <c r="AT43">
        <f>_xlfn.RANK.AVG(Table2[[#This Row],[6M Return vs Nifty Z-Score]],Table2[6M Return vs Nifty Z-Score])</f>
        <v>33</v>
      </c>
      <c r="AU43">
        <f>_xlfn.RANK.AVG(Table2[[#This Row],[Sharpe Ratio Z-Score]],Table2[Sharpe Ratio Z-Score])</f>
        <v>132</v>
      </c>
      <c r="AV43">
        <f>(Table2[[#This Row],[Rank 1Y]]+Table2[[#This Row],[Rank 6M]]+Table2[[#This Row],[Rank Sharpe]])/3</f>
        <v>90.666666666666671</v>
      </c>
    </row>
    <row r="44" spans="1:48" x14ac:dyDescent="0.3">
      <c r="A44" t="s">
        <v>126</v>
      </c>
      <c r="B44" t="s">
        <v>127</v>
      </c>
      <c r="C44" t="s">
        <v>3124</v>
      </c>
      <c r="D44" t="s">
        <v>128</v>
      </c>
      <c r="E44">
        <v>205806.82293049499</v>
      </c>
      <c r="F44">
        <v>281.55</v>
      </c>
      <c r="G44">
        <v>75.172509907960205</v>
      </c>
      <c r="H44">
        <f>(Table2[[#This Row],[1Y Return vs Nifty]]-AVERAGE(Table2[1Y Return vs Nifty]))/_xlfn.STDEV.P(Table2[1Y Return vs Nifty])</f>
        <v>1.2085542362016188</v>
      </c>
      <c r="I44">
        <v>7.2042037091861602</v>
      </c>
      <c r="J44">
        <f>(Table2[[#This Row],[1M Return vs Nifty]]-AVERAGE(Table2[1M Return vs Nifty]))/_xlfn.STDEV.P(Table2[1M Return vs Nifty])</f>
        <v>0.89299516702882653</v>
      </c>
      <c r="K44">
        <v>18.6900209165711</v>
      </c>
      <c r="L44">
        <f>(Table2[[#This Row],[6M Return vs Nifty]]-AVERAGE(Table2[6M Return vs Nifty]))/_xlfn.STDEV.P(Table2[6M Return vs Nifty])</f>
        <v>0.48794294017960782</v>
      </c>
      <c r="M44">
        <v>4.8051285138567099</v>
      </c>
      <c r="N44">
        <f>(Table2[[#This Row],[1W Return vs Nifty]]-AVERAGE(Table2[1W Return vs Nifty]))/_xlfn.STDEV.P(Table2[1W Return vs Nifty])</f>
        <v>0.81842939208284515</v>
      </c>
      <c r="O44">
        <v>287.70999999999998</v>
      </c>
      <c r="P44">
        <v>287.55661105567998</v>
      </c>
      <c r="Q44">
        <v>260.447601484399</v>
      </c>
      <c r="R44">
        <v>39.911220997877699</v>
      </c>
      <c r="S44" s="1">
        <f>(Table2[[#This Row],[Close Price]]-Table2[[#This Row],[20D EMA]])/Table2[[#This Row],[20D EMA]]</f>
        <v>-2.1410448020576164E-2</v>
      </c>
      <c r="T44" s="1">
        <f>(Table2[[#This Row],[Close Price]]-Table2[[#This Row],[50D EMA]])/Table2[[#This Row],[50D EMA]]</f>
        <v>-2.0888447090916997E-2</v>
      </c>
      <c r="U44" s="1">
        <f>(Table2[[#This Row],[Close Price]]-Table2[[#This Row],[200D EMA]])/Table2[[#This Row],[200D EMA]]</f>
        <v>8.1023585532482081E-2</v>
      </c>
      <c r="V44">
        <v>1.0108457988017601</v>
      </c>
      <c r="W44">
        <v>279.45</v>
      </c>
      <c r="X44">
        <v>288.85000000000002</v>
      </c>
      <c r="Y44">
        <v>279.45</v>
      </c>
      <c r="Z44">
        <v>303.8</v>
      </c>
      <c r="AA44">
        <v>277.14999999999998</v>
      </c>
      <c r="AB44">
        <v>304.5</v>
      </c>
      <c r="AC44" s="1">
        <f>(Table2[[#This Row],[Close Price]]/Table2[[#This Row],[Day Low]])-1</f>
        <v>7.5147611379495771E-3</v>
      </c>
      <c r="AD44" s="1">
        <f>(Table2[[#This Row],[Day High]]/Table2[[#This Row],[Close Price]])-1</f>
        <v>2.5927899129817078E-2</v>
      </c>
      <c r="AE44" s="1">
        <f>(Table2[[#This Row],[Close Price]]/Table2[[#This Row],[Current Week Low]])-1</f>
        <v>7.5147611379495771E-3</v>
      </c>
      <c r="AF44" s="1">
        <f>(Table2[[#This Row],[Current Week High]]/Table2[[#This Row],[Close Price]])-1</f>
        <v>7.9026815840880893E-2</v>
      </c>
      <c r="AG44" s="1">
        <f>(Table2[[#This Row],[Close Price]]/Table2[[#This Row],[Current Month Low]])-1</f>
        <v>1.5875879487642131E-2</v>
      </c>
      <c r="AH44" s="1">
        <f>(Table2[[#This Row],[Current Month High]]/Table2[[#This Row],[Close Price]])-1</f>
        <v>8.1513052743739989E-2</v>
      </c>
      <c r="AI44">
        <v>20.9376664890783</v>
      </c>
      <c r="AJ44">
        <v>104.987258827812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0.04</v>
      </c>
      <c r="AM44" t="s">
        <v>3159</v>
      </c>
      <c r="AN44">
        <v>4.26</v>
      </c>
      <c r="AO44" t="s">
        <v>3159</v>
      </c>
      <c r="AP44">
        <v>0.20621597697732599</v>
      </c>
      <c r="AQ44">
        <f>(Table2[[#This Row],[Sharpe Ratio]]-AVERAGE(Table2[Sharpe Ratio]))/_xlfn.STDEV.P(Table2[Sharpe Ratio])</f>
        <v>1.7884157272312755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5.1963374627241743</v>
      </c>
      <c r="AS44">
        <f>_xlfn.RANK.AVG(Table2[[#This Row],[1Y Return vs Nifty Z-Score]],Table2[1Y Return vs Nifty Z-Score])</f>
        <v>78</v>
      </c>
      <c r="AT44">
        <f>_xlfn.RANK.AVG(Table2[[#This Row],[6M Return vs Nifty Z-Score]],Table2[6M Return vs Nifty Z-Score])</f>
        <v>174</v>
      </c>
      <c r="AU44">
        <f>_xlfn.RANK.AVG(Table2[[#This Row],[Sharpe Ratio Z-Score]],Table2[Sharpe Ratio Z-Score])</f>
        <v>21</v>
      </c>
      <c r="AV44">
        <f>(Table2[[#This Row],[Rank 1Y]]+Table2[[#This Row],[Rank 6M]]+Table2[[#This Row],[Rank Sharpe]])/3</f>
        <v>91</v>
      </c>
    </row>
    <row r="45" spans="1:48" x14ac:dyDescent="0.3">
      <c r="A45" t="s">
        <v>1266</v>
      </c>
      <c r="B45" t="s">
        <v>1267</v>
      </c>
      <c r="C45" t="s">
        <v>3126</v>
      </c>
      <c r="D45" t="s">
        <v>138</v>
      </c>
      <c r="E45">
        <v>8683.0976816999992</v>
      </c>
      <c r="F45">
        <v>1041.3</v>
      </c>
      <c r="G45">
        <v>161.91093908166701</v>
      </c>
      <c r="H45">
        <f>(Table2[[#This Row],[1Y Return vs Nifty]]-AVERAGE(Table2[1Y Return vs Nifty]))/_xlfn.STDEV.P(Table2[1Y Return vs Nifty])</f>
        <v>2.9518085762029544</v>
      </c>
      <c r="I45">
        <v>26.9788660875614</v>
      </c>
      <c r="J45">
        <f>(Table2[[#This Row],[1M Return vs Nifty]]-AVERAGE(Table2[1M Return vs Nifty]))/_xlfn.STDEV.P(Table2[1M Return vs Nifty])</f>
        <v>3.0561268250528157</v>
      </c>
      <c r="K45">
        <v>22.868018017056801</v>
      </c>
      <c r="L45">
        <f>(Table2[[#This Row],[6M Return vs Nifty]]-AVERAGE(Table2[6M Return vs Nifty]))/_xlfn.STDEV.P(Table2[6M Return vs Nifty])</f>
        <v>0.63299493695679154</v>
      </c>
      <c r="M45">
        <v>-3.4779160189109901</v>
      </c>
      <c r="N45">
        <f>(Table2[[#This Row],[1W Return vs Nifty]]-AVERAGE(Table2[1W Return vs Nifty]))/_xlfn.STDEV.P(Table2[1W Return vs Nifty])</f>
        <v>-0.91632476641681726</v>
      </c>
      <c r="O45">
        <v>1047.58</v>
      </c>
      <c r="P45">
        <v>974.11719376437804</v>
      </c>
      <c r="Q45">
        <v>831.896649317531</v>
      </c>
      <c r="R45">
        <v>42.9393326643997</v>
      </c>
      <c r="S45" s="1">
        <f>(Table2[[#This Row],[Close Price]]-Table2[[#This Row],[20D EMA]])/Table2[[#This Row],[20D EMA]]</f>
        <v>-5.9947688959315496E-3</v>
      </c>
      <c r="T45" s="1">
        <f>(Table2[[#This Row],[Close Price]]-Table2[[#This Row],[50D EMA]])/Table2[[#This Row],[50D EMA]]</f>
        <v>6.8967888736262528E-2</v>
      </c>
      <c r="U45" s="1">
        <f>(Table2[[#This Row],[Close Price]]-Table2[[#This Row],[200D EMA]])/Table2[[#This Row],[200D EMA]]</f>
        <v>0.25171798787055899</v>
      </c>
      <c r="V45">
        <v>1.4864425546665401</v>
      </c>
      <c r="W45">
        <v>1020.05</v>
      </c>
      <c r="X45">
        <v>1081</v>
      </c>
      <c r="Y45">
        <v>1020.05</v>
      </c>
      <c r="Z45">
        <v>1132</v>
      </c>
      <c r="AA45">
        <v>1020.05</v>
      </c>
      <c r="AB45">
        <v>1195</v>
      </c>
      <c r="AC45" s="1">
        <f>(Table2[[#This Row],[Close Price]]/Table2[[#This Row],[Day Low]])-1</f>
        <v>2.0832312141561671E-2</v>
      </c>
      <c r="AD45" s="1">
        <f>(Table2[[#This Row],[Day High]]/Table2[[#This Row],[Close Price]])-1</f>
        <v>3.8125420147891997E-2</v>
      </c>
      <c r="AE45" s="1">
        <f>(Table2[[#This Row],[Close Price]]/Table2[[#This Row],[Current Week Low]])-1</f>
        <v>2.0832312141561671E-2</v>
      </c>
      <c r="AF45" s="1">
        <f>(Table2[[#This Row],[Current Week High]]/Table2[[#This Row],[Close Price]])-1</f>
        <v>8.7102660136368026E-2</v>
      </c>
      <c r="AG45" s="1">
        <f>(Table2[[#This Row],[Close Price]]/Table2[[#This Row],[Current Month Low]])-1</f>
        <v>2.0832312141561671E-2</v>
      </c>
      <c r="AH45" s="1">
        <f>(Table2[[#This Row],[Current Month High]]/Table2[[#This Row],[Close Price]])-1</f>
        <v>0.14760395659272074</v>
      </c>
      <c r="AI45">
        <v>14.760395659272</v>
      </c>
      <c r="AJ45">
        <v>185.248596082728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0.31</v>
      </c>
      <c r="AM45" t="s">
        <v>3159</v>
      </c>
      <c r="AN45">
        <v>3.49</v>
      </c>
      <c r="AO45" t="s">
        <v>3159</v>
      </c>
      <c r="AP45">
        <v>0.14233536960248799</v>
      </c>
      <c r="AQ45">
        <f>(Table2[[#This Row],[Sharpe Ratio]]-AVERAGE(Table2[Sharpe Ratio]))/_xlfn.STDEV.P(Table2[Sharpe Ratio])</f>
        <v>1.0312411213737367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6.7558466931694809</v>
      </c>
      <c r="AS45">
        <f>_xlfn.RANK.AVG(Table2[[#This Row],[1Y Return vs Nifty Z-Score]],Table2[1Y Return vs Nifty Z-Score])</f>
        <v>15</v>
      </c>
      <c r="AT45">
        <f>_xlfn.RANK.AVG(Table2[[#This Row],[6M Return vs Nifty Z-Score]],Table2[6M Return vs Nifty Z-Score])</f>
        <v>144</v>
      </c>
      <c r="AU45">
        <f>_xlfn.RANK.AVG(Table2[[#This Row],[Sharpe Ratio Z-Score]],Table2[Sharpe Ratio Z-Score])</f>
        <v>118</v>
      </c>
      <c r="AV45">
        <f>(Table2[[#This Row],[Rank 1Y]]+Table2[[#This Row],[Rank 6M]]+Table2[[#This Row],[Rank Sharpe]])/3</f>
        <v>92.333333333333329</v>
      </c>
    </row>
    <row r="46" spans="1:48" hidden="1" x14ac:dyDescent="0.3">
      <c r="A46" t="s">
        <v>964</v>
      </c>
      <c r="B46" t="s">
        <v>965</v>
      </c>
      <c r="C46" t="s">
        <v>3127</v>
      </c>
      <c r="D46" t="s">
        <v>287</v>
      </c>
      <c r="E46">
        <v>14537.972193060001</v>
      </c>
      <c r="F46">
        <v>385.15</v>
      </c>
      <c r="G46">
        <v>59.062891176034398</v>
      </c>
      <c r="H46">
        <f>(Table2[[#This Row],[1Y Return vs Nifty]]-AVERAGE(Table2[1Y Return vs Nifty]))/_xlfn.STDEV.P(Table2[1Y Return vs Nifty])</f>
        <v>0.88478583230355323</v>
      </c>
      <c r="I46">
        <v>-15.3075206018851</v>
      </c>
      <c r="J46">
        <f>(Table2[[#This Row],[1M Return vs Nifty]]-AVERAGE(Table2[1M Return vs Nifty]))/_xlfn.STDEV.P(Table2[1M Return vs Nifty])</f>
        <v>-1.5695411130969106</v>
      </c>
      <c r="K46">
        <v>48.282795446462501</v>
      </c>
      <c r="L46">
        <f>(Table2[[#This Row],[6M Return vs Nifty]]-AVERAGE(Table2[6M Return vs Nifty]))/_xlfn.STDEV.P(Table2[6M Return vs Nifty])</f>
        <v>1.5153469647632347</v>
      </c>
      <c r="M46">
        <v>-1.7464404450528701</v>
      </c>
      <c r="N46">
        <f>(Table2[[#This Row],[1W Return vs Nifty]]-AVERAGE(Table2[1W Return vs Nifty]))/_xlfn.STDEV.P(Table2[1W Return vs Nifty])</f>
        <v>-0.55369428191218883</v>
      </c>
      <c r="O46">
        <v>436.19</v>
      </c>
      <c r="P46">
        <v>450.09313738478801</v>
      </c>
      <c r="Q46">
        <v>362.81659319874302</v>
      </c>
      <c r="R46">
        <v>26.6370922505679</v>
      </c>
      <c r="S46" s="1">
        <f>(Table2[[#This Row],[Close Price]]-Table2[[#This Row],[20D EMA]])/Table2[[#This Row],[20D EMA]]</f>
        <v>-0.11701322818038015</v>
      </c>
      <c r="T46" s="1">
        <f>(Table2[[#This Row],[Close Price]]-Table2[[#This Row],[50D EMA]])/Table2[[#This Row],[50D EMA]]</f>
        <v>-0.14428821946082607</v>
      </c>
      <c r="U46" s="1">
        <f>(Table2[[#This Row],[Close Price]]-Table2[[#This Row],[200D EMA]])/Table2[[#This Row],[200D EMA]]</f>
        <v>6.1555637806849708E-2</v>
      </c>
      <c r="V46">
        <v>0.50722855972147796</v>
      </c>
      <c r="W46">
        <v>383</v>
      </c>
      <c r="X46">
        <v>405.9</v>
      </c>
      <c r="Y46">
        <v>383</v>
      </c>
      <c r="Z46">
        <v>424.9</v>
      </c>
      <c r="AA46">
        <v>383</v>
      </c>
      <c r="AB46">
        <v>448.9</v>
      </c>
      <c r="AC46" s="1">
        <f>(Table2[[#This Row],[Close Price]]/Table2[[#This Row],[Day Low]])-1</f>
        <v>5.6135770234986282E-3</v>
      </c>
      <c r="AD46" s="1">
        <f>(Table2[[#This Row],[Day High]]/Table2[[#This Row],[Close Price]])-1</f>
        <v>5.3875113592106949E-2</v>
      </c>
      <c r="AE46" s="1">
        <f>(Table2[[#This Row],[Close Price]]/Table2[[#This Row],[Current Week Low]])-1</f>
        <v>5.6135770234986282E-3</v>
      </c>
      <c r="AF46" s="1">
        <f>(Table2[[#This Row],[Current Week High]]/Table2[[#This Row],[Close Price]])-1</f>
        <v>0.10320654290536146</v>
      </c>
      <c r="AG46" s="1">
        <f>(Table2[[#This Row],[Close Price]]/Table2[[#This Row],[Current Month Low]])-1</f>
        <v>5.6135770234986282E-3</v>
      </c>
      <c r="AH46" s="1">
        <f>(Table2[[#This Row],[Current Month High]]/Table2[[#This Row],[Close Price]])-1</f>
        <v>0.16551992730105147</v>
      </c>
      <c r="AI46">
        <v>51.733091003505102</v>
      </c>
      <c r="AJ46">
        <v>84.282296650717697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</v>
      </c>
      <c r="AM46" t="s">
        <v>3158</v>
      </c>
      <c r="AN46">
        <v>-14.02</v>
      </c>
      <c r="AO46" t="s">
        <v>3158</v>
      </c>
      <c r="AP46">
        <v>0.13082252615678899</v>
      </c>
      <c r="AQ46">
        <f>(Table2[[#This Row],[Sharpe Ratio]]-AVERAGE(Table2[Sharpe Ratio]))/_xlfn.STDEV.P(Table2[Sharpe Ratio])</f>
        <v>0.89477979051716239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110</v>
      </c>
      <c r="AT46">
        <f>_xlfn.RANK.AVG(Table2[[#This Row],[6M Return vs Nifty Z-Score]],Table2[6M Return vs Nifty Z-Score])</f>
        <v>53</v>
      </c>
      <c r="AU46">
        <f>_xlfn.RANK.AVG(Table2[[#This Row],[Sharpe Ratio Z-Score]],Table2[Sharpe Ratio Z-Score])</f>
        <v>131</v>
      </c>
      <c r="AV46">
        <f>(Table2[[#This Row],[Rank 1Y]]+Table2[[#This Row],[Rank 6M]]+Table2[[#This Row],[Rank Sharpe]])/3</f>
        <v>98</v>
      </c>
    </row>
    <row r="47" spans="1:48" x14ac:dyDescent="0.3">
      <c r="A47" t="s">
        <v>644</v>
      </c>
      <c r="B47" t="s">
        <v>645</v>
      </c>
      <c r="C47" t="s">
        <v>3111</v>
      </c>
      <c r="D47" t="s">
        <v>457</v>
      </c>
      <c r="E47">
        <v>27091.935000000001</v>
      </c>
      <c r="F47">
        <v>771.85</v>
      </c>
      <c r="G47">
        <v>123.477020911945</v>
      </c>
      <c r="H47">
        <f>(Table2[[#This Row],[1Y Return vs Nifty]]-AVERAGE(Table2[1Y Return vs Nifty]))/_xlfn.STDEV.P(Table2[1Y Return vs Nifty])</f>
        <v>2.1793701623316788</v>
      </c>
      <c r="I47">
        <v>18.937807206901802</v>
      </c>
      <c r="J47">
        <f>(Table2[[#This Row],[1M Return vs Nifty]]-AVERAGE(Table2[1M Return vs Nifty]))/_xlfn.STDEV.P(Table2[1M Return vs Nifty])</f>
        <v>2.1765229817118068</v>
      </c>
      <c r="K47">
        <v>22.683950418991898</v>
      </c>
      <c r="L47">
        <f>(Table2[[#This Row],[6M Return vs Nifty]]-AVERAGE(Table2[6M Return vs Nifty]))/_xlfn.STDEV.P(Table2[6M Return vs Nifty])</f>
        <v>0.62660446515914703</v>
      </c>
      <c r="M47">
        <v>-0.28369826868940301</v>
      </c>
      <c r="N47">
        <f>(Table2[[#This Row],[1W Return vs Nifty]]-AVERAGE(Table2[1W Return vs Nifty]))/_xlfn.STDEV.P(Table2[1W Return vs Nifty])</f>
        <v>-0.24734580542856796</v>
      </c>
      <c r="O47">
        <v>771.65</v>
      </c>
      <c r="P47">
        <v>766.35871441428299</v>
      </c>
      <c r="Q47">
        <v>675.21603674745302</v>
      </c>
      <c r="R47">
        <v>47.069569147883001</v>
      </c>
      <c r="S47" s="1">
        <f>(Table2[[#This Row],[Close Price]]-Table2[[#This Row],[20D EMA]])/Table2[[#This Row],[20D EMA]]</f>
        <v>2.5918486360402448E-4</v>
      </c>
      <c r="T47" s="1">
        <f>(Table2[[#This Row],[Close Price]]-Table2[[#This Row],[50D EMA]])/Table2[[#This Row],[50D EMA]]</f>
        <v>7.1654246013421376E-3</v>
      </c>
      <c r="U47" s="1">
        <f>(Table2[[#This Row],[Close Price]]-Table2[[#This Row],[200D EMA]])/Table2[[#This Row],[200D EMA]]</f>
        <v>0.14311562225037974</v>
      </c>
      <c r="V47">
        <v>0.69377430431203102</v>
      </c>
      <c r="W47">
        <v>747.25</v>
      </c>
      <c r="X47">
        <v>780</v>
      </c>
      <c r="Y47">
        <v>747.25</v>
      </c>
      <c r="Z47">
        <v>782.45</v>
      </c>
      <c r="AA47">
        <v>747.25</v>
      </c>
      <c r="AB47">
        <v>832.95</v>
      </c>
      <c r="AC47" s="1">
        <f>(Table2[[#This Row],[Close Price]]/Table2[[#This Row],[Day Low]])-1</f>
        <v>3.2920709267313608E-2</v>
      </c>
      <c r="AD47" s="1">
        <f>(Table2[[#This Row],[Day High]]/Table2[[#This Row],[Close Price]])-1</f>
        <v>1.0559046446848352E-2</v>
      </c>
      <c r="AE47" s="1">
        <f>(Table2[[#This Row],[Close Price]]/Table2[[#This Row],[Current Week Low]])-1</f>
        <v>3.2920709267313608E-2</v>
      </c>
      <c r="AF47" s="1">
        <f>(Table2[[#This Row],[Current Week High]]/Table2[[#This Row],[Close Price]])-1</f>
        <v>1.3733238323508479E-2</v>
      </c>
      <c r="AG47" s="1">
        <f>(Table2[[#This Row],[Close Price]]/Table2[[#This Row],[Current Month Low]])-1</f>
        <v>3.2920709267313608E-2</v>
      </c>
      <c r="AH47" s="1">
        <f>(Table2[[#This Row],[Current Month High]]/Table2[[#This Row],[Close Price]])-1</f>
        <v>7.9160458638336539E-2</v>
      </c>
      <c r="AI47">
        <v>25.672086545313199</v>
      </c>
      <c r="AJ47">
        <v>151.41693811074899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0.13</v>
      </c>
      <c r="AM47" t="s">
        <v>3159</v>
      </c>
      <c r="AN47">
        <v>4.33</v>
      </c>
      <c r="AO47" t="s">
        <v>3159</v>
      </c>
      <c r="AP47">
        <v>0.13927465640126199</v>
      </c>
      <c r="AQ47">
        <f>(Table2[[#This Row],[Sharpe Ratio]]-AVERAGE(Table2[Sharpe Ratio]))/_xlfn.STDEV.P(Table2[Sharpe Ratio])</f>
        <v>0.99496259480646887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5.7301143985805343</v>
      </c>
      <c r="AS47">
        <f>_xlfn.RANK.AVG(Table2[[#This Row],[1Y Return vs Nifty Z-Score]],Table2[1Y Return vs Nifty Z-Score])</f>
        <v>29</v>
      </c>
      <c r="AT47">
        <f>_xlfn.RANK.AVG(Table2[[#This Row],[6M Return vs Nifty Z-Score]],Table2[6M Return vs Nifty Z-Score])</f>
        <v>145</v>
      </c>
      <c r="AU47">
        <f>_xlfn.RANK.AVG(Table2[[#This Row],[Sharpe Ratio Z-Score]],Table2[Sharpe Ratio Z-Score])</f>
        <v>123</v>
      </c>
      <c r="AV47">
        <f>(Table2[[#This Row],[Rank 1Y]]+Table2[[#This Row],[Rank 6M]]+Table2[[#This Row],[Rank Sharpe]])/3</f>
        <v>99</v>
      </c>
    </row>
    <row r="48" spans="1:48" x14ac:dyDescent="0.3">
      <c r="A48" t="s">
        <v>993</v>
      </c>
      <c r="B48" t="s">
        <v>994</v>
      </c>
      <c r="C48" t="s">
        <v>3124</v>
      </c>
      <c r="D48" t="s">
        <v>271</v>
      </c>
      <c r="E48">
        <v>13663.39595966</v>
      </c>
      <c r="F48">
        <v>2053.5500000000002</v>
      </c>
      <c r="G48">
        <v>74.112220824658607</v>
      </c>
      <c r="H48">
        <f>(Table2[[#This Row],[1Y Return vs Nifty]]-AVERAGE(Table2[1Y Return vs Nifty]))/_xlfn.STDEV.P(Table2[1Y Return vs Nifty])</f>
        <v>1.1872447247920921</v>
      </c>
      <c r="I48">
        <v>17.200890103155899</v>
      </c>
      <c r="J48">
        <f>(Table2[[#This Row],[1M Return vs Nifty]]-AVERAGE(Table2[1M Return vs Nifty]))/_xlfn.STDEV.P(Table2[1M Return vs Nifty])</f>
        <v>1.9865232587033976</v>
      </c>
      <c r="K48">
        <v>28.7331258307761</v>
      </c>
      <c r="L48">
        <f>(Table2[[#This Row],[6M Return vs Nifty]]-AVERAGE(Table2[6M Return vs Nifty]))/_xlfn.STDEV.P(Table2[6M Return vs Nifty])</f>
        <v>0.83662016197060163</v>
      </c>
      <c r="M48">
        <v>5.2432152703642796</v>
      </c>
      <c r="N48">
        <f>(Table2[[#This Row],[1W Return vs Nifty]]-AVERAGE(Table2[1W Return vs Nifty]))/_xlfn.STDEV.P(Table2[1W Return vs Nifty])</f>
        <v>0.91017981303358186</v>
      </c>
      <c r="O48">
        <v>2005.81</v>
      </c>
      <c r="P48">
        <v>1910.8236132095301</v>
      </c>
      <c r="Q48">
        <v>1620.4777048792</v>
      </c>
      <c r="R48">
        <v>52.212610277049698</v>
      </c>
      <c r="S48" s="1">
        <f>(Table2[[#This Row],[Close Price]]-Table2[[#This Row],[20D EMA]])/Table2[[#This Row],[20D EMA]]</f>
        <v>2.3800858506040072E-2</v>
      </c>
      <c r="T48" s="1">
        <f>(Table2[[#This Row],[Close Price]]-Table2[[#This Row],[50D EMA]])/Table2[[#This Row],[50D EMA]]</f>
        <v>7.4693648227812395E-2</v>
      </c>
      <c r="U48" s="1">
        <f>(Table2[[#This Row],[Close Price]]-Table2[[#This Row],[200D EMA]])/Table2[[#This Row],[200D EMA]]</f>
        <v>0.26724977074157519</v>
      </c>
      <c r="V48">
        <v>1.65572204344328</v>
      </c>
      <c r="W48">
        <v>2032.6</v>
      </c>
      <c r="X48">
        <v>2100</v>
      </c>
      <c r="Y48">
        <v>2032.6</v>
      </c>
      <c r="Z48">
        <v>2214.4499999999998</v>
      </c>
      <c r="AA48">
        <v>1884.8</v>
      </c>
      <c r="AB48">
        <v>2328.9</v>
      </c>
      <c r="AC48" s="1">
        <f>(Table2[[#This Row],[Close Price]]/Table2[[#This Row],[Day Low]])-1</f>
        <v>1.0306995965758237E-2</v>
      </c>
      <c r="AD48" s="1">
        <f>(Table2[[#This Row],[Day High]]/Table2[[#This Row],[Close Price]])-1</f>
        <v>2.2619366462954371E-2</v>
      </c>
      <c r="AE48" s="1">
        <f>(Table2[[#This Row],[Close Price]]/Table2[[#This Row],[Current Week Low]])-1</f>
        <v>1.0306995965758237E-2</v>
      </c>
      <c r="AF48" s="1">
        <f>(Table2[[#This Row],[Current Week High]]/Table2[[#This Row],[Close Price]])-1</f>
        <v>7.8352121935185259E-2</v>
      </c>
      <c r="AG48" s="1">
        <f>(Table2[[#This Row],[Close Price]]/Table2[[#This Row],[Current Month Low]])-1</f>
        <v>8.9532045840407637E-2</v>
      </c>
      <c r="AH48" s="1">
        <f>(Table2[[#This Row],[Current Month High]]/Table2[[#This Row],[Close Price]])-1</f>
        <v>0.13408487740741637</v>
      </c>
      <c r="AI48">
        <v>13.408487740741601</v>
      </c>
      <c r="AJ48">
        <v>113.034908449608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0.34</v>
      </c>
      <c r="AM48" t="s">
        <v>3159</v>
      </c>
      <c r="AN48">
        <v>10.31</v>
      </c>
      <c r="AO48" t="s">
        <v>3159</v>
      </c>
      <c r="AP48">
        <v>0.14457014339010499</v>
      </c>
      <c r="AQ48">
        <f>(Table2[[#This Row],[Sharpe Ratio]]-AVERAGE(Table2[Sharpe Ratio]))/_xlfn.STDEV.P(Table2[Sharpe Ratio])</f>
        <v>1.0577298169475073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5.9782977754471807</v>
      </c>
      <c r="AS48">
        <f>_xlfn.RANK.AVG(Table2[[#This Row],[1Y Return vs Nifty Z-Score]],Table2[1Y Return vs Nifty Z-Score])</f>
        <v>82</v>
      </c>
      <c r="AT48">
        <f>_xlfn.RANK.AVG(Table2[[#This Row],[6M Return vs Nifty Z-Score]],Table2[6M Return vs Nifty Z-Score])</f>
        <v>108</v>
      </c>
      <c r="AU48">
        <f>_xlfn.RANK.AVG(Table2[[#This Row],[Sharpe Ratio Z-Score]],Table2[Sharpe Ratio Z-Score])</f>
        <v>110</v>
      </c>
      <c r="AV48">
        <f>(Table2[[#This Row],[Rank 1Y]]+Table2[[#This Row],[Rank 6M]]+Table2[[#This Row],[Rank Sharpe]])/3</f>
        <v>100</v>
      </c>
    </row>
    <row r="49" spans="1:48" x14ac:dyDescent="0.3">
      <c r="A49" t="s">
        <v>762</v>
      </c>
      <c r="B49" t="s">
        <v>763</v>
      </c>
      <c r="C49" t="s">
        <v>3115</v>
      </c>
      <c r="D49" t="s">
        <v>123</v>
      </c>
      <c r="E49">
        <v>20602.6976813</v>
      </c>
      <c r="F49">
        <v>822.85</v>
      </c>
      <c r="G49">
        <v>37.073982389453597</v>
      </c>
      <c r="H49">
        <f>(Table2[[#This Row],[1Y Return vs Nifty]]-AVERAGE(Table2[1Y Return vs Nifty]))/_xlfn.STDEV.P(Table2[1Y Return vs Nifty])</f>
        <v>0.44285644714793398</v>
      </c>
      <c r="I49">
        <v>3.6114419110711098</v>
      </c>
      <c r="J49">
        <f>(Table2[[#This Row],[1M Return vs Nifty]]-AVERAGE(Table2[1M Return vs Nifty]))/_xlfn.STDEV.P(Table2[1M Return vs Nifty])</f>
        <v>0.49998634409485931</v>
      </c>
      <c r="K49">
        <v>50.7351519445888</v>
      </c>
      <c r="L49">
        <f>(Table2[[#This Row],[6M Return vs Nifty]]-AVERAGE(Table2[6M Return vs Nifty]))/_xlfn.STDEV.P(Table2[6M Return vs Nifty])</f>
        <v>1.6004880499069674</v>
      </c>
      <c r="M49">
        <v>-0.77029237517766602</v>
      </c>
      <c r="N49">
        <f>(Table2[[#This Row],[1W Return vs Nifty]]-AVERAGE(Table2[1W Return vs Nifty]))/_xlfn.STDEV.P(Table2[1W Return vs Nifty])</f>
        <v>-0.34925533234135964</v>
      </c>
      <c r="O49">
        <v>862.78</v>
      </c>
      <c r="P49">
        <v>859.33993538854702</v>
      </c>
      <c r="Q49">
        <v>726.33057294730997</v>
      </c>
      <c r="R49">
        <v>28.968173934133201</v>
      </c>
      <c r="S49" s="1">
        <f>(Table2[[#This Row],[Close Price]]-Table2[[#This Row],[20D EMA]])/Table2[[#This Row],[20D EMA]]</f>
        <v>-4.6280627738241445E-2</v>
      </c>
      <c r="T49" s="1">
        <f>(Table2[[#This Row],[Close Price]]-Table2[[#This Row],[50D EMA]])/Table2[[#This Row],[50D EMA]]</f>
        <v>-4.2462748309315131E-2</v>
      </c>
      <c r="U49" s="1">
        <f>(Table2[[#This Row],[Close Price]]-Table2[[#This Row],[200D EMA]])/Table2[[#This Row],[200D EMA]]</f>
        <v>0.13288636145527064</v>
      </c>
      <c r="V49">
        <v>0.35774621130690398</v>
      </c>
      <c r="W49">
        <v>819.2</v>
      </c>
      <c r="X49">
        <v>848.7</v>
      </c>
      <c r="Y49">
        <v>819.2</v>
      </c>
      <c r="Z49">
        <v>874.35</v>
      </c>
      <c r="AA49">
        <v>819.2</v>
      </c>
      <c r="AB49">
        <v>899</v>
      </c>
      <c r="AC49" s="1">
        <f>(Table2[[#This Row],[Close Price]]/Table2[[#This Row],[Day Low]])-1</f>
        <v>4.45556640625E-3</v>
      </c>
      <c r="AD49" s="1">
        <f>(Table2[[#This Row],[Day High]]/Table2[[#This Row],[Close Price]])-1</f>
        <v>3.1415203256972779E-2</v>
      </c>
      <c r="AE49" s="1">
        <f>(Table2[[#This Row],[Close Price]]/Table2[[#This Row],[Current Week Low]])-1</f>
        <v>4.45556640625E-3</v>
      </c>
      <c r="AF49" s="1">
        <f>(Table2[[#This Row],[Current Week High]]/Table2[[#This Row],[Close Price]])-1</f>
        <v>6.2587348848514246E-2</v>
      </c>
      <c r="AG49" s="1">
        <f>(Table2[[#This Row],[Close Price]]/Table2[[#This Row],[Current Month Low]])-1</f>
        <v>4.45556640625E-3</v>
      </c>
      <c r="AH49" s="1">
        <f>(Table2[[#This Row],[Current Month High]]/Table2[[#This Row],[Close Price]])-1</f>
        <v>9.2544206112900262E-2</v>
      </c>
      <c r="AI49">
        <v>22.494986935650399</v>
      </c>
      <c r="AJ49">
        <v>72.831337954211307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7.0000000000000007E-2</v>
      </c>
      <c r="AM49" t="s">
        <v>3159</v>
      </c>
      <c r="AN49">
        <v>-3.77</v>
      </c>
      <c r="AO49" t="s">
        <v>3158</v>
      </c>
      <c r="AP49">
        <v>0.15809398093711</v>
      </c>
      <c r="AQ49">
        <f>(Table2[[#This Row],[Sharpe Ratio]]-AVERAGE(Table2[Sharpe Ratio]))/_xlfn.STDEV.P(Table2[Sharpe Ratio])</f>
        <v>1.2180273905796628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3.4121028993880635</v>
      </c>
      <c r="AS49">
        <f>_xlfn.RANK.AVG(Table2[[#This Row],[1Y Return vs Nifty Z-Score]],Table2[1Y Return vs Nifty Z-Score])</f>
        <v>178</v>
      </c>
      <c r="AT49">
        <f>_xlfn.RANK.AVG(Table2[[#This Row],[6M Return vs Nifty Z-Score]],Table2[6M Return vs Nifty Z-Score])</f>
        <v>49</v>
      </c>
      <c r="AU49">
        <f>_xlfn.RANK.AVG(Table2[[#This Row],[Sharpe Ratio Z-Score]],Table2[Sharpe Ratio Z-Score])</f>
        <v>75</v>
      </c>
      <c r="AV49">
        <f>(Table2[[#This Row],[Rank 1Y]]+Table2[[#This Row],[Rank 6M]]+Table2[[#This Row],[Rank Sharpe]])/3</f>
        <v>100.66666666666667</v>
      </c>
    </row>
    <row r="50" spans="1:48" x14ac:dyDescent="0.3">
      <c r="A50" t="s">
        <v>867</v>
      </c>
      <c r="B50" t="s">
        <v>868</v>
      </c>
      <c r="C50" t="s">
        <v>3112</v>
      </c>
      <c r="D50" t="s">
        <v>234</v>
      </c>
      <c r="E50">
        <v>16773.47890088</v>
      </c>
      <c r="F50">
        <v>1199.2</v>
      </c>
      <c r="G50">
        <v>82.173996247998602</v>
      </c>
      <c r="H50">
        <f>(Table2[[#This Row],[1Y Return vs Nifty]]-AVERAGE(Table2[1Y Return vs Nifty]))/_xlfn.STDEV.P(Table2[1Y Return vs Nifty])</f>
        <v>1.3492689293889821</v>
      </c>
      <c r="I50">
        <v>-3.44382526829262</v>
      </c>
      <c r="J50">
        <f>(Table2[[#This Row],[1M Return vs Nifty]]-AVERAGE(Table2[1M Return vs Nifty]))/_xlfn.STDEV.P(Table2[1M Return vs Nifty])</f>
        <v>-0.2717826752431709</v>
      </c>
      <c r="K50">
        <v>20.4177606491543</v>
      </c>
      <c r="L50">
        <f>(Table2[[#This Row],[6M Return vs Nifty]]-AVERAGE(Table2[6M Return vs Nifty]))/_xlfn.STDEV.P(Table2[6M Return vs Nifty])</f>
        <v>0.54792672956360144</v>
      </c>
      <c r="M50">
        <v>2.5561798562149698</v>
      </c>
      <c r="N50">
        <f>(Table2[[#This Row],[1W Return vs Nifty]]-AVERAGE(Table2[1W Return vs Nifty]))/_xlfn.STDEV.P(Table2[1W Return vs Nifty])</f>
        <v>0.34742226171400292</v>
      </c>
      <c r="O50">
        <v>1262.6099999999999</v>
      </c>
      <c r="P50">
        <v>1229.1551321274201</v>
      </c>
      <c r="Q50">
        <v>1010.03241198348</v>
      </c>
      <c r="R50">
        <v>33.044020421433402</v>
      </c>
      <c r="S50" s="1">
        <f>(Table2[[#This Row],[Close Price]]-Table2[[#This Row],[20D EMA]])/Table2[[#This Row],[20D EMA]]</f>
        <v>-5.0221366851204929E-2</v>
      </c>
      <c r="T50" s="1">
        <f>(Table2[[#This Row],[Close Price]]-Table2[[#This Row],[50D EMA]])/Table2[[#This Row],[50D EMA]]</f>
        <v>-2.437050567862311E-2</v>
      </c>
      <c r="U50" s="1">
        <f>(Table2[[#This Row],[Close Price]]-Table2[[#This Row],[200D EMA]])/Table2[[#This Row],[200D EMA]]</f>
        <v>0.18728863130742193</v>
      </c>
      <c r="V50">
        <v>0.44454029778499898</v>
      </c>
      <c r="W50">
        <v>1196</v>
      </c>
      <c r="X50">
        <v>1262.5999999999999</v>
      </c>
      <c r="Y50">
        <v>1196</v>
      </c>
      <c r="Z50">
        <v>1320</v>
      </c>
      <c r="AA50">
        <v>1196</v>
      </c>
      <c r="AB50">
        <v>1327.25</v>
      </c>
      <c r="AC50" s="1">
        <f>(Table2[[#This Row],[Close Price]]/Table2[[#This Row],[Day Low]])-1</f>
        <v>2.6755852842810235E-3</v>
      </c>
      <c r="AD50" s="1">
        <f>(Table2[[#This Row],[Day High]]/Table2[[#This Row],[Close Price]])-1</f>
        <v>5.2868579052701703E-2</v>
      </c>
      <c r="AE50" s="1">
        <f>(Table2[[#This Row],[Close Price]]/Table2[[#This Row],[Current Week Low]])-1</f>
        <v>2.6755852842810235E-3</v>
      </c>
      <c r="AF50" s="1">
        <f>(Table2[[#This Row],[Current Week High]]/Table2[[#This Row],[Close Price]])-1</f>
        <v>0.1007338225483656</v>
      </c>
      <c r="AG50" s="1">
        <f>(Table2[[#This Row],[Close Price]]/Table2[[#This Row],[Current Month Low]])-1</f>
        <v>2.6755852842810235E-3</v>
      </c>
      <c r="AH50" s="1">
        <f>(Table2[[#This Row],[Current Month High]]/Table2[[#This Row],[Close Price]])-1</f>
        <v>0.10677951967978649</v>
      </c>
      <c r="AI50">
        <v>29.086057371580999</v>
      </c>
      <c r="AJ50">
        <v>108.104121475054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0.14000000000000001</v>
      </c>
      <c r="AM50" t="s">
        <v>3159</v>
      </c>
      <c r="AN50">
        <v>-2.54</v>
      </c>
      <c r="AO50" t="s">
        <v>3158</v>
      </c>
      <c r="AP50">
        <v>0.15658815904299</v>
      </c>
      <c r="AQ50">
        <f>(Table2[[#This Row],[Sharpe Ratio]]-AVERAGE(Table2[Sharpe Ratio]))/_xlfn.STDEV.P(Table2[Sharpe Ratio])</f>
        <v>1.2001789363143225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3.173014181737738</v>
      </c>
      <c r="AS50">
        <f>_xlfn.RANK.AVG(Table2[[#This Row],[1Y Return vs Nifty Z-Score]],Table2[1Y Return vs Nifty Z-Score])</f>
        <v>65</v>
      </c>
      <c r="AT50">
        <f>_xlfn.RANK.AVG(Table2[[#This Row],[6M Return vs Nifty Z-Score]],Table2[6M Return vs Nifty Z-Score])</f>
        <v>157</v>
      </c>
      <c r="AU50">
        <f>_xlfn.RANK.AVG(Table2[[#This Row],[Sharpe Ratio Z-Score]],Table2[Sharpe Ratio Z-Score])</f>
        <v>81</v>
      </c>
      <c r="AV50">
        <f>(Table2[[#This Row],[Rank 1Y]]+Table2[[#This Row],[Rank 6M]]+Table2[[#This Row],[Rank Sharpe]])/3</f>
        <v>101</v>
      </c>
    </row>
    <row r="51" spans="1:48" x14ac:dyDescent="0.3">
      <c r="A51" t="s">
        <v>650</v>
      </c>
      <c r="B51" t="s">
        <v>651</v>
      </c>
      <c r="C51" t="s">
        <v>3117</v>
      </c>
      <c r="D51" t="s">
        <v>652</v>
      </c>
      <c r="E51">
        <v>26903.497218224999</v>
      </c>
      <c r="F51">
        <v>2655.15</v>
      </c>
      <c r="G51">
        <v>65.769916287111599</v>
      </c>
      <c r="H51">
        <f>(Table2[[#This Row],[1Y Return vs Nifty]]-AVERAGE(Table2[1Y Return vs Nifty]))/_xlfn.STDEV.P(Table2[1Y Return vs Nifty])</f>
        <v>1.0195824933079642</v>
      </c>
      <c r="I51">
        <v>17.209682399008901</v>
      </c>
      <c r="J51">
        <f>(Table2[[#This Row],[1M Return vs Nifty]]-AVERAGE(Table2[1M Return vs Nifty]))/_xlfn.STDEV.P(Table2[1M Return vs Nifty])</f>
        <v>1.9874850396502695</v>
      </c>
      <c r="K51">
        <v>53.462703845362803</v>
      </c>
      <c r="L51">
        <f>(Table2[[#This Row],[6M Return vs Nifty]]-AVERAGE(Table2[6M Return vs Nifty]))/_xlfn.STDEV.P(Table2[6M Return vs Nifty])</f>
        <v>1.6951833883682312</v>
      </c>
      <c r="M51">
        <v>-7.4189670005882294E-2</v>
      </c>
      <c r="N51">
        <f>(Table2[[#This Row],[1W Return vs Nifty]]-AVERAGE(Table2[1W Return vs Nifty]))/_xlfn.STDEV.P(Table2[1W Return vs Nifty])</f>
        <v>-0.20346750544238734</v>
      </c>
      <c r="O51">
        <v>2688.77</v>
      </c>
      <c r="P51">
        <v>2525.260311645</v>
      </c>
      <c r="Q51">
        <v>2058.4743381866701</v>
      </c>
      <c r="R51">
        <v>42.124361697197102</v>
      </c>
      <c r="S51" s="1">
        <f>(Table2[[#This Row],[Close Price]]-Table2[[#This Row],[20D EMA]])/Table2[[#This Row],[20D EMA]]</f>
        <v>-1.2503858641683704E-2</v>
      </c>
      <c r="T51" s="1">
        <f>(Table2[[#This Row],[Close Price]]-Table2[[#This Row],[50D EMA]])/Table2[[#This Row],[50D EMA]]</f>
        <v>5.1436157989743089E-2</v>
      </c>
      <c r="U51" s="1">
        <f>(Table2[[#This Row],[Close Price]]-Table2[[#This Row],[200D EMA]])/Table2[[#This Row],[200D EMA]]</f>
        <v>0.28986305573230864</v>
      </c>
      <c r="V51">
        <v>1.75887801509515</v>
      </c>
      <c r="W51">
        <v>2504</v>
      </c>
      <c r="X51">
        <v>2684</v>
      </c>
      <c r="Y51">
        <v>2504</v>
      </c>
      <c r="Z51">
        <v>2799</v>
      </c>
      <c r="AA51">
        <v>2504</v>
      </c>
      <c r="AB51">
        <v>3357.8</v>
      </c>
      <c r="AC51" s="1">
        <f>(Table2[[#This Row],[Close Price]]/Table2[[#This Row],[Day Low]])-1</f>
        <v>6.0363418530351431E-2</v>
      </c>
      <c r="AD51" s="1">
        <f>(Table2[[#This Row],[Day High]]/Table2[[#This Row],[Close Price]])-1</f>
        <v>1.0865676138824609E-2</v>
      </c>
      <c r="AE51" s="1">
        <f>(Table2[[#This Row],[Close Price]]/Table2[[#This Row],[Current Week Low]])-1</f>
        <v>6.0363418530351431E-2</v>
      </c>
      <c r="AF51" s="1">
        <f>(Table2[[#This Row],[Current Week High]]/Table2[[#This Row],[Close Price]])-1</f>
        <v>5.4177730071747421E-2</v>
      </c>
      <c r="AG51" s="1">
        <f>(Table2[[#This Row],[Close Price]]/Table2[[#This Row],[Current Month Low]])-1</f>
        <v>6.0363418530351431E-2</v>
      </c>
      <c r="AH51" s="1">
        <f>(Table2[[#This Row],[Current Month High]]/Table2[[#This Row],[Close Price]])-1</f>
        <v>0.26463664953015842</v>
      </c>
      <c r="AI51">
        <v>26.463664953015801</v>
      </c>
      <c r="AJ51">
        <v>95.088170462894894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0.21</v>
      </c>
      <c r="AM51" t="s">
        <v>3159</v>
      </c>
      <c r="AN51">
        <v>1.1599999999999999</v>
      </c>
      <c r="AO51" t="s">
        <v>3159</v>
      </c>
      <c r="AP51">
        <v>0.115569680628201</v>
      </c>
      <c r="AQ51">
        <f>(Table2[[#This Row],[Sharpe Ratio]]-AVERAGE(Table2[Sharpe Ratio]))/_xlfn.STDEV.P(Table2[Sharpe Ratio])</f>
        <v>0.71398834572786918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5.2127717616119469</v>
      </c>
      <c r="AS51">
        <f>_xlfn.RANK.AVG(Table2[[#This Row],[1Y Return vs Nifty Z-Score]],Table2[1Y Return vs Nifty Z-Score])</f>
        <v>96</v>
      </c>
      <c r="AT51">
        <f>_xlfn.RANK.AVG(Table2[[#This Row],[6M Return vs Nifty Z-Score]],Table2[6M Return vs Nifty Z-Score])</f>
        <v>45</v>
      </c>
      <c r="AU51">
        <f>_xlfn.RANK.AVG(Table2[[#This Row],[Sharpe Ratio Z-Score]],Table2[Sharpe Ratio Z-Score])</f>
        <v>166</v>
      </c>
      <c r="AV51">
        <f>(Table2[[#This Row],[Rank 1Y]]+Table2[[#This Row],[Rank 6M]]+Table2[[#This Row],[Rank Sharpe]])/3</f>
        <v>102.33333333333333</v>
      </c>
    </row>
    <row r="52" spans="1:48" hidden="1" x14ac:dyDescent="0.3">
      <c r="A52" t="s">
        <v>65</v>
      </c>
      <c r="B52" t="s">
        <v>66</v>
      </c>
      <c r="C52" t="s">
        <v>3119</v>
      </c>
      <c r="D52" t="s">
        <v>62</v>
      </c>
      <c r="E52">
        <v>335505.95962691499</v>
      </c>
      <c r="F52">
        <v>2798.95</v>
      </c>
      <c r="G52">
        <v>60.554097692913302</v>
      </c>
      <c r="H52">
        <f>(Table2[[#This Row],[1Y Return vs Nifty]]-AVERAGE(Table2[1Y Return vs Nifty]))/_xlfn.STDEV.P(Table2[1Y Return vs Nifty])</f>
        <v>0.91475584971280821</v>
      </c>
      <c r="I52">
        <v>-2.1340783509758499</v>
      </c>
      <c r="J52">
        <f>(Table2[[#This Row],[1M Return vs Nifty]]-AVERAGE(Table2[1M Return vs Nifty]))/_xlfn.STDEV.P(Table2[1M Return vs Nifty])</f>
        <v>-0.12851069584667532</v>
      </c>
      <c r="K52">
        <v>21.559878857744899</v>
      </c>
      <c r="L52">
        <f>(Table2[[#This Row],[6M Return vs Nifty]]-AVERAGE(Table2[6M Return vs Nifty]))/_xlfn.STDEV.P(Table2[6M Return vs Nifty])</f>
        <v>0.58757886974636686</v>
      </c>
      <c r="M52">
        <v>3.6883501058898802</v>
      </c>
      <c r="N52">
        <f>(Table2[[#This Row],[1W Return vs Nifty]]-AVERAGE(Table2[1W Return vs Nifty]))/_xlfn.STDEV.P(Table2[1W Return vs Nifty])</f>
        <v>0.58453761718304897</v>
      </c>
      <c r="O52">
        <v>2890.13</v>
      </c>
      <c r="P52">
        <v>2892.8363720960701</v>
      </c>
      <c r="Q52">
        <v>2539.4795022488302</v>
      </c>
      <c r="R52">
        <v>38.881085062096801</v>
      </c>
      <c r="S52" s="1">
        <f>(Table2[[#This Row],[Close Price]]-Table2[[#This Row],[20D EMA]])/Table2[[#This Row],[20D EMA]]</f>
        <v>-3.1548753862283112E-2</v>
      </c>
      <c r="T52" s="1">
        <f>(Table2[[#This Row],[Close Price]]-Table2[[#This Row],[50D EMA]])/Table2[[#This Row],[50D EMA]]</f>
        <v>-3.2454781404743893E-2</v>
      </c>
      <c r="U52" s="1">
        <f>(Table2[[#This Row],[Close Price]]-Table2[[#This Row],[200D EMA]])/Table2[[#This Row],[200D EMA]]</f>
        <v>0.10217467694517564</v>
      </c>
      <c r="V52">
        <v>1.15819141969234</v>
      </c>
      <c r="W52">
        <v>2782.9</v>
      </c>
      <c r="X52">
        <v>2895</v>
      </c>
      <c r="Y52">
        <v>2782.9</v>
      </c>
      <c r="Z52">
        <v>3009.6</v>
      </c>
      <c r="AA52">
        <v>2780</v>
      </c>
      <c r="AB52">
        <v>3009.6</v>
      </c>
      <c r="AC52" s="1">
        <f>(Table2[[#This Row],[Close Price]]/Table2[[#This Row],[Day Low]])-1</f>
        <v>5.767364978978673E-3</v>
      </c>
      <c r="AD52" s="1">
        <f>(Table2[[#This Row],[Day High]]/Table2[[#This Row],[Close Price]])-1</f>
        <v>3.4316440093606682E-2</v>
      </c>
      <c r="AE52" s="1">
        <f>(Table2[[#This Row],[Close Price]]/Table2[[#This Row],[Current Week Low]])-1</f>
        <v>5.767364978978673E-3</v>
      </c>
      <c r="AF52" s="1">
        <f>(Table2[[#This Row],[Current Week High]]/Table2[[#This Row],[Close Price]])-1</f>
        <v>7.526036549420323E-2</v>
      </c>
      <c r="AG52" s="1">
        <f>(Table2[[#This Row],[Close Price]]/Table2[[#This Row],[Current Month Low]])-1</f>
        <v>6.8165467625898035E-3</v>
      </c>
      <c r="AH52" s="1">
        <f>(Table2[[#This Row],[Current Month High]]/Table2[[#This Row],[Close Price]])-1</f>
        <v>7.526036549420323E-2</v>
      </c>
      <c r="AI52">
        <v>15.118169313492499</v>
      </c>
      <c r="AJ52">
        <v>84.987277353689507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0.15</v>
      </c>
      <c r="AM52" t="s">
        <v>3159</v>
      </c>
      <c r="AN52">
        <v>0.65</v>
      </c>
      <c r="AO52" t="s">
        <v>3159</v>
      </c>
      <c r="AP52">
        <v>0.17413156605713001</v>
      </c>
      <c r="AQ52">
        <f>(Table2[[#This Row],[Sharpe Ratio]]-AVERAGE(Table2[Sharpe Ratio]))/_xlfn.STDEV.P(Table2[Sharpe Ratio])</f>
        <v>1.4081203263105933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105</v>
      </c>
      <c r="AT52">
        <f>_xlfn.RANK.AVG(Table2[[#This Row],[6M Return vs Nifty Z-Score]],Table2[6M Return vs Nifty Z-Score])</f>
        <v>150</v>
      </c>
      <c r="AU52">
        <f>_xlfn.RANK.AVG(Table2[[#This Row],[Sharpe Ratio Z-Score]],Table2[Sharpe Ratio Z-Score])</f>
        <v>57</v>
      </c>
      <c r="AV52">
        <f>(Table2[[#This Row],[Rank 1Y]]+Table2[[#This Row],[Rank 6M]]+Table2[[#This Row],[Rank Sharpe]])/3</f>
        <v>104</v>
      </c>
    </row>
    <row r="53" spans="1:48" x14ac:dyDescent="0.3">
      <c r="A53" t="s">
        <v>625</v>
      </c>
      <c r="B53" t="s">
        <v>626</v>
      </c>
      <c r="C53" t="s">
        <v>3131</v>
      </c>
      <c r="D53" t="s">
        <v>578</v>
      </c>
      <c r="E53">
        <v>28272.2488491</v>
      </c>
      <c r="F53">
        <v>2557.9499999999998</v>
      </c>
      <c r="G53">
        <v>91.252631157227896</v>
      </c>
      <c r="H53">
        <f>(Table2[[#This Row],[1Y Return vs Nifty]]-AVERAGE(Table2[1Y Return vs Nifty]))/_xlfn.STDEV.P(Table2[1Y Return vs Nifty])</f>
        <v>1.5317298046615433</v>
      </c>
      <c r="I53">
        <v>5.5993284145659503</v>
      </c>
      <c r="J53">
        <f>(Table2[[#This Row],[1M Return vs Nifty]]-AVERAGE(Table2[1M Return vs Nifty]))/_xlfn.STDEV.P(Table2[1M Return vs Nifty])</f>
        <v>0.71743937292485715</v>
      </c>
      <c r="K53">
        <v>23.695832490152799</v>
      </c>
      <c r="L53">
        <f>(Table2[[#This Row],[6M Return vs Nifty]]-AVERAGE(Table2[6M Return vs Nifty]))/_xlfn.STDEV.P(Table2[6M Return vs Nifty])</f>
        <v>0.66173505797546528</v>
      </c>
      <c r="M53">
        <v>0.934095902764145</v>
      </c>
      <c r="N53">
        <f>(Table2[[#This Row],[1W Return vs Nifty]]-AVERAGE(Table2[1W Return vs Nifty]))/_xlfn.STDEV.P(Table2[1W Return vs Nifty])</f>
        <v>7.7021415875754926E-3</v>
      </c>
      <c r="O53">
        <v>2749.09</v>
      </c>
      <c r="P53">
        <v>2686.9514219675898</v>
      </c>
      <c r="Q53">
        <v>2195.2570282694001</v>
      </c>
      <c r="R53">
        <v>29.3700093815233</v>
      </c>
      <c r="S53" s="1">
        <f>(Table2[[#This Row],[Close Price]]-Table2[[#This Row],[20D EMA]])/Table2[[#This Row],[20D EMA]]</f>
        <v>-6.9528462145655584E-2</v>
      </c>
      <c r="T53" s="1">
        <f>(Table2[[#This Row],[Close Price]]-Table2[[#This Row],[50D EMA]])/Table2[[#This Row],[50D EMA]]</f>
        <v>-4.8010329071422268E-2</v>
      </c>
      <c r="U53" s="1">
        <f>(Table2[[#This Row],[Close Price]]-Table2[[#This Row],[200D EMA]])/Table2[[#This Row],[200D EMA]]</f>
        <v>0.16521663161079761</v>
      </c>
      <c r="V53">
        <v>0.29729119846166002</v>
      </c>
      <c r="W53">
        <v>2511</v>
      </c>
      <c r="X53">
        <v>2695</v>
      </c>
      <c r="Y53">
        <v>2511</v>
      </c>
      <c r="Z53">
        <v>2788</v>
      </c>
      <c r="AA53">
        <v>2511</v>
      </c>
      <c r="AB53">
        <v>2925</v>
      </c>
      <c r="AC53" s="1">
        <f>(Table2[[#This Row],[Close Price]]/Table2[[#This Row],[Day Low]])-1</f>
        <v>1.8697729988052414E-2</v>
      </c>
      <c r="AD53" s="1">
        <f>(Table2[[#This Row],[Day High]]/Table2[[#This Row],[Close Price]])-1</f>
        <v>5.3578060556304985E-2</v>
      </c>
      <c r="AE53" s="1">
        <f>(Table2[[#This Row],[Close Price]]/Table2[[#This Row],[Current Week Low]])-1</f>
        <v>1.8697729988052414E-2</v>
      </c>
      <c r="AF53" s="1">
        <f>(Table2[[#This Row],[Current Week High]]/Table2[[#This Row],[Close Price]])-1</f>
        <v>8.9935299751754405E-2</v>
      </c>
      <c r="AG53" s="1">
        <f>(Table2[[#This Row],[Close Price]]/Table2[[#This Row],[Current Month Low]])-1</f>
        <v>1.8697729988052414E-2</v>
      </c>
      <c r="AH53" s="1">
        <f>(Table2[[#This Row],[Current Month High]]/Table2[[#This Row],[Close Price]])-1</f>
        <v>0.14349381340526612</v>
      </c>
      <c r="AI53">
        <v>22.754549541625099</v>
      </c>
      <c r="AJ53">
        <v>117.143463497453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</v>
      </c>
      <c r="AM53" t="s">
        <v>3159</v>
      </c>
      <c r="AN53">
        <v>-6.86</v>
      </c>
      <c r="AO53" t="s">
        <v>3158</v>
      </c>
      <c r="AP53">
        <v>0.141966444031357</v>
      </c>
      <c r="AQ53">
        <f>(Table2[[#This Row],[Sharpe Ratio]]-AVERAGE(Table2[Sharpe Ratio]))/_xlfn.STDEV.P(Table2[Sharpe Ratio])</f>
        <v>1.0268682594772809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3.9454746366267219</v>
      </c>
      <c r="AS53">
        <f>_xlfn.RANK.AVG(Table2[[#This Row],[1Y Return vs Nifty Z-Score]],Table2[1Y Return vs Nifty Z-Score])</f>
        <v>56</v>
      </c>
      <c r="AT53">
        <f>_xlfn.RANK.AVG(Table2[[#This Row],[6M Return vs Nifty Z-Score]],Table2[6M Return vs Nifty Z-Score])</f>
        <v>137</v>
      </c>
      <c r="AU53">
        <f>_xlfn.RANK.AVG(Table2[[#This Row],[Sharpe Ratio Z-Score]],Table2[Sharpe Ratio Z-Score])</f>
        <v>119</v>
      </c>
      <c r="AV53">
        <f>(Table2[[#This Row],[Rank 1Y]]+Table2[[#This Row],[Rank 6M]]+Table2[[#This Row],[Rank Sharpe]])/3</f>
        <v>104</v>
      </c>
    </row>
    <row r="54" spans="1:48" x14ac:dyDescent="0.3">
      <c r="A54" t="s">
        <v>235</v>
      </c>
      <c r="B54" t="s">
        <v>236</v>
      </c>
      <c r="C54" t="s">
        <v>3125</v>
      </c>
      <c r="D54" t="s">
        <v>237</v>
      </c>
      <c r="E54">
        <v>101654.412491205</v>
      </c>
      <c r="F54">
        <v>714.15</v>
      </c>
      <c r="G54">
        <v>52.740818034631502</v>
      </c>
      <c r="H54">
        <f>(Table2[[#This Row],[1Y Return vs Nifty]]-AVERAGE(Table2[1Y Return vs Nifty]))/_xlfn.STDEV.P(Table2[1Y Return vs Nifty])</f>
        <v>0.75772587114740531</v>
      </c>
      <c r="I54">
        <v>8.51657992072486</v>
      </c>
      <c r="J54">
        <f>(Table2[[#This Row],[1M Return vs Nifty]]-AVERAGE(Table2[1M Return vs Nifty]))/_xlfn.STDEV.P(Table2[1M Return vs Nifty])</f>
        <v>1.0365547624392337</v>
      </c>
      <c r="K54">
        <v>21.539132056684899</v>
      </c>
      <c r="L54">
        <f>(Table2[[#This Row],[6M Return vs Nifty]]-AVERAGE(Table2[6M Return vs Nifty]))/_xlfn.STDEV.P(Table2[6M Return vs Nifty])</f>
        <v>0.58685858085000986</v>
      </c>
      <c r="M54">
        <v>12.0736180455105</v>
      </c>
      <c r="N54">
        <f>(Table2[[#This Row],[1W Return vs Nifty]]-AVERAGE(Table2[1W Return vs Nifty]))/_xlfn.STDEV.P(Table2[1W Return vs Nifty])</f>
        <v>2.3407008698186389</v>
      </c>
      <c r="O54">
        <v>695.46</v>
      </c>
      <c r="P54">
        <v>681.92877322449203</v>
      </c>
      <c r="Q54">
        <v>608.24707737446602</v>
      </c>
      <c r="R54">
        <v>58.914718689048399</v>
      </c>
      <c r="S54" s="1">
        <f>(Table2[[#This Row],[Close Price]]-Table2[[#This Row],[20D EMA]])/Table2[[#This Row],[20D EMA]]</f>
        <v>2.6874299025105599E-2</v>
      </c>
      <c r="T54" s="1">
        <f>(Table2[[#This Row],[Close Price]]-Table2[[#This Row],[50D EMA]])/Table2[[#This Row],[50D EMA]]</f>
        <v>4.7250135264347709E-2</v>
      </c>
      <c r="U54" s="1">
        <f>(Table2[[#This Row],[Close Price]]-Table2[[#This Row],[200D EMA]])/Table2[[#This Row],[200D EMA]]</f>
        <v>0.17411168349985356</v>
      </c>
      <c r="V54">
        <v>1.52716886470013</v>
      </c>
      <c r="W54">
        <v>711</v>
      </c>
      <c r="X54">
        <v>732.65</v>
      </c>
      <c r="Y54">
        <v>711</v>
      </c>
      <c r="Z54">
        <v>748.4</v>
      </c>
      <c r="AA54">
        <v>650.9</v>
      </c>
      <c r="AB54">
        <v>748.4</v>
      </c>
      <c r="AC54" s="1">
        <f>(Table2[[#This Row],[Close Price]]/Table2[[#This Row],[Day Low]])-1</f>
        <v>4.4303797468354666E-3</v>
      </c>
      <c r="AD54" s="1">
        <f>(Table2[[#This Row],[Day High]]/Table2[[#This Row],[Close Price]])-1</f>
        <v>2.5904921935167691E-2</v>
      </c>
      <c r="AE54" s="1">
        <f>(Table2[[#This Row],[Close Price]]/Table2[[#This Row],[Current Week Low]])-1</f>
        <v>4.4303797468354666E-3</v>
      </c>
      <c r="AF54" s="1">
        <f>(Table2[[#This Row],[Current Week High]]/Table2[[#This Row],[Close Price]])-1</f>
        <v>4.7959112231323875E-2</v>
      </c>
      <c r="AG54" s="1">
        <f>(Table2[[#This Row],[Close Price]]/Table2[[#This Row],[Current Month Low]])-1</f>
        <v>9.7173144876325113E-2</v>
      </c>
      <c r="AH54" s="1">
        <f>(Table2[[#This Row],[Current Month High]]/Table2[[#This Row],[Close Price]])-1</f>
        <v>4.7959112231323875E-2</v>
      </c>
      <c r="AI54">
        <v>4.7959112231323804</v>
      </c>
      <c r="AJ54">
        <v>75.812407680945299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0.09</v>
      </c>
      <c r="AM54" t="s">
        <v>3159</v>
      </c>
      <c r="AN54">
        <v>6.39</v>
      </c>
      <c r="AO54" t="s">
        <v>3159</v>
      </c>
      <c r="AP54">
        <v>0.18635703939350201</v>
      </c>
      <c r="AQ54">
        <f>(Table2[[#This Row],[Sharpe Ratio]]-AVERAGE(Table2[Sharpe Ratio]))/_xlfn.STDEV.P(Table2[Sharpe Ratio])</f>
        <v>1.5530284343467655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6.2748685186020534</v>
      </c>
      <c r="AS54">
        <f>_xlfn.RANK.AVG(Table2[[#This Row],[1Y Return vs Nifty Z-Score]],Table2[1Y Return vs Nifty Z-Score])</f>
        <v>124</v>
      </c>
      <c r="AT54">
        <f>_xlfn.RANK.AVG(Table2[[#This Row],[6M Return vs Nifty Z-Score]],Table2[6M Return vs Nifty Z-Score])</f>
        <v>151</v>
      </c>
      <c r="AU54">
        <f>_xlfn.RANK.AVG(Table2[[#This Row],[Sharpe Ratio Z-Score]],Table2[Sharpe Ratio Z-Score])</f>
        <v>38</v>
      </c>
      <c r="AV54">
        <f>(Table2[[#This Row],[Rank 1Y]]+Table2[[#This Row],[Rank 6M]]+Table2[[#This Row],[Rank Sharpe]])/3</f>
        <v>104.33333333333333</v>
      </c>
    </row>
    <row r="55" spans="1:48" x14ac:dyDescent="0.3">
      <c r="A55" t="s">
        <v>706</v>
      </c>
      <c r="B55" t="s">
        <v>707</v>
      </c>
      <c r="C55" t="s">
        <v>3123</v>
      </c>
      <c r="D55" t="s">
        <v>708</v>
      </c>
      <c r="E55">
        <v>24085.037689724999</v>
      </c>
      <c r="F55">
        <v>349.45</v>
      </c>
      <c r="G55">
        <v>97.581641592535306</v>
      </c>
      <c r="H55">
        <f>(Table2[[#This Row],[1Y Return vs Nifty]]-AVERAGE(Table2[1Y Return vs Nifty]))/_xlfn.STDEV.P(Table2[1Y Return vs Nifty])</f>
        <v>1.6589291903821217</v>
      </c>
      <c r="I55">
        <v>17.8143838456288</v>
      </c>
      <c r="J55">
        <f>(Table2[[#This Row],[1M Return vs Nifty]]-AVERAGE(Table2[1M Return vs Nifty]))/_xlfn.STDEV.P(Table2[1M Return vs Nifty])</f>
        <v>2.053632760294382</v>
      </c>
      <c r="K55">
        <v>83.284379887675698</v>
      </c>
      <c r="L55">
        <f>(Table2[[#This Row],[6M Return vs Nifty]]-AVERAGE(Table2[6M Return vs Nifty]))/_xlfn.STDEV.P(Table2[6M Return vs Nifty])</f>
        <v>2.7305344317370541</v>
      </c>
      <c r="M55">
        <v>1.1176696030578099</v>
      </c>
      <c r="N55">
        <f>(Table2[[#This Row],[1W Return vs Nifty]]-AVERAGE(Table2[1W Return vs Nifty]))/_xlfn.STDEV.P(Table2[1W Return vs Nifty])</f>
        <v>4.6148782640366877E-2</v>
      </c>
      <c r="O55">
        <v>350.13</v>
      </c>
      <c r="P55">
        <v>330.57867461628803</v>
      </c>
      <c r="Q55">
        <v>263.49194181605998</v>
      </c>
      <c r="R55">
        <v>45.563409619014401</v>
      </c>
      <c r="S55" s="1">
        <f>(Table2[[#This Row],[Close Price]]-Table2[[#This Row],[20D EMA]])/Table2[[#This Row],[20D EMA]]</f>
        <v>-1.9421357781395678E-3</v>
      </c>
      <c r="T55" s="1">
        <f>(Table2[[#This Row],[Close Price]]-Table2[[#This Row],[50D EMA]])/Table2[[#This Row],[50D EMA]]</f>
        <v>5.7085731272945667E-2</v>
      </c>
      <c r="U55" s="1">
        <f>(Table2[[#This Row],[Close Price]]-Table2[[#This Row],[200D EMA]])/Table2[[#This Row],[200D EMA]]</f>
        <v>0.32622651604255176</v>
      </c>
      <c r="V55">
        <v>1.0822497757407601</v>
      </c>
      <c r="W55">
        <v>346.45</v>
      </c>
      <c r="X55">
        <v>360</v>
      </c>
      <c r="Y55">
        <v>346.45</v>
      </c>
      <c r="Z55">
        <v>383.45</v>
      </c>
      <c r="AA55">
        <v>334.9</v>
      </c>
      <c r="AB55">
        <v>390.85</v>
      </c>
      <c r="AC55" s="1">
        <f>(Table2[[#This Row],[Close Price]]/Table2[[#This Row],[Day Low]])-1</f>
        <v>8.6592581902149579E-3</v>
      </c>
      <c r="AD55" s="1">
        <f>(Table2[[#This Row],[Day High]]/Table2[[#This Row],[Close Price]])-1</f>
        <v>3.0190299041350732E-2</v>
      </c>
      <c r="AE55" s="1">
        <f>(Table2[[#This Row],[Close Price]]/Table2[[#This Row],[Current Week Low]])-1</f>
        <v>8.6592581902149579E-3</v>
      </c>
      <c r="AF55" s="1">
        <f>(Table2[[#This Row],[Current Week High]]/Table2[[#This Row],[Close Price]])-1</f>
        <v>9.7295750465016484E-2</v>
      </c>
      <c r="AG55" s="1">
        <f>(Table2[[#This Row],[Close Price]]/Table2[[#This Row],[Current Month Low]])-1</f>
        <v>4.3445804717826331E-2</v>
      </c>
      <c r="AH55" s="1">
        <f>(Table2[[#This Row],[Current Month High]]/Table2[[#This Row],[Close Price]])-1</f>
        <v>0.11847188438975542</v>
      </c>
      <c r="AI55">
        <v>11.8471884389755</v>
      </c>
      <c r="AJ55">
        <v>122.22575516693099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3159</v>
      </c>
      <c r="AN55">
        <v>-6.2</v>
      </c>
      <c r="AO55" t="s">
        <v>3158</v>
      </c>
      <c r="AP55">
        <v>8.5043002486835995E-2</v>
      </c>
      <c r="AQ55">
        <f>(Table2[[#This Row],[Sharpe Ratio]]-AVERAGE(Table2[Sharpe Ratio]))/_xlfn.STDEV.P(Table2[Sharpe Ratio])</f>
        <v>0.3521566969741286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6.8414018620280537</v>
      </c>
      <c r="AS55">
        <f>_xlfn.RANK.AVG(Table2[[#This Row],[1Y Return vs Nifty Z-Score]],Table2[1Y Return vs Nifty Z-Score])</f>
        <v>48</v>
      </c>
      <c r="AT55">
        <f>_xlfn.RANK.AVG(Table2[[#This Row],[6M Return vs Nifty Z-Score]],Table2[6M Return vs Nifty Z-Score])</f>
        <v>17</v>
      </c>
      <c r="AU55">
        <f>_xlfn.RANK.AVG(Table2[[#This Row],[Sharpe Ratio Z-Score]],Table2[Sharpe Ratio Z-Score])</f>
        <v>260</v>
      </c>
      <c r="AV55">
        <f>(Table2[[#This Row],[Rank 1Y]]+Table2[[#This Row],[Rank 6M]]+Table2[[#This Row],[Rank Sharpe]])/3</f>
        <v>108.33333333333333</v>
      </c>
    </row>
    <row r="56" spans="1:48" x14ac:dyDescent="0.3">
      <c r="A56" t="s">
        <v>510</v>
      </c>
      <c r="B56" t="s">
        <v>511</v>
      </c>
      <c r="C56" t="s">
        <v>3113</v>
      </c>
      <c r="D56" t="s">
        <v>512</v>
      </c>
      <c r="E56">
        <v>39430.396196399997</v>
      </c>
      <c r="F56">
        <v>1016.8</v>
      </c>
      <c r="G56">
        <v>66.487007389276101</v>
      </c>
      <c r="H56">
        <f>(Table2[[#This Row],[1Y Return vs Nifty]]-AVERAGE(Table2[1Y Return vs Nifty]))/_xlfn.STDEV.P(Table2[1Y Return vs Nifty])</f>
        <v>1.0339944694981389</v>
      </c>
      <c r="I56">
        <v>1.9030046833230301</v>
      </c>
      <c r="J56">
        <f>(Table2[[#This Row],[1M Return vs Nifty]]-AVERAGE(Table2[1M Return vs Nifty]))/_xlfn.STDEV.P(Table2[1M Return vs Nifty])</f>
        <v>0.31310200784798914</v>
      </c>
      <c r="K56">
        <v>27.339129079411101</v>
      </c>
      <c r="L56">
        <f>(Table2[[#This Row],[6M Return vs Nifty]]-AVERAGE(Table2[6M Return vs Nifty]))/_xlfn.STDEV.P(Table2[6M Return vs Nifty])</f>
        <v>0.78822328484905124</v>
      </c>
      <c r="M56">
        <v>4.4076621589554801</v>
      </c>
      <c r="N56">
        <f>(Table2[[#This Row],[1W Return vs Nifty]]-AVERAGE(Table2[1W Return vs Nifty]))/_xlfn.STDEV.P(Table2[1W Return vs Nifty])</f>
        <v>0.73518627908243495</v>
      </c>
      <c r="O56">
        <v>1044.6600000000001</v>
      </c>
      <c r="P56">
        <v>1043.8801153090999</v>
      </c>
      <c r="Q56">
        <v>907.05633839167501</v>
      </c>
      <c r="R56">
        <v>39.481052870398301</v>
      </c>
      <c r="S56" s="1">
        <f>(Table2[[#This Row],[Close Price]]-Table2[[#This Row],[20D EMA]])/Table2[[#This Row],[20D EMA]]</f>
        <v>-2.666896406486333E-2</v>
      </c>
      <c r="T56" s="1">
        <f>(Table2[[#This Row],[Close Price]]-Table2[[#This Row],[50D EMA]])/Table2[[#This Row],[50D EMA]]</f>
        <v>-2.594178671664929E-2</v>
      </c>
      <c r="U56" s="1">
        <f>(Table2[[#This Row],[Close Price]]-Table2[[#This Row],[200D EMA]])/Table2[[#This Row],[200D EMA]]</f>
        <v>0.12098880407242868</v>
      </c>
      <c r="V56">
        <v>0.44748595770070598</v>
      </c>
      <c r="W56">
        <v>1005.05</v>
      </c>
      <c r="X56">
        <v>1035.5</v>
      </c>
      <c r="Y56">
        <v>1005.05</v>
      </c>
      <c r="Z56">
        <v>1068.8499999999999</v>
      </c>
      <c r="AA56">
        <v>1005.05</v>
      </c>
      <c r="AB56">
        <v>1099.8</v>
      </c>
      <c r="AC56" s="1">
        <f>(Table2[[#This Row],[Close Price]]/Table2[[#This Row],[Day Low]])-1</f>
        <v>1.169096064872388E-2</v>
      </c>
      <c r="AD56" s="1">
        <f>(Table2[[#This Row],[Day High]]/Table2[[#This Row],[Close Price]])-1</f>
        <v>1.8391030684500542E-2</v>
      </c>
      <c r="AE56" s="1">
        <f>(Table2[[#This Row],[Close Price]]/Table2[[#This Row],[Current Week Low]])-1</f>
        <v>1.169096064872388E-2</v>
      </c>
      <c r="AF56" s="1">
        <f>(Table2[[#This Row],[Current Week High]]/Table2[[#This Row],[Close Price]])-1</f>
        <v>5.1190007867820464E-2</v>
      </c>
      <c r="AG56" s="1">
        <f>(Table2[[#This Row],[Close Price]]/Table2[[#This Row],[Current Month Low]])-1</f>
        <v>1.169096064872388E-2</v>
      </c>
      <c r="AH56" s="1">
        <f>(Table2[[#This Row],[Current Month High]]/Table2[[#This Row],[Close Price]])-1</f>
        <v>8.1628638867033754E-2</v>
      </c>
      <c r="AI56">
        <v>19.492525570417001</v>
      </c>
      <c r="AJ56">
        <v>91.830959343458105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-0.06</v>
      </c>
      <c r="AM56" t="s">
        <v>3158</v>
      </c>
      <c r="AN56">
        <v>1.5</v>
      </c>
      <c r="AO56" t="s">
        <v>3159</v>
      </c>
      <c r="AP56">
        <v>0.14073827250500101</v>
      </c>
      <c r="AQ56">
        <f>(Table2[[#This Row],[Sharpe Ratio]]-AVERAGE(Table2[Sharpe Ratio]))/_xlfn.STDEV.P(Table2[Sharpe Ratio])</f>
        <v>1.0123107853139977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3.8828168265916121</v>
      </c>
      <c r="AS56">
        <f>_xlfn.RANK.AVG(Table2[[#This Row],[1Y Return vs Nifty Z-Score]],Table2[1Y Return vs Nifty Z-Score])</f>
        <v>91</v>
      </c>
      <c r="AT56">
        <f>_xlfn.RANK.AVG(Table2[[#This Row],[6M Return vs Nifty Z-Score]],Table2[6M Return vs Nifty Z-Score])</f>
        <v>120</v>
      </c>
      <c r="AU56">
        <f>_xlfn.RANK.AVG(Table2[[#This Row],[Sharpe Ratio Z-Score]],Table2[Sharpe Ratio Z-Score])</f>
        <v>121</v>
      </c>
      <c r="AV56">
        <f>(Table2[[#This Row],[Rank 1Y]]+Table2[[#This Row],[Rank 6M]]+Table2[[#This Row],[Rank Sharpe]])/3</f>
        <v>110.66666666666667</v>
      </c>
    </row>
    <row r="57" spans="1:48" x14ac:dyDescent="0.3">
      <c r="A57" t="s">
        <v>1321</v>
      </c>
      <c r="B57" t="s">
        <v>1322</v>
      </c>
      <c r="C57" t="s">
        <v>3127</v>
      </c>
      <c r="D57" t="s">
        <v>287</v>
      </c>
      <c r="E57">
        <v>8244.7411051800009</v>
      </c>
      <c r="F57">
        <v>1911.1</v>
      </c>
      <c r="G57">
        <v>86.178720916089105</v>
      </c>
      <c r="H57">
        <f>(Table2[[#This Row],[1Y Return vs Nifty]]-AVERAGE(Table2[1Y Return vs Nifty]))/_xlfn.STDEV.P(Table2[1Y Return vs Nifty])</f>
        <v>1.4297552112442622</v>
      </c>
      <c r="I57">
        <v>-5.0143190271911999</v>
      </c>
      <c r="J57">
        <f>(Table2[[#This Row],[1M Return vs Nifty]]-AVERAGE(Table2[1M Return vs Nifty]))/_xlfn.STDEV.P(Table2[1M Return vs Nifty])</f>
        <v>-0.44357750559727271</v>
      </c>
      <c r="K57">
        <v>46.329961883321602</v>
      </c>
      <c r="L57">
        <f>(Table2[[#This Row],[6M Return vs Nifty]]-AVERAGE(Table2[6M Return vs Nifty]))/_xlfn.STDEV.P(Table2[6M Return vs Nifty])</f>
        <v>1.4475483519604253</v>
      </c>
      <c r="M57">
        <v>-2.3462422614504601</v>
      </c>
      <c r="N57">
        <f>(Table2[[#This Row],[1W Return vs Nifty]]-AVERAGE(Table2[1W Return vs Nifty]))/_xlfn.STDEV.P(Table2[1W Return vs Nifty])</f>
        <v>-0.67931339347860886</v>
      </c>
      <c r="O57">
        <v>2083.89</v>
      </c>
      <c r="P57">
        <v>2051.6722342543299</v>
      </c>
      <c r="Q57">
        <v>1656.2067594903499</v>
      </c>
      <c r="R57">
        <v>27.399434384386101</v>
      </c>
      <c r="S57" s="1">
        <f>(Table2[[#This Row],[Close Price]]-Table2[[#This Row],[20D EMA]])/Table2[[#This Row],[20D EMA]]</f>
        <v>-8.291704456569203E-2</v>
      </c>
      <c r="T57" s="1">
        <f>(Table2[[#This Row],[Close Price]]-Table2[[#This Row],[50D EMA]])/Table2[[#This Row],[50D EMA]]</f>
        <v>-6.8515931495958582E-2</v>
      </c>
      <c r="U57" s="1">
        <f>(Table2[[#This Row],[Close Price]]-Table2[[#This Row],[200D EMA]])/Table2[[#This Row],[200D EMA]]</f>
        <v>0.15390182357913218</v>
      </c>
      <c r="V57">
        <v>0.67965379931092096</v>
      </c>
      <c r="W57">
        <v>1892.9</v>
      </c>
      <c r="X57">
        <v>2030.45</v>
      </c>
      <c r="Y57">
        <v>1892.9</v>
      </c>
      <c r="Z57">
        <v>2242.5500000000002</v>
      </c>
      <c r="AA57">
        <v>1892.9</v>
      </c>
      <c r="AB57">
        <v>2242.5500000000002</v>
      </c>
      <c r="AC57" s="1">
        <f>(Table2[[#This Row],[Close Price]]/Table2[[#This Row],[Day Low]])-1</f>
        <v>9.6148766443022726E-3</v>
      </c>
      <c r="AD57" s="1">
        <f>(Table2[[#This Row],[Day High]]/Table2[[#This Row],[Close Price]])-1</f>
        <v>6.2450944482235426E-2</v>
      </c>
      <c r="AE57" s="1">
        <f>(Table2[[#This Row],[Close Price]]/Table2[[#This Row],[Current Week Low]])-1</f>
        <v>9.6148766443022726E-3</v>
      </c>
      <c r="AF57" s="1">
        <f>(Table2[[#This Row],[Current Week High]]/Table2[[#This Row],[Close Price]])-1</f>
        <v>0.17343414787295286</v>
      </c>
      <c r="AG57" s="1">
        <f>(Table2[[#This Row],[Close Price]]/Table2[[#This Row],[Current Month Low]])-1</f>
        <v>9.6148766443022726E-3</v>
      </c>
      <c r="AH57" s="1">
        <f>(Table2[[#This Row],[Current Month High]]/Table2[[#This Row],[Close Price]])-1</f>
        <v>0.17343414787295286</v>
      </c>
      <c r="AI57">
        <v>25.935325205379101</v>
      </c>
      <c r="AJ57">
        <v>115.189730886161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0.09</v>
      </c>
      <c r="AM57" t="s">
        <v>3159</v>
      </c>
      <c r="AN57">
        <v>-3.55</v>
      </c>
      <c r="AO57" t="s">
        <v>3158</v>
      </c>
      <c r="AP57">
        <v>9.8915500613212998E-2</v>
      </c>
      <c r="AQ57">
        <f>(Table2[[#This Row],[Sharpe Ratio]]-AVERAGE(Table2[Sharpe Ratio]))/_xlfn.STDEV.P(Table2[Sharpe Ratio])</f>
        <v>0.51658693226391306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2.2709995963927185</v>
      </c>
      <c r="AS57">
        <f>_xlfn.RANK.AVG(Table2[[#This Row],[1Y Return vs Nifty Z-Score]],Table2[1Y Return vs Nifty Z-Score])</f>
        <v>60</v>
      </c>
      <c r="AT57">
        <f>_xlfn.RANK.AVG(Table2[[#This Row],[6M Return vs Nifty Z-Score]],Table2[6M Return vs Nifty Z-Score])</f>
        <v>57</v>
      </c>
      <c r="AU57">
        <f>_xlfn.RANK.AVG(Table2[[#This Row],[Sharpe Ratio Z-Score]],Table2[Sharpe Ratio Z-Score])</f>
        <v>217</v>
      </c>
      <c r="AV57">
        <f>(Table2[[#This Row],[Rank 1Y]]+Table2[[#This Row],[Rank 6M]]+Table2[[#This Row],[Rank Sharpe]])/3</f>
        <v>111.33333333333333</v>
      </c>
    </row>
    <row r="58" spans="1:48" x14ac:dyDescent="0.3">
      <c r="A58" t="s">
        <v>638</v>
      </c>
      <c r="B58" t="s">
        <v>639</v>
      </c>
      <c r="C58" t="s">
        <v>3127</v>
      </c>
      <c r="D58" t="s">
        <v>165</v>
      </c>
      <c r="E58">
        <v>27414.0943812</v>
      </c>
      <c r="F58">
        <v>6333.3</v>
      </c>
      <c r="G58">
        <v>100.115174238902</v>
      </c>
      <c r="H58">
        <f>(Table2[[#This Row],[1Y Return vs Nifty]]-AVERAGE(Table2[1Y Return vs Nifty]))/_xlfn.STDEV.P(Table2[1Y Return vs Nifty])</f>
        <v>1.7098477027806909</v>
      </c>
      <c r="I58">
        <v>-12.878254132212801</v>
      </c>
      <c r="J58">
        <f>(Table2[[#This Row],[1M Return vs Nifty]]-AVERAGE(Table2[1M Return vs Nifty]))/_xlfn.STDEV.P(Table2[1M Return vs Nifty])</f>
        <v>-1.3038059462568039</v>
      </c>
      <c r="K58">
        <v>48.005110914757701</v>
      </c>
      <c r="L58">
        <f>(Table2[[#This Row],[6M Return vs Nifty]]-AVERAGE(Table2[6M Return vs Nifty]))/_xlfn.STDEV.P(Table2[6M Return vs Nifty])</f>
        <v>1.5057062936882748</v>
      </c>
      <c r="M58">
        <v>-16.484342894349499</v>
      </c>
      <c r="N58">
        <f>(Table2[[#This Row],[1W Return vs Nifty]]-AVERAGE(Table2[1W Return vs Nifty]))/_xlfn.STDEV.P(Table2[1W Return vs Nifty])</f>
        <v>-3.6403174988148796</v>
      </c>
      <c r="O58">
        <v>7642.2</v>
      </c>
      <c r="P58">
        <v>7416.7412201908901</v>
      </c>
      <c r="Q58">
        <v>5710.2935639201596</v>
      </c>
      <c r="R58">
        <v>20.1980433364769</v>
      </c>
      <c r="S58" s="1">
        <f>(Table2[[#This Row],[Close Price]]-Table2[[#This Row],[20D EMA]])/Table2[[#This Row],[20D EMA]]</f>
        <v>-0.17127267017351019</v>
      </c>
      <c r="T58" s="1">
        <f>(Table2[[#This Row],[Close Price]]-Table2[[#This Row],[50D EMA]])/Table2[[#This Row],[50D EMA]]</f>
        <v>-0.14608049384834876</v>
      </c>
      <c r="U58" s="1">
        <f>(Table2[[#This Row],[Close Price]]-Table2[[#This Row],[200D EMA]])/Table2[[#This Row],[200D EMA]]</f>
        <v>0.10910234808526061</v>
      </c>
      <c r="V58">
        <v>1.20299100171618</v>
      </c>
      <c r="W58">
        <v>6280</v>
      </c>
      <c r="X58">
        <v>6747.6</v>
      </c>
      <c r="Y58">
        <v>6280</v>
      </c>
      <c r="Z58">
        <v>8159.95</v>
      </c>
      <c r="AA58">
        <v>6280</v>
      </c>
      <c r="AB58">
        <v>8508.9500000000007</v>
      </c>
      <c r="AC58" s="1">
        <f>(Table2[[#This Row],[Close Price]]/Table2[[#This Row],[Day Low]])-1</f>
        <v>8.4872611464967829E-3</v>
      </c>
      <c r="AD58" s="1">
        <f>(Table2[[#This Row],[Day High]]/Table2[[#This Row],[Close Price]])-1</f>
        <v>6.5416133769125029E-2</v>
      </c>
      <c r="AE58" s="1">
        <f>(Table2[[#This Row],[Close Price]]/Table2[[#This Row],[Current Week Low]])-1</f>
        <v>8.4872611464967829E-3</v>
      </c>
      <c r="AF58" s="1">
        <f>(Table2[[#This Row],[Current Week High]]/Table2[[#This Row],[Close Price]])-1</f>
        <v>0.28841993905231078</v>
      </c>
      <c r="AG58" s="1">
        <f>(Table2[[#This Row],[Close Price]]/Table2[[#This Row],[Current Month Low]])-1</f>
        <v>8.4872611464967829E-3</v>
      </c>
      <c r="AH58" s="1">
        <f>(Table2[[#This Row],[Current Month High]]/Table2[[#This Row],[Close Price]])-1</f>
        <v>0.34352549223943285</v>
      </c>
      <c r="AI58">
        <v>38.158621887483598</v>
      </c>
      <c r="AJ58">
        <v>124.581124448148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0.01</v>
      </c>
      <c r="AM58" t="s">
        <v>3159</v>
      </c>
      <c r="AN58">
        <v>-13.37</v>
      </c>
      <c r="AO58" t="s">
        <v>3158</v>
      </c>
      <c r="AP58">
        <v>8.8010657424649003E-2</v>
      </c>
      <c r="AQ58">
        <f>(Table2[[#This Row],[Sharpe Ratio]]-AVERAGE(Table2[Sharpe Ratio]))/_xlfn.STDEV.P(Table2[Sharpe Ratio])</f>
        <v>0.38733220719861078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-1.3412372414041069</v>
      </c>
      <c r="AS58">
        <f>_xlfn.RANK.AVG(Table2[[#This Row],[1Y Return vs Nifty Z-Score]],Table2[1Y Return vs Nifty Z-Score])</f>
        <v>45</v>
      </c>
      <c r="AT58">
        <f>_xlfn.RANK.AVG(Table2[[#This Row],[6M Return vs Nifty Z-Score]],Table2[6M Return vs Nifty Z-Score])</f>
        <v>54</v>
      </c>
      <c r="AU58">
        <f>_xlfn.RANK.AVG(Table2[[#This Row],[Sharpe Ratio Z-Score]],Table2[Sharpe Ratio Z-Score])</f>
        <v>248</v>
      </c>
      <c r="AV58">
        <f>(Table2[[#This Row],[Rank 1Y]]+Table2[[#This Row],[Rank 6M]]+Table2[[#This Row],[Rank Sharpe]])/3</f>
        <v>115.66666666666667</v>
      </c>
    </row>
    <row r="59" spans="1:48" x14ac:dyDescent="0.3">
      <c r="A59" t="s">
        <v>810</v>
      </c>
      <c r="B59" t="s">
        <v>811</v>
      </c>
      <c r="C59" t="s">
        <v>3117</v>
      </c>
      <c r="D59" t="s">
        <v>51</v>
      </c>
      <c r="E59">
        <v>18145.137290595001</v>
      </c>
      <c r="F59">
        <v>1145.55</v>
      </c>
      <c r="G59">
        <v>155.53649632479301</v>
      </c>
      <c r="H59">
        <f>(Table2[[#This Row],[1Y Return vs Nifty]]-AVERAGE(Table2[1Y Return vs Nifty]))/_xlfn.STDEV.P(Table2[1Y Return vs Nifty])</f>
        <v>2.8236960993357902</v>
      </c>
      <c r="I59">
        <v>8.94901764990278</v>
      </c>
      <c r="J59">
        <f>(Table2[[#This Row],[1M Return vs Nifty]]-AVERAGE(Table2[1M Return vs Nifty]))/_xlfn.STDEV.P(Table2[1M Return vs Nifty])</f>
        <v>1.083858717581937</v>
      </c>
      <c r="K59">
        <v>59.9339578409392</v>
      </c>
      <c r="L59">
        <f>(Table2[[#This Row],[6M Return vs Nifty]]-AVERAGE(Table2[6M Return vs Nifty]))/_xlfn.STDEV.P(Table2[6M Return vs Nifty])</f>
        <v>1.919852839096563</v>
      </c>
      <c r="M59">
        <v>-0.30744524842951698</v>
      </c>
      <c r="N59">
        <f>(Table2[[#This Row],[1W Return vs Nifty]]-AVERAGE(Table2[1W Return vs Nifty]))/_xlfn.STDEV.P(Table2[1W Return vs Nifty])</f>
        <v>-0.25231923901243941</v>
      </c>
      <c r="O59">
        <v>1187.79</v>
      </c>
      <c r="P59">
        <v>1124.63570995293</v>
      </c>
      <c r="Q59">
        <v>861.41397434766805</v>
      </c>
      <c r="R59">
        <v>35.544431450283199</v>
      </c>
      <c r="S59" s="1">
        <f>(Table2[[#This Row],[Close Price]]-Table2[[#This Row],[20D EMA]])/Table2[[#This Row],[20D EMA]]</f>
        <v>-3.556184173970147E-2</v>
      </c>
      <c r="T59" s="1">
        <f>(Table2[[#This Row],[Close Price]]-Table2[[#This Row],[50D EMA]])/Table2[[#This Row],[50D EMA]]</f>
        <v>1.8596501837866472E-2</v>
      </c>
      <c r="U59" s="1">
        <f>(Table2[[#This Row],[Close Price]]-Table2[[#This Row],[200D EMA]])/Table2[[#This Row],[200D EMA]]</f>
        <v>0.32984840519623859</v>
      </c>
      <c r="V59">
        <v>0.64461991553297104</v>
      </c>
      <c r="W59">
        <v>1085.8</v>
      </c>
      <c r="X59">
        <v>1192.3499999999999</v>
      </c>
      <c r="Y59">
        <v>1085.8</v>
      </c>
      <c r="Z59">
        <v>1258</v>
      </c>
      <c r="AA59">
        <v>1085.8</v>
      </c>
      <c r="AB59">
        <v>1309.9000000000001</v>
      </c>
      <c r="AC59" s="1">
        <f>(Table2[[#This Row],[Close Price]]/Table2[[#This Row],[Day Low]])-1</f>
        <v>5.5028550377601793E-2</v>
      </c>
      <c r="AD59" s="1">
        <f>(Table2[[#This Row],[Day High]]/Table2[[#This Row],[Close Price]])-1</f>
        <v>4.0853738378944682E-2</v>
      </c>
      <c r="AE59" s="1">
        <f>(Table2[[#This Row],[Close Price]]/Table2[[#This Row],[Current Week Low]])-1</f>
        <v>5.5028550377601793E-2</v>
      </c>
      <c r="AF59" s="1">
        <f>(Table2[[#This Row],[Current Week High]]/Table2[[#This Row],[Close Price]])-1</f>
        <v>9.816245471607532E-2</v>
      </c>
      <c r="AG59" s="1">
        <f>(Table2[[#This Row],[Close Price]]/Table2[[#This Row],[Current Month Low]])-1</f>
        <v>5.5028550377601793E-2</v>
      </c>
      <c r="AH59" s="1">
        <f>(Table2[[#This Row],[Current Month High]]/Table2[[#This Row],[Close Price]])-1</f>
        <v>0.14346820304657171</v>
      </c>
      <c r="AI59">
        <v>14.346820304657101</v>
      </c>
      <c r="AJ59">
        <v>180.77205882352899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0.27</v>
      </c>
      <c r="AM59" t="s">
        <v>3159</v>
      </c>
      <c r="AN59">
        <v>4.4800000000000004</v>
      </c>
      <c r="AO59" t="s">
        <v>3159</v>
      </c>
      <c r="AP59">
        <v>6.8258073470225E-2</v>
      </c>
      <c r="AQ59">
        <f>(Table2[[#This Row],[Sharpe Ratio]]-AVERAGE(Table2[Sharpe Ratio]))/_xlfn.STDEV.P(Table2[Sharpe Ratio])</f>
        <v>0.15320552016510527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5.7282939371669572</v>
      </c>
      <c r="AS59">
        <f>_xlfn.RANK.AVG(Table2[[#This Row],[1Y Return vs Nifty Z-Score]],Table2[1Y Return vs Nifty Z-Score])</f>
        <v>17</v>
      </c>
      <c r="AT59">
        <f>_xlfn.RANK.AVG(Table2[[#This Row],[6M Return vs Nifty Z-Score]],Table2[6M Return vs Nifty Z-Score])</f>
        <v>32</v>
      </c>
      <c r="AU59">
        <f>_xlfn.RANK.AVG(Table2[[#This Row],[Sharpe Ratio Z-Score]],Table2[Sharpe Ratio Z-Score])</f>
        <v>300</v>
      </c>
      <c r="AV59">
        <f>(Table2[[#This Row],[Rank 1Y]]+Table2[[#This Row],[Rank 6M]]+Table2[[#This Row],[Rank Sharpe]])/3</f>
        <v>116.33333333333333</v>
      </c>
    </row>
    <row r="60" spans="1:48" hidden="1" x14ac:dyDescent="0.3">
      <c r="A60" t="s">
        <v>309</v>
      </c>
      <c r="B60" t="s">
        <v>310</v>
      </c>
      <c r="C60" t="s">
        <v>3118</v>
      </c>
      <c r="D60" t="s">
        <v>80</v>
      </c>
      <c r="E60">
        <v>79066.267135839997</v>
      </c>
      <c r="F60">
        <v>1645.1</v>
      </c>
      <c r="G60">
        <v>79.357732342572206</v>
      </c>
      <c r="H60">
        <f>(Table2[[#This Row],[1Y Return vs Nifty]]-AVERAGE(Table2[1Y Return vs Nifty]))/_xlfn.STDEV.P(Table2[1Y Return vs Nifty])</f>
        <v>1.2926681317668383</v>
      </c>
      <c r="I60">
        <v>-8.41701160837221</v>
      </c>
      <c r="J60">
        <f>(Table2[[#This Row],[1M Return vs Nifty]]-AVERAGE(Table2[1M Return vs Nifty]))/_xlfn.STDEV.P(Table2[1M Return vs Nifty])</f>
        <v>-0.81579483624182092</v>
      </c>
      <c r="K60">
        <v>18.505888847740501</v>
      </c>
      <c r="L60">
        <f>(Table2[[#This Row],[6M Return vs Nifty]]-AVERAGE(Table2[6M Return vs Nifty]))/_xlfn.STDEV.P(Table2[6M Return vs Nifty])</f>
        <v>0.48155023008139175</v>
      </c>
      <c r="M60">
        <v>-0.24910889269844799</v>
      </c>
      <c r="N60">
        <f>(Table2[[#This Row],[1W Return vs Nifty]]-AVERAGE(Table2[1W Return vs Nifty]))/_xlfn.STDEV.P(Table2[1W Return vs Nifty])</f>
        <v>-0.24010160148847784</v>
      </c>
      <c r="O60">
        <v>1783.75</v>
      </c>
      <c r="P60">
        <v>1797.7751409765799</v>
      </c>
      <c r="Q60">
        <v>1532.02429981212</v>
      </c>
      <c r="R60">
        <v>22.920365027719999</v>
      </c>
      <c r="S60" s="1">
        <f>(Table2[[#This Row],[Close Price]]-Table2[[#This Row],[20D EMA]])/Table2[[#This Row],[20D EMA]]</f>
        <v>-7.7729502452698024E-2</v>
      </c>
      <c r="T60" s="1">
        <f>(Table2[[#This Row],[Close Price]]-Table2[[#This Row],[50D EMA]])/Table2[[#This Row],[50D EMA]]</f>
        <v>-8.4924492221894021E-2</v>
      </c>
      <c r="U60" s="1">
        <f>(Table2[[#This Row],[Close Price]]-Table2[[#This Row],[200D EMA]])/Table2[[#This Row],[200D EMA]]</f>
        <v>7.3808033072156179E-2</v>
      </c>
      <c r="V60">
        <v>0.45252954991815802</v>
      </c>
      <c r="W60">
        <v>1634</v>
      </c>
      <c r="X60">
        <v>1692</v>
      </c>
      <c r="Y60">
        <v>1634</v>
      </c>
      <c r="Z60">
        <v>1720.3</v>
      </c>
      <c r="AA60">
        <v>1634</v>
      </c>
      <c r="AB60">
        <v>1843</v>
      </c>
      <c r="AC60" s="1">
        <f>(Table2[[#This Row],[Close Price]]/Table2[[#This Row],[Day Low]])-1</f>
        <v>6.7931456548346869E-3</v>
      </c>
      <c r="AD60" s="1">
        <f>(Table2[[#This Row],[Day High]]/Table2[[#This Row],[Close Price]])-1</f>
        <v>2.8508905233724402E-2</v>
      </c>
      <c r="AE60" s="1">
        <f>(Table2[[#This Row],[Close Price]]/Table2[[#This Row],[Current Week Low]])-1</f>
        <v>6.7931456548346869E-3</v>
      </c>
      <c r="AF60" s="1">
        <f>(Table2[[#This Row],[Current Week High]]/Table2[[#This Row],[Close Price]])-1</f>
        <v>4.571150689927661E-2</v>
      </c>
      <c r="AG60" s="1">
        <f>(Table2[[#This Row],[Close Price]]/Table2[[#This Row],[Current Month Low]])-1</f>
        <v>6.7931456548346869E-3</v>
      </c>
      <c r="AH60" s="1">
        <f>(Table2[[#This Row],[Current Month High]]/Table2[[#This Row],[Close Price]])-1</f>
        <v>0.12029663850221883</v>
      </c>
      <c r="AI60">
        <v>23.822260044981999</v>
      </c>
      <c r="AJ60">
        <v>111.343782117163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0.14000000000000001</v>
      </c>
      <c r="AM60" t="s">
        <v>3159</v>
      </c>
      <c r="AN60">
        <v>-10.06</v>
      </c>
      <c r="AO60" t="s">
        <v>3158</v>
      </c>
      <c r="AP60">
        <v>0.14176991201702599</v>
      </c>
      <c r="AQ60">
        <f>(Table2[[#This Row],[Sharpe Ratio]]-AVERAGE(Table2[Sharpe Ratio]))/_xlfn.STDEV.P(Table2[Sharpe Ratio])</f>
        <v>1.0245387723824528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67</v>
      </c>
      <c r="AT60">
        <f>_xlfn.RANK.AVG(Table2[[#This Row],[6M Return vs Nifty Z-Score]],Table2[6M Return vs Nifty Z-Score])</f>
        <v>182</v>
      </c>
      <c r="AU60">
        <f>_xlfn.RANK.AVG(Table2[[#This Row],[Sharpe Ratio Z-Score]],Table2[Sharpe Ratio Z-Score])</f>
        <v>120</v>
      </c>
      <c r="AV60">
        <f>(Table2[[#This Row],[Rank 1Y]]+Table2[[#This Row],[Rank 6M]]+Table2[[#This Row],[Rank Sharpe]])/3</f>
        <v>123</v>
      </c>
    </row>
    <row r="61" spans="1:48" hidden="1" x14ac:dyDescent="0.3">
      <c r="A61" t="s">
        <v>533</v>
      </c>
      <c r="B61" t="s">
        <v>534</v>
      </c>
      <c r="C61" t="s">
        <v>3122</v>
      </c>
      <c r="D61" t="s">
        <v>284</v>
      </c>
      <c r="E61">
        <v>36197.455353459998</v>
      </c>
      <c r="F61">
        <v>1760.45</v>
      </c>
      <c r="G61">
        <v>62.271130336328</v>
      </c>
      <c r="H61">
        <f>(Table2[[#This Row],[1Y Return vs Nifty]]-AVERAGE(Table2[1Y Return vs Nifty]))/_xlfn.STDEV.P(Table2[1Y Return vs Nifty])</f>
        <v>0.94926448257682117</v>
      </c>
      <c r="I61">
        <v>-7.4240733364034304</v>
      </c>
      <c r="J61">
        <f>(Table2[[#This Row],[1M Return vs Nifty]]-AVERAGE(Table2[1M Return vs Nifty]))/_xlfn.STDEV.P(Table2[1M Return vs Nifty])</f>
        <v>-0.70717825561649972</v>
      </c>
      <c r="K61">
        <v>17.288168559744701</v>
      </c>
      <c r="L61">
        <f>(Table2[[#This Row],[6M Return vs Nifty]]-AVERAGE(Table2[6M Return vs Nifty]))/_xlfn.STDEV.P(Table2[6M Return vs Nifty])</f>
        <v>0.43927333159590831</v>
      </c>
      <c r="M61">
        <v>-1.3911019813866601</v>
      </c>
      <c r="N61">
        <f>(Table2[[#This Row],[1W Return vs Nifty]]-AVERAGE(Table2[1W Return vs Nifty]))/_xlfn.STDEV.P(Table2[1W Return vs Nifty])</f>
        <v>-0.4792741969927774</v>
      </c>
      <c r="O61">
        <v>1853.42</v>
      </c>
      <c r="P61">
        <v>1866.0662156136</v>
      </c>
      <c r="Q61">
        <v>1603.2966813584701</v>
      </c>
      <c r="R61">
        <v>32.422087542870599</v>
      </c>
      <c r="S61" s="1">
        <f>(Table2[[#This Row],[Close Price]]-Table2[[#This Row],[20D EMA]])/Table2[[#This Row],[20D EMA]]</f>
        <v>-5.0161323391352215E-2</v>
      </c>
      <c r="T61" s="1">
        <f>(Table2[[#This Row],[Close Price]]-Table2[[#This Row],[50D EMA]])/Table2[[#This Row],[50D EMA]]</f>
        <v>-5.6598321501078783E-2</v>
      </c>
      <c r="U61" s="1">
        <f>(Table2[[#This Row],[Close Price]]-Table2[[#This Row],[200D EMA]])/Table2[[#This Row],[200D EMA]]</f>
        <v>9.8018863550802249E-2</v>
      </c>
      <c r="V61">
        <v>0.98571183469175705</v>
      </c>
      <c r="W61">
        <v>1730.1</v>
      </c>
      <c r="X61">
        <v>1774.45</v>
      </c>
      <c r="Y61">
        <v>1730.1</v>
      </c>
      <c r="Z61">
        <v>1817.6</v>
      </c>
      <c r="AA61">
        <v>1730.1</v>
      </c>
      <c r="AB61">
        <v>1931.1</v>
      </c>
      <c r="AC61" s="1">
        <f>(Table2[[#This Row],[Close Price]]/Table2[[#This Row],[Day Low]])-1</f>
        <v>1.7542338593145024E-2</v>
      </c>
      <c r="AD61" s="1">
        <f>(Table2[[#This Row],[Day High]]/Table2[[#This Row],[Close Price]])-1</f>
        <v>7.9525121417818312E-3</v>
      </c>
      <c r="AE61" s="1">
        <f>(Table2[[#This Row],[Close Price]]/Table2[[#This Row],[Current Week Low]])-1</f>
        <v>1.7542338593145024E-2</v>
      </c>
      <c r="AF61" s="1">
        <f>(Table2[[#This Row],[Current Week High]]/Table2[[#This Row],[Close Price]])-1</f>
        <v>3.2463290635916797E-2</v>
      </c>
      <c r="AG61" s="1">
        <f>(Table2[[#This Row],[Close Price]]/Table2[[#This Row],[Current Month Low]])-1</f>
        <v>1.7542338593145024E-2</v>
      </c>
      <c r="AH61" s="1">
        <f>(Table2[[#This Row],[Current Month High]]/Table2[[#This Row],[Close Price]])-1</f>
        <v>9.6935442642506198E-2</v>
      </c>
      <c r="AI61">
        <v>24.942486296117401</v>
      </c>
      <c r="AJ61">
        <v>95.269258499251293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0.1</v>
      </c>
      <c r="AM61" t="s">
        <v>3159</v>
      </c>
      <c r="AN61">
        <v>-3.71</v>
      </c>
      <c r="AO61" t="s">
        <v>3158</v>
      </c>
      <c r="AP61">
        <v>0.15776433330541201</v>
      </c>
      <c r="AQ61">
        <f>(Table2[[#This Row],[Sharpe Ratio]]-AVERAGE(Table2[Sharpe Ratio]))/_xlfn.STDEV.P(Table2[Sharpe Ratio])</f>
        <v>1.2141200887260941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102</v>
      </c>
      <c r="AT61">
        <f>_xlfn.RANK.AVG(Table2[[#This Row],[6M Return vs Nifty Z-Score]],Table2[6M Return vs Nifty Z-Score])</f>
        <v>194</v>
      </c>
      <c r="AU61">
        <f>_xlfn.RANK.AVG(Table2[[#This Row],[Sharpe Ratio Z-Score]],Table2[Sharpe Ratio Z-Score])</f>
        <v>77</v>
      </c>
      <c r="AV61">
        <f>(Table2[[#This Row],[Rank 1Y]]+Table2[[#This Row],[Rank 6M]]+Table2[[#This Row],[Rank Sharpe]])/3</f>
        <v>124.33333333333333</v>
      </c>
    </row>
    <row r="62" spans="1:48" x14ac:dyDescent="0.3">
      <c r="A62" t="s">
        <v>1264</v>
      </c>
      <c r="B62" t="s">
        <v>1265</v>
      </c>
      <c r="C62" t="s">
        <v>3127</v>
      </c>
      <c r="D62" t="s">
        <v>411</v>
      </c>
      <c r="E62">
        <v>8699.9221124960004</v>
      </c>
      <c r="F62">
        <v>106.72</v>
      </c>
      <c r="G62">
        <v>48.230423170894397</v>
      </c>
      <c r="H62">
        <f>(Table2[[#This Row],[1Y Return vs Nifty]]-AVERAGE(Table2[1Y Return vs Nifty]))/_xlfn.STDEV.P(Table2[1Y Return vs Nifty])</f>
        <v>0.66707671487109022</v>
      </c>
      <c r="I62">
        <v>20.210825367354499</v>
      </c>
      <c r="J62">
        <f>(Table2[[#This Row],[1M Return vs Nifty]]-AVERAGE(Table2[1M Return vs Nifty]))/_xlfn.STDEV.P(Table2[1M Return vs Nifty])</f>
        <v>2.3157772370525214</v>
      </c>
      <c r="K62">
        <v>58.3634000618691</v>
      </c>
      <c r="L62">
        <f>(Table2[[#This Row],[6M Return vs Nifty]]-AVERAGE(Table2[6M Return vs Nifty]))/_xlfn.STDEV.P(Table2[6M Return vs Nifty])</f>
        <v>1.8653261038143452</v>
      </c>
      <c r="M62">
        <v>0.15239896322775301</v>
      </c>
      <c r="N62">
        <f>(Table2[[#This Row],[1W Return vs Nifty]]-AVERAGE(Table2[1W Return vs Nifty]))/_xlfn.STDEV.P(Table2[1W Return vs Nifty])</f>
        <v>-0.1560120592938368</v>
      </c>
      <c r="O62">
        <v>101.17</v>
      </c>
      <c r="P62">
        <v>94.288184720971003</v>
      </c>
      <c r="Q62">
        <v>82.695867475640796</v>
      </c>
      <c r="R62">
        <v>59.315129585251398</v>
      </c>
      <c r="S62" s="1">
        <f>(Table2[[#This Row],[Close Price]]-Table2[[#This Row],[20D EMA]])/Table2[[#This Row],[20D EMA]]</f>
        <v>5.4858159533458503E-2</v>
      </c>
      <c r="T62" s="1">
        <f>(Table2[[#This Row],[Close Price]]-Table2[[#This Row],[50D EMA]])/Table2[[#This Row],[50D EMA]]</f>
        <v>0.13184913163636278</v>
      </c>
      <c r="U62" s="1">
        <f>(Table2[[#This Row],[Close Price]]-Table2[[#This Row],[200D EMA]])/Table2[[#This Row],[200D EMA]]</f>
        <v>0.29051188720447052</v>
      </c>
      <c r="V62">
        <v>2.0289516562562402</v>
      </c>
      <c r="W62">
        <v>101.95</v>
      </c>
      <c r="X62">
        <v>108</v>
      </c>
      <c r="Y62">
        <v>101.95</v>
      </c>
      <c r="Z62">
        <v>111.84</v>
      </c>
      <c r="AA62">
        <v>100.54</v>
      </c>
      <c r="AB62">
        <v>119.55</v>
      </c>
      <c r="AC62" s="1">
        <f>(Table2[[#This Row],[Close Price]]/Table2[[#This Row],[Day Low]])-1</f>
        <v>4.6787641000490376E-2</v>
      </c>
      <c r="AD62" s="1">
        <f>(Table2[[#This Row],[Day High]]/Table2[[#This Row],[Close Price]])-1</f>
        <v>1.1994002998500841E-2</v>
      </c>
      <c r="AE62" s="1">
        <f>(Table2[[#This Row],[Close Price]]/Table2[[#This Row],[Current Week Low]])-1</f>
        <v>4.6787641000490376E-2</v>
      </c>
      <c r="AF62" s="1">
        <f>(Table2[[#This Row],[Current Week High]]/Table2[[#This Row],[Close Price]])-1</f>
        <v>4.7976011994003143E-2</v>
      </c>
      <c r="AG62" s="1">
        <f>(Table2[[#This Row],[Close Price]]/Table2[[#This Row],[Current Month Low]])-1</f>
        <v>6.1468072408991326E-2</v>
      </c>
      <c r="AH62" s="1">
        <f>(Table2[[#This Row],[Current Month High]]/Table2[[#This Row],[Close Price]])-1</f>
        <v>0.12022113943028478</v>
      </c>
      <c r="AI62">
        <v>12.022113943028399</v>
      </c>
      <c r="AJ62">
        <v>72.267958030669803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0.37</v>
      </c>
      <c r="AM62" t="s">
        <v>3159</v>
      </c>
      <c r="AN62">
        <v>20.45</v>
      </c>
      <c r="AO62" t="s">
        <v>3159</v>
      </c>
      <c r="AP62">
        <v>0.10080889300192</v>
      </c>
      <c r="AQ62">
        <f>(Table2[[#This Row],[Sharpe Ratio]]-AVERAGE(Table2[Sharpe Ratio]))/_xlfn.STDEV.P(Table2[Sharpe Ratio])</f>
        <v>0.53902924605158042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5.2311972424957007</v>
      </c>
      <c r="AS62">
        <f>_xlfn.RANK.AVG(Table2[[#This Row],[1Y Return vs Nifty Z-Score]],Table2[1Y Return vs Nifty Z-Score])</f>
        <v>135</v>
      </c>
      <c r="AT62">
        <f>_xlfn.RANK.AVG(Table2[[#This Row],[6M Return vs Nifty Z-Score]],Table2[6M Return vs Nifty Z-Score])</f>
        <v>35</v>
      </c>
      <c r="AU62">
        <f>_xlfn.RANK.AVG(Table2[[#This Row],[Sharpe Ratio Z-Score]],Table2[Sharpe Ratio Z-Score])</f>
        <v>209</v>
      </c>
      <c r="AV62">
        <f>(Table2[[#This Row],[Rank 1Y]]+Table2[[#This Row],[Rank 6M]]+Table2[[#This Row],[Rank Sharpe]])/3</f>
        <v>126.33333333333333</v>
      </c>
    </row>
    <row r="63" spans="1:48" x14ac:dyDescent="0.3">
      <c r="A63" t="s">
        <v>822</v>
      </c>
      <c r="B63" t="s">
        <v>823</v>
      </c>
      <c r="C63" t="s">
        <v>3115</v>
      </c>
      <c r="D63" t="s">
        <v>262</v>
      </c>
      <c r="E63">
        <v>17865.094994999999</v>
      </c>
      <c r="F63">
        <v>2560.5</v>
      </c>
      <c r="G63">
        <v>54.958236651493699</v>
      </c>
      <c r="H63">
        <f>(Table2[[#This Row],[1Y Return vs Nifty]]-AVERAGE(Table2[1Y Return vs Nifty]))/_xlfn.STDEV.P(Table2[1Y Return vs Nifty])</f>
        <v>0.80229117702472863</v>
      </c>
      <c r="I63">
        <v>5.7468289918821096</v>
      </c>
      <c r="J63">
        <f>(Table2[[#This Row],[1M Return vs Nifty]]-AVERAGE(Table2[1M Return vs Nifty]))/_xlfn.STDEV.P(Table2[1M Return vs Nifty])</f>
        <v>0.73357432189462135</v>
      </c>
      <c r="K63">
        <v>58.217650358737302</v>
      </c>
      <c r="L63">
        <f>(Table2[[#This Row],[6M Return vs Nifty]]-AVERAGE(Table2[6M Return vs Nifty]))/_xlfn.STDEV.P(Table2[6M Return vs Nifty])</f>
        <v>1.8602659553842538</v>
      </c>
      <c r="M63">
        <v>2.3454212042966001</v>
      </c>
      <c r="N63">
        <f>(Table2[[#This Row],[1W Return vs Nifty]]-AVERAGE(Table2[1W Return vs Nifty]))/_xlfn.STDEV.P(Table2[1W Return vs Nifty])</f>
        <v>0.30328215762440092</v>
      </c>
      <c r="O63">
        <v>2701.95</v>
      </c>
      <c r="P63">
        <v>2641.7186595327298</v>
      </c>
      <c r="Q63">
        <v>2150.0095468457298</v>
      </c>
      <c r="R63">
        <v>32.903591424976803</v>
      </c>
      <c r="S63" s="1">
        <f>(Table2[[#This Row],[Close Price]]-Table2[[#This Row],[20D EMA]])/Table2[[#This Row],[20D EMA]]</f>
        <v>-5.2351079775717471E-2</v>
      </c>
      <c r="T63" s="1">
        <f>(Table2[[#This Row],[Close Price]]-Table2[[#This Row],[50D EMA]])/Table2[[#This Row],[50D EMA]]</f>
        <v>-3.0744628781588675E-2</v>
      </c>
      <c r="U63" s="1">
        <f>(Table2[[#This Row],[Close Price]]-Table2[[#This Row],[200D EMA]])/Table2[[#This Row],[200D EMA]]</f>
        <v>0.19092494438292101</v>
      </c>
      <c r="V63">
        <v>0.417549687847518</v>
      </c>
      <c r="W63">
        <v>2535.0500000000002</v>
      </c>
      <c r="X63">
        <v>2698.15</v>
      </c>
      <c r="Y63">
        <v>2535.0500000000002</v>
      </c>
      <c r="Z63">
        <v>2847.7</v>
      </c>
      <c r="AA63">
        <v>2535.0500000000002</v>
      </c>
      <c r="AB63">
        <v>2873.95</v>
      </c>
      <c r="AC63" s="1">
        <f>(Table2[[#This Row],[Close Price]]/Table2[[#This Row],[Day Low]])-1</f>
        <v>1.0039249718940324E-2</v>
      </c>
      <c r="AD63" s="1">
        <f>(Table2[[#This Row],[Day High]]/Table2[[#This Row],[Close Price]])-1</f>
        <v>5.3759031439172045E-2</v>
      </c>
      <c r="AE63" s="1">
        <f>(Table2[[#This Row],[Close Price]]/Table2[[#This Row],[Current Week Low]])-1</f>
        <v>1.0039249718940324E-2</v>
      </c>
      <c r="AF63" s="1">
        <f>(Table2[[#This Row],[Current Week High]]/Table2[[#This Row],[Close Price]])-1</f>
        <v>0.11216559265768389</v>
      </c>
      <c r="AG63" s="1">
        <f>(Table2[[#This Row],[Close Price]]/Table2[[#This Row],[Current Month Low]])-1</f>
        <v>1.0039249718940324E-2</v>
      </c>
      <c r="AH63" s="1">
        <f>(Table2[[#This Row],[Current Month High]]/Table2[[#This Row],[Close Price]])-1</f>
        <v>0.12241749658269852</v>
      </c>
      <c r="AI63">
        <v>16.1882444834993</v>
      </c>
      <c r="AJ63">
        <v>103.327245295005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0.12</v>
      </c>
      <c r="AM63" t="s">
        <v>3159</v>
      </c>
      <c r="AN63">
        <v>-4.83</v>
      </c>
      <c r="AO63" t="s">
        <v>3158</v>
      </c>
      <c r="AP63">
        <v>9.6830224783402002E-2</v>
      </c>
      <c r="AQ63">
        <f>(Table2[[#This Row],[Sharpe Ratio]]-AVERAGE(Table2[Sharpe Ratio]))/_xlfn.STDEV.P(Table2[Sharpe Ratio])</f>
        <v>0.49187023075735675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4.1912838426853609</v>
      </c>
      <c r="AS63">
        <f>_xlfn.RANK.AVG(Table2[[#This Row],[1Y Return vs Nifty Z-Score]],Table2[1Y Return vs Nifty Z-Score])</f>
        <v>120</v>
      </c>
      <c r="AT63">
        <f>_xlfn.RANK.AVG(Table2[[#This Row],[6M Return vs Nifty Z-Score]],Table2[6M Return vs Nifty Z-Score])</f>
        <v>36</v>
      </c>
      <c r="AU63">
        <f>_xlfn.RANK.AVG(Table2[[#This Row],[Sharpe Ratio Z-Score]],Table2[Sharpe Ratio Z-Score])</f>
        <v>230</v>
      </c>
      <c r="AV63">
        <f>(Table2[[#This Row],[Rank 1Y]]+Table2[[#This Row],[Rank 6M]]+Table2[[#This Row],[Rank Sharpe]])/3</f>
        <v>128.66666666666666</v>
      </c>
    </row>
    <row r="64" spans="1:48" hidden="1" x14ac:dyDescent="0.3">
      <c r="A64" t="s">
        <v>225</v>
      </c>
      <c r="B64" t="s">
        <v>226</v>
      </c>
      <c r="C64" t="s">
        <v>3124</v>
      </c>
      <c r="D64" t="s">
        <v>173</v>
      </c>
      <c r="E64">
        <v>105320.472117069</v>
      </c>
      <c r="F64">
        <v>689.05</v>
      </c>
      <c r="G64">
        <v>58.906771692793697</v>
      </c>
      <c r="H64">
        <f>(Table2[[#This Row],[1Y Return vs Nifty]]-AVERAGE(Table2[1Y Return vs Nifty]))/_xlfn.STDEV.P(Table2[1Y Return vs Nifty])</f>
        <v>0.88164816922490696</v>
      </c>
      <c r="I64">
        <v>-11.334916328695501</v>
      </c>
      <c r="J64">
        <f>(Table2[[#This Row],[1M Return vs Nifty]]-AVERAGE(Table2[1M Return vs Nifty]))/_xlfn.STDEV.P(Table2[1M Return vs Nifty])</f>
        <v>-1.1349816802372603</v>
      </c>
      <c r="K64">
        <v>11.0530059186386</v>
      </c>
      <c r="L64">
        <f>(Table2[[#This Row],[6M Return vs Nifty]]-AVERAGE(Table2[6M Return vs Nifty]))/_xlfn.STDEV.P(Table2[6M Return vs Nifty])</f>
        <v>0.22280051709400317</v>
      </c>
      <c r="M64">
        <v>3.5539742193938699</v>
      </c>
      <c r="N64">
        <f>(Table2[[#This Row],[1W Return vs Nifty]]-AVERAGE(Table2[1W Return vs Nifty]))/_xlfn.STDEV.P(Table2[1W Return vs Nifty])</f>
        <v>0.55639468894224897</v>
      </c>
      <c r="O64">
        <v>730.68</v>
      </c>
      <c r="P64">
        <v>737.59616742902199</v>
      </c>
      <c r="Q64">
        <v>648.36213940149298</v>
      </c>
      <c r="R64">
        <v>30.945579645026601</v>
      </c>
      <c r="S64" s="1">
        <f>(Table2[[#This Row],[Close Price]]-Table2[[#This Row],[20D EMA]])/Table2[[#This Row],[20D EMA]]</f>
        <v>-5.6974325286034924E-2</v>
      </c>
      <c r="T64" s="1">
        <f>(Table2[[#This Row],[Close Price]]-Table2[[#This Row],[50D EMA]])/Table2[[#This Row],[50D EMA]]</f>
        <v>-6.5816729496081028E-2</v>
      </c>
      <c r="U64" s="1">
        <f>(Table2[[#This Row],[Close Price]]-Table2[[#This Row],[200D EMA]])/Table2[[#This Row],[200D EMA]]</f>
        <v>6.2754837344552825E-2</v>
      </c>
      <c r="V64">
        <v>0.64772815565986297</v>
      </c>
      <c r="W64">
        <v>681.1</v>
      </c>
      <c r="X64">
        <v>710.8</v>
      </c>
      <c r="Y64">
        <v>681.1</v>
      </c>
      <c r="Z64">
        <v>734.4</v>
      </c>
      <c r="AA64">
        <v>681.1</v>
      </c>
      <c r="AB64">
        <v>750</v>
      </c>
      <c r="AC64" s="1">
        <f>(Table2[[#This Row],[Close Price]]/Table2[[#This Row],[Day Low]])-1</f>
        <v>1.167229481720744E-2</v>
      </c>
      <c r="AD64" s="1">
        <f>(Table2[[#This Row],[Day High]]/Table2[[#This Row],[Close Price]])-1</f>
        <v>3.1565198461650068E-2</v>
      </c>
      <c r="AE64" s="1">
        <f>(Table2[[#This Row],[Close Price]]/Table2[[#This Row],[Current Week Low]])-1</f>
        <v>1.167229481720744E-2</v>
      </c>
      <c r="AF64" s="1">
        <f>(Table2[[#This Row],[Current Week High]]/Table2[[#This Row],[Close Price]])-1</f>
        <v>6.5815252884406039E-2</v>
      </c>
      <c r="AG64" s="1">
        <f>(Table2[[#This Row],[Close Price]]/Table2[[#This Row],[Current Month Low]])-1</f>
        <v>1.167229481720744E-2</v>
      </c>
      <c r="AH64" s="1">
        <f>(Table2[[#This Row],[Current Month High]]/Table2[[#This Row],[Close Price]])-1</f>
        <v>8.8455119367244928E-2</v>
      </c>
      <c r="AI64">
        <v>26.942892388070501</v>
      </c>
      <c r="AJ64">
        <v>81.807387862796801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0.05</v>
      </c>
      <c r="AM64" t="s">
        <v>3159</v>
      </c>
      <c r="AN64">
        <v>-3.21</v>
      </c>
      <c r="AO64" t="s">
        <v>3158</v>
      </c>
      <c r="AP64">
        <v>0.185620374887458</v>
      </c>
      <c r="AQ64">
        <f>(Table2[[#This Row],[Sharpe Ratio]]-AVERAGE(Table2[Sharpe Ratio]))/_xlfn.STDEV.P(Table2[Sharpe Ratio])</f>
        <v>1.5442967757114592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112</v>
      </c>
      <c r="AT64">
        <f>_xlfn.RANK.AVG(Table2[[#This Row],[6M Return vs Nifty Z-Score]],Table2[6M Return vs Nifty Z-Score])</f>
        <v>237</v>
      </c>
      <c r="AU64">
        <f>_xlfn.RANK.AVG(Table2[[#This Row],[Sharpe Ratio Z-Score]],Table2[Sharpe Ratio Z-Score])</f>
        <v>40</v>
      </c>
      <c r="AV64">
        <f>(Table2[[#This Row],[Rank 1Y]]+Table2[[#This Row],[Rank 6M]]+Table2[[#This Row],[Rank Sharpe]])/3</f>
        <v>129.66666666666666</v>
      </c>
    </row>
    <row r="65" spans="1:48" hidden="1" x14ac:dyDescent="0.3">
      <c r="A65" t="s">
        <v>549</v>
      </c>
      <c r="B65" t="s">
        <v>550</v>
      </c>
      <c r="C65" t="s">
        <v>3124</v>
      </c>
      <c r="D65" t="s">
        <v>315</v>
      </c>
      <c r="E65">
        <v>34656.946553299997</v>
      </c>
      <c r="F65">
        <v>1317.35</v>
      </c>
      <c r="G65">
        <v>128.85257670745199</v>
      </c>
      <c r="H65">
        <f>(Table2[[#This Row],[1Y Return vs Nifty]]-AVERAGE(Table2[1Y Return vs Nifty]))/_xlfn.STDEV.P(Table2[1Y Return vs Nifty])</f>
        <v>2.2874071772938716</v>
      </c>
      <c r="I65">
        <v>-11.8951603494076</v>
      </c>
      <c r="J65">
        <f>(Table2[[#This Row],[1M Return vs Nifty]]-AVERAGE(Table2[1M Return vs Nifty]))/_xlfn.STDEV.P(Table2[1M Return vs Nifty])</f>
        <v>-1.1962662450117394</v>
      </c>
      <c r="K65">
        <v>3.6375427428454499</v>
      </c>
      <c r="L65">
        <f>(Table2[[#This Row],[6M Return vs Nifty]]-AVERAGE(Table2[6M Return vs Nifty]))/_xlfn.STDEV.P(Table2[6M Return vs Nifty])</f>
        <v>-3.4650054269827826E-2</v>
      </c>
      <c r="M65">
        <v>-4.8623228137080297</v>
      </c>
      <c r="N65">
        <f>(Table2[[#This Row],[1W Return vs Nifty]]-AVERAGE(Table2[1W Return vs Nifty]))/_xlfn.STDEV.P(Table2[1W Return vs Nifty])</f>
        <v>-1.206267122132594</v>
      </c>
      <c r="O65">
        <v>1477.94</v>
      </c>
      <c r="P65">
        <v>1632.6504582387099</v>
      </c>
      <c r="Q65">
        <v>1572.8523735024201</v>
      </c>
      <c r="R65">
        <v>24.314914409931198</v>
      </c>
      <c r="S65" s="1">
        <f>(Table2[[#This Row],[Close Price]]-Table2[[#This Row],[20D EMA]])/Table2[[#This Row],[20D EMA]]</f>
        <v>-0.10865799694168921</v>
      </c>
      <c r="T65" s="1">
        <f>(Table2[[#This Row],[Close Price]]-Table2[[#This Row],[50D EMA]])/Table2[[#This Row],[50D EMA]]</f>
        <v>-0.19312183857091714</v>
      </c>
      <c r="U65" s="1">
        <f>(Table2[[#This Row],[Close Price]]-Table2[[#This Row],[200D EMA]])/Table2[[#This Row],[200D EMA]]</f>
        <v>-0.16244523504355893</v>
      </c>
      <c r="V65">
        <v>0.30501059557709997</v>
      </c>
      <c r="W65">
        <v>1308</v>
      </c>
      <c r="X65">
        <v>1365.05</v>
      </c>
      <c r="Y65">
        <v>1308</v>
      </c>
      <c r="Z65">
        <v>1430.8</v>
      </c>
      <c r="AA65">
        <v>1308</v>
      </c>
      <c r="AB65">
        <v>1555</v>
      </c>
      <c r="AC65" s="1">
        <f>(Table2[[#This Row],[Close Price]]/Table2[[#This Row],[Day Low]])-1</f>
        <v>7.1483180428133508E-3</v>
      </c>
      <c r="AD65" s="1">
        <f>(Table2[[#This Row],[Day High]]/Table2[[#This Row],[Close Price]])-1</f>
        <v>3.6209056059513411E-2</v>
      </c>
      <c r="AE65" s="1">
        <f>(Table2[[#This Row],[Close Price]]/Table2[[#This Row],[Current Week Low]])-1</f>
        <v>7.1483180428133508E-3</v>
      </c>
      <c r="AF65" s="1">
        <f>(Table2[[#This Row],[Current Week High]]/Table2[[#This Row],[Close Price]])-1</f>
        <v>8.6119861843853229E-2</v>
      </c>
      <c r="AG65" s="1">
        <f>(Table2[[#This Row],[Close Price]]/Table2[[#This Row],[Current Month Low]])-1</f>
        <v>7.1483180428133508E-3</v>
      </c>
      <c r="AH65" s="1">
        <f>(Table2[[#This Row],[Current Month High]]/Table2[[#This Row],[Close Price]])-1</f>
        <v>0.18040004554598266</v>
      </c>
      <c r="AI65">
        <v>126.16996242456401</v>
      </c>
      <c r="AJ65">
        <v>150.85213748452799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-0.28999999999999998</v>
      </c>
      <c r="AM65" t="s">
        <v>3158</v>
      </c>
      <c r="AN65">
        <v>-3.25</v>
      </c>
      <c r="AO65" t="s">
        <v>3158</v>
      </c>
      <c r="AP65">
        <v>0.183443693641305</v>
      </c>
      <c r="AQ65">
        <f>(Table2[[#This Row],[Sharpe Ratio]]-AVERAGE(Table2[Sharpe Ratio]))/_xlfn.STDEV.P(Table2[Sharpe Ratio])</f>
        <v>1.5184966490006637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26</v>
      </c>
      <c r="AT65">
        <f>_xlfn.RANK.AVG(Table2[[#This Row],[6M Return vs Nifty Z-Score]],Table2[6M Return vs Nifty Z-Score])</f>
        <v>318</v>
      </c>
      <c r="AU65">
        <f>_xlfn.RANK.AVG(Table2[[#This Row],[Sharpe Ratio Z-Score]],Table2[Sharpe Ratio Z-Score])</f>
        <v>45</v>
      </c>
      <c r="AV65">
        <f>(Table2[[#This Row],[Rank 1Y]]+Table2[[#This Row],[Rank 6M]]+Table2[[#This Row],[Rank Sharpe]])/3</f>
        <v>129.66666666666666</v>
      </c>
    </row>
    <row r="66" spans="1:48" x14ac:dyDescent="0.3">
      <c r="A66" t="s">
        <v>1648</v>
      </c>
      <c r="B66" t="s">
        <v>1649</v>
      </c>
      <c r="C66" t="s">
        <v>3114</v>
      </c>
      <c r="D66" t="s">
        <v>963</v>
      </c>
      <c r="E66">
        <v>5238.14722291</v>
      </c>
      <c r="F66">
        <v>610.1</v>
      </c>
      <c r="G66">
        <v>79.293594488378204</v>
      </c>
      <c r="H66">
        <f>(Table2[[#This Row],[1Y Return vs Nifty]]-AVERAGE(Table2[1Y Return vs Nifty]))/_xlfn.STDEV.P(Table2[1Y Return vs Nifty])</f>
        <v>1.2913790999761177</v>
      </c>
      <c r="I66">
        <v>-8.0808281649209892</v>
      </c>
      <c r="J66">
        <f>(Table2[[#This Row],[1M Return vs Nifty]]-AVERAGE(Table2[1M Return vs Nifty]))/_xlfn.STDEV.P(Table2[1M Return vs Nifty])</f>
        <v>-0.77902004658836521</v>
      </c>
      <c r="K66">
        <v>132.578609177668</v>
      </c>
      <c r="L66">
        <f>(Table2[[#This Row],[6M Return vs Nifty]]-AVERAGE(Table2[6M Return vs Nifty]))/_xlfn.STDEV.P(Table2[6M Return vs Nifty])</f>
        <v>4.4419349464177591</v>
      </c>
      <c r="M66">
        <v>-1.9212076988244</v>
      </c>
      <c r="N66">
        <f>(Table2[[#This Row],[1W Return vs Nifty]]-AVERAGE(Table2[1W Return vs Nifty]))/_xlfn.STDEV.P(Table2[1W Return vs Nifty])</f>
        <v>-0.59029655044405005</v>
      </c>
      <c r="O66">
        <v>664.73</v>
      </c>
      <c r="P66">
        <v>647.74381392329997</v>
      </c>
      <c r="Q66">
        <v>480.91805881717698</v>
      </c>
      <c r="R66">
        <v>29.8979987935869</v>
      </c>
      <c r="S66" s="1">
        <f>(Table2[[#This Row],[Close Price]]-Table2[[#This Row],[20D EMA]])/Table2[[#This Row],[20D EMA]]</f>
        <v>-8.2183743775668311E-2</v>
      </c>
      <c r="T66" s="1">
        <f>(Table2[[#This Row],[Close Price]]-Table2[[#This Row],[50D EMA]])/Table2[[#This Row],[50D EMA]]</f>
        <v>-5.8115281248764479E-2</v>
      </c>
      <c r="U66" s="1">
        <f>(Table2[[#This Row],[Close Price]]-Table2[[#This Row],[200D EMA]])/Table2[[#This Row],[200D EMA]]</f>
        <v>0.2686152844843202</v>
      </c>
      <c r="V66">
        <v>0.12645693132706901</v>
      </c>
      <c r="W66">
        <v>609.9</v>
      </c>
      <c r="X66">
        <v>641.9</v>
      </c>
      <c r="Y66">
        <v>609.9</v>
      </c>
      <c r="Z66">
        <v>690</v>
      </c>
      <c r="AA66">
        <v>609.9</v>
      </c>
      <c r="AB66">
        <v>711</v>
      </c>
      <c r="AC66" s="1">
        <f>(Table2[[#This Row],[Close Price]]/Table2[[#This Row],[Day Low]])-1</f>
        <v>3.2792261026415304E-4</v>
      </c>
      <c r="AD66" s="1">
        <f>(Table2[[#This Row],[Day High]]/Table2[[#This Row],[Close Price]])-1</f>
        <v>5.212260285199144E-2</v>
      </c>
      <c r="AE66" s="1">
        <f>(Table2[[#This Row],[Close Price]]/Table2[[#This Row],[Current Week Low]])-1</f>
        <v>3.2792261026415304E-4</v>
      </c>
      <c r="AF66" s="1">
        <f>(Table2[[#This Row],[Current Week High]]/Table2[[#This Row],[Close Price]])-1</f>
        <v>0.13096213735453199</v>
      </c>
      <c r="AG66" s="1">
        <f>(Table2[[#This Row],[Close Price]]/Table2[[#This Row],[Current Month Low]])-1</f>
        <v>3.2792261026415304E-4</v>
      </c>
      <c r="AH66" s="1">
        <f>(Table2[[#This Row],[Current Month High]]/Table2[[#This Row],[Close Price]])-1</f>
        <v>0.16538272414358302</v>
      </c>
      <c r="AI66">
        <v>43.222422553679699</v>
      </c>
      <c r="AJ66">
        <v>182.71547729379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0.04</v>
      </c>
      <c r="AM66" t="s">
        <v>3159</v>
      </c>
      <c r="AN66">
        <v>-1.6</v>
      </c>
      <c r="AO66" t="s">
        <v>3158</v>
      </c>
      <c r="AP66">
        <v>6.3626865356801995E-2</v>
      </c>
      <c r="AQ66">
        <f>(Table2[[#This Row],[Sharpe Ratio]]-AVERAGE(Table2[Sharpe Ratio]))/_xlfn.STDEV.P(Table2[Sharpe Ratio])</f>
        <v>9.8311972310290555E-2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4.462309421671752</v>
      </c>
      <c r="AS66">
        <f>_xlfn.RANK.AVG(Table2[[#This Row],[1Y Return vs Nifty Z-Score]],Table2[1Y Return vs Nifty Z-Score])</f>
        <v>69</v>
      </c>
      <c r="AT66">
        <f>_xlfn.RANK.AVG(Table2[[#This Row],[6M Return vs Nifty Z-Score]],Table2[6M Return vs Nifty Z-Score])</f>
        <v>4</v>
      </c>
      <c r="AU66">
        <f>_xlfn.RANK.AVG(Table2[[#This Row],[Sharpe Ratio Z-Score]],Table2[Sharpe Ratio Z-Score])</f>
        <v>317</v>
      </c>
      <c r="AV66">
        <f>(Table2[[#This Row],[Rank 1Y]]+Table2[[#This Row],[Rank 6M]]+Table2[[#This Row],[Rank Sharpe]])/3</f>
        <v>130</v>
      </c>
    </row>
    <row r="67" spans="1:48" x14ac:dyDescent="0.3">
      <c r="A67" t="s">
        <v>1520</v>
      </c>
      <c r="B67" t="s">
        <v>1521</v>
      </c>
      <c r="C67" t="s">
        <v>3124</v>
      </c>
      <c r="D67" t="s">
        <v>173</v>
      </c>
      <c r="E67">
        <v>6330.9027124199902</v>
      </c>
      <c r="F67">
        <v>405.35</v>
      </c>
      <c r="G67">
        <v>28.106291568950201</v>
      </c>
      <c r="H67">
        <f>(Table2[[#This Row],[1Y Return vs Nifty]]-AVERAGE(Table2[1Y Return vs Nifty]))/_xlfn.STDEV.P(Table2[1Y Return vs Nifty])</f>
        <v>0.26262530748404517</v>
      </c>
      <c r="I67">
        <v>13.3050894633111</v>
      </c>
      <c r="J67">
        <f>(Table2[[#This Row],[1M Return vs Nifty]]-AVERAGE(Table2[1M Return vs Nifty]))/_xlfn.STDEV.P(Table2[1M Return vs Nifty])</f>
        <v>1.5603653028227473</v>
      </c>
      <c r="K67">
        <v>27.728297744295901</v>
      </c>
      <c r="L67">
        <f>(Table2[[#This Row],[6M Return vs Nifty]]-AVERAGE(Table2[6M Return vs Nifty]))/_xlfn.STDEV.P(Table2[6M Return vs Nifty])</f>
        <v>0.80173446988986619</v>
      </c>
      <c r="M67">
        <v>-3.2239470493315099</v>
      </c>
      <c r="N67">
        <f>(Table2[[#This Row],[1W Return vs Nifty]]-AVERAGE(Table2[1W Return vs Nifty]))/_xlfn.STDEV.P(Table2[1W Return vs Nifty])</f>
        <v>-0.86313493695677157</v>
      </c>
      <c r="O67">
        <v>409.8</v>
      </c>
      <c r="P67">
        <v>405.97091525864403</v>
      </c>
      <c r="Q67">
        <v>361.84386024292098</v>
      </c>
      <c r="R67">
        <v>44.043740298036099</v>
      </c>
      <c r="S67" s="1">
        <f>(Table2[[#This Row],[Close Price]]-Table2[[#This Row],[20D EMA]])/Table2[[#This Row],[20D EMA]]</f>
        <v>-1.0858955588091725E-2</v>
      </c>
      <c r="T67" s="1">
        <f>(Table2[[#This Row],[Close Price]]-Table2[[#This Row],[50D EMA]])/Table2[[#This Row],[50D EMA]]</f>
        <v>-1.5294574938907114E-3</v>
      </c>
      <c r="U67" s="1">
        <f>(Table2[[#This Row],[Close Price]]-Table2[[#This Row],[200D EMA]])/Table2[[#This Row],[200D EMA]]</f>
        <v>0.12023456672132433</v>
      </c>
      <c r="V67">
        <v>1.4920374393272999</v>
      </c>
      <c r="W67">
        <v>400.2</v>
      </c>
      <c r="X67">
        <v>420.65</v>
      </c>
      <c r="Y67">
        <v>400.2</v>
      </c>
      <c r="Z67">
        <v>423.4</v>
      </c>
      <c r="AA67">
        <v>400.05</v>
      </c>
      <c r="AB67">
        <v>451.9</v>
      </c>
      <c r="AC67" s="1">
        <f>(Table2[[#This Row],[Close Price]]/Table2[[#This Row],[Day Low]])-1</f>
        <v>1.2868565717141456E-2</v>
      </c>
      <c r="AD67" s="1">
        <f>(Table2[[#This Row],[Day High]]/Table2[[#This Row],[Close Price]])-1</f>
        <v>3.7745158504995491E-2</v>
      </c>
      <c r="AE67" s="1">
        <f>(Table2[[#This Row],[Close Price]]/Table2[[#This Row],[Current Week Low]])-1</f>
        <v>1.2868565717141456E-2</v>
      </c>
      <c r="AF67" s="1">
        <f>(Table2[[#This Row],[Current Week High]]/Table2[[#This Row],[Close Price]])-1</f>
        <v>4.452941902059937E-2</v>
      </c>
      <c r="AG67" s="1">
        <f>(Table2[[#This Row],[Close Price]]/Table2[[#This Row],[Current Month Low]])-1</f>
        <v>1.3248343957005471E-2</v>
      </c>
      <c r="AH67" s="1">
        <f>(Table2[[#This Row],[Current Month High]]/Table2[[#This Row],[Close Price]])-1</f>
        <v>0.11483902800049339</v>
      </c>
      <c r="AI67">
        <v>11.4839028000493</v>
      </c>
      <c r="AJ67">
        <v>57.754426931309602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0.01</v>
      </c>
      <c r="AM67" t="s">
        <v>3159</v>
      </c>
      <c r="AN67">
        <v>6.87</v>
      </c>
      <c r="AO67" t="s">
        <v>3159</v>
      </c>
      <c r="AP67">
        <v>0.16792629776056001</v>
      </c>
      <c r="AQ67">
        <f>(Table2[[#This Row],[Sharpe Ratio]]-AVERAGE(Table2[Sharpe Ratio]))/_xlfn.STDEV.P(Table2[Sharpe Ratio])</f>
        <v>1.3345694981363083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3.0961596413761958</v>
      </c>
      <c r="AS67">
        <f>_xlfn.RANK.AVG(Table2[[#This Row],[1Y Return vs Nifty Z-Score]],Table2[1Y Return vs Nifty Z-Score])</f>
        <v>226</v>
      </c>
      <c r="AT67">
        <f>_xlfn.RANK.AVG(Table2[[#This Row],[6M Return vs Nifty Z-Score]],Table2[6M Return vs Nifty Z-Score])</f>
        <v>114</v>
      </c>
      <c r="AU67">
        <f>_xlfn.RANK.AVG(Table2[[#This Row],[Sharpe Ratio Z-Score]],Table2[Sharpe Ratio Z-Score])</f>
        <v>61</v>
      </c>
      <c r="AV67">
        <f>(Table2[[#This Row],[Rank 1Y]]+Table2[[#This Row],[Rank 6M]]+Table2[[#This Row],[Rank Sharpe]])/3</f>
        <v>133.66666666666666</v>
      </c>
    </row>
    <row r="68" spans="1:48" hidden="1" x14ac:dyDescent="0.3">
      <c r="A68" t="s">
        <v>318</v>
      </c>
      <c r="B68" t="s">
        <v>319</v>
      </c>
      <c r="C68" t="s">
        <v>3111</v>
      </c>
      <c r="D68" t="s">
        <v>72</v>
      </c>
      <c r="E68">
        <v>78215.435630234904</v>
      </c>
      <c r="F68">
        <v>480.85</v>
      </c>
      <c r="G68">
        <v>108.35627080509499</v>
      </c>
      <c r="H68">
        <f>(Table2[[#This Row],[1Y Return vs Nifty]]-AVERAGE(Table2[1Y Return vs Nifty]))/_xlfn.STDEV.P(Table2[1Y Return vs Nifty])</f>
        <v>1.8754758735032124</v>
      </c>
      <c r="I68">
        <v>-9.8205889478133397</v>
      </c>
      <c r="J68">
        <f>(Table2[[#This Row],[1M Return vs Nifty]]-AVERAGE(Table2[1M Return vs Nifty]))/_xlfn.STDEV.P(Table2[1M Return vs Nifty])</f>
        <v>-0.96933083697528322</v>
      </c>
      <c r="K68">
        <v>12.7746032857507</v>
      </c>
      <c r="L68">
        <f>(Table2[[#This Row],[6M Return vs Nifty]]-AVERAGE(Table2[6M Return vs Nifty]))/_xlfn.STDEV.P(Table2[6M Return vs Nifty])</f>
        <v>0.28257105540216088</v>
      </c>
      <c r="M68">
        <v>2.3098614168963998</v>
      </c>
      <c r="N68">
        <f>(Table2[[#This Row],[1W Return vs Nifty]]-AVERAGE(Table2[1W Return vs Nifty]))/_xlfn.STDEV.P(Table2[1W Return vs Nifty])</f>
        <v>0.29583471618860691</v>
      </c>
      <c r="O68">
        <v>507.87</v>
      </c>
      <c r="P68">
        <v>538.64181422397905</v>
      </c>
      <c r="Q68">
        <v>481.27983794396903</v>
      </c>
      <c r="R68">
        <v>35.737914351454201</v>
      </c>
      <c r="S68" s="1">
        <f>(Table2[[#This Row],[Close Price]]-Table2[[#This Row],[20D EMA]])/Table2[[#This Row],[20D EMA]]</f>
        <v>-5.3202591214287082E-2</v>
      </c>
      <c r="T68" s="1">
        <f>(Table2[[#This Row],[Close Price]]-Table2[[#This Row],[50D EMA]])/Table2[[#This Row],[50D EMA]]</f>
        <v>-0.10729173394612831</v>
      </c>
      <c r="U68" s="1">
        <f>(Table2[[#This Row],[Close Price]]-Table2[[#This Row],[200D EMA]])/Table2[[#This Row],[200D EMA]]</f>
        <v>-8.9311437978635468E-4</v>
      </c>
      <c r="V68">
        <v>0.38884279337743499</v>
      </c>
      <c r="W68">
        <v>475</v>
      </c>
      <c r="X68">
        <v>501.4</v>
      </c>
      <c r="Y68">
        <v>475</v>
      </c>
      <c r="Z68">
        <v>511.85</v>
      </c>
      <c r="AA68">
        <v>459.05</v>
      </c>
      <c r="AB68">
        <v>535.85</v>
      </c>
      <c r="AC68" s="1">
        <f>(Table2[[#This Row],[Close Price]]/Table2[[#This Row],[Day Low]])-1</f>
        <v>1.231578947368428E-2</v>
      </c>
      <c r="AD68" s="1">
        <f>(Table2[[#This Row],[Day High]]/Table2[[#This Row],[Close Price]])-1</f>
        <v>4.2736820214203997E-2</v>
      </c>
      <c r="AE68" s="1">
        <f>(Table2[[#This Row],[Close Price]]/Table2[[#This Row],[Current Week Low]])-1</f>
        <v>1.231578947368428E-2</v>
      </c>
      <c r="AF68" s="1">
        <f>(Table2[[#This Row],[Current Week High]]/Table2[[#This Row],[Close Price]])-1</f>
        <v>6.446916917957779E-2</v>
      </c>
      <c r="AG68" s="1">
        <f>(Table2[[#This Row],[Close Price]]/Table2[[#This Row],[Current Month Low]])-1</f>
        <v>4.7489380241803714E-2</v>
      </c>
      <c r="AH68" s="1">
        <f>(Table2[[#This Row],[Current Month High]]/Table2[[#This Row],[Close Price]])-1</f>
        <v>0.11438078402828333</v>
      </c>
      <c r="AI68">
        <v>59.696371009670301</v>
      </c>
      <c r="AJ68">
        <v>146.00102319236001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-0.22</v>
      </c>
      <c r="AM68" t="s">
        <v>3158</v>
      </c>
      <c r="AN68">
        <v>1.01</v>
      </c>
      <c r="AO68" t="s">
        <v>3159</v>
      </c>
      <c r="AP68">
        <v>0.125358015951375</v>
      </c>
      <c r="AQ68">
        <f>(Table2[[#This Row],[Sharpe Ratio]]-AVERAGE(Table2[Sharpe Ratio]))/_xlfn.STDEV.P(Table2[Sharpe Ratio])</f>
        <v>0.83000914209939858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38</v>
      </c>
      <c r="AT68">
        <f>_xlfn.RANK.AVG(Table2[[#This Row],[6M Return vs Nifty Z-Score]],Table2[6M Return vs Nifty Z-Score])</f>
        <v>221</v>
      </c>
      <c r="AU68">
        <f>_xlfn.RANK.AVG(Table2[[#This Row],[Sharpe Ratio Z-Score]],Table2[Sharpe Ratio Z-Score])</f>
        <v>143</v>
      </c>
      <c r="AV68">
        <f>(Table2[[#This Row],[Rank 1Y]]+Table2[[#This Row],[Rank 6M]]+Table2[[#This Row],[Rank Sharpe]])/3</f>
        <v>134</v>
      </c>
    </row>
    <row r="69" spans="1:48" hidden="1" x14ac:dyDescent="0.3">
      <c r="A69" t="s">
        <v>927</v>
      </c>
      <c r="B69" t="s">
        <v>928</v>
      </c>
      <c r="C69" t="s">
        <v>3113</v>
      </c>
      <c r="D69" t="s">
        <v>144</v>
      </c>
      <c r="E69">
        <v>15535.185207144001</v>
      </c>
      <c r="F69">
        <v>59.44</v>
      </c>
      <c r="G69">
        <v>116.593597774069</v>
      </c>
      <c r="H69">
        <f>(Table2[[#This Row],[1Y Return vs Nifty]]-AVERAGE(Table2[1Y Return vs Nifty]))/_xlfn.STDEV.P(Table2[1Y Return vs Nifty])</f>
        <v>2.0410282834957476</v>
      </c>
      <c r="I69">
        <v>8.7268437106542809</v>
      </c>
      <c r="J69">
        <f>(Table2[[#This Row],[1M Return vs Nifty]]-AVERAGE(Table2[1M Return vs Nifty]))/_xlfn.STDEV.P(Table2[1M Return vs Nifty])</f>
        <v>1.0595553200128396</v>
      </c>
      <c r="K69">
        <v>10.4253699045105</v>
      </c>
      <c r="L69">
        <f>(Table2[[#This Row],[6M Return vs Nifty]]-AVERAGE(Table2[6M Return vs Nifty]))/_xlfn.STDEV.P(Table2[6M Return vs Nifty])</f>
        <v>0.20101020587335389</v>
      </c>
      <c r="M69">
        <v>13.172433407303499</v>
      </c>
      <c r="N69">
        <f>(Table2[[#This Row],[1W Return vs Nifty]]-AVERAGE(Table2[1W Return vs Nifty]))/_xlfn.STDEV.P(Table2[1W Return vs Nifty])</f>
        <v>2.5708305655788024</v>
      </c>
      <c r="O69">
        <v>60.35</v>
      </c>
      <c r="P69">
        <v>62.582249846950504</v>
      </c>
      <c r="Q69">
        <v>56.959395855265598</v>
      </c>
      <c r="R69">
        <v>46.7514756660456</v>
      </c>
      <c r="S69" s="1">
        <f>(Table2[[#This Row],[Close Price]]-Table2[[#This Row],[20D EMA]])/Table2[[#This Row],[20D EMA]]</f>
        <v>-1.5078707539353831E-2</v>
      </c>
      <c r="T69" s="1">
        <f>(Table2[[#This Row],[Close Price]]-Table2[[#This Row],[50D EMA]])/Table2[[#This Row],[50D EMA]]</f>
        <v>-5.0209921417576214E-2</v>
      </c>
      <c r="U69" s="1">
        <f>(Table2[[#This Row],[Close Price]]-Table2[[#This Row],[200D EMA]])/Table2[[#This Row],[200D EMA]]</f>
        <v>4.3550394232369324E-2</v>
      </c>
      <c r="V69">
        <v>1.0203032330948401</v>
      </c>
      <c r="W69">
        <v>59.1</v>
      </c>
      <c r="X69">
        <v>62.9</v>
      </c>
      <c r="Y69">
        <v>59.1</v>
      </c>
      <c r="Z69">
        <v>67.400000000000006</v>
      </c>
      <c r="AA69">
        <v>55.86</v>
      </c>
      <c r="AB69">
        <v>69.5</v>
      </c>
      <c r="AC69" s="1">
        <f>(Table2[[#This Row],[Close Price]]/Table2[[#This Row],[Day Low]])-1</f>
        <v>5.7529610829103461E-3</v>
      </c>
      <c r="AD69" s="1">
        <f>(Table2[[#This Row],[Day High]]/Table2[[#This Row],[Close Price]])-1</f>
        <v>5.8209959623149343E-2</v>
      </c>
      <c r="AE69" s="1">
        <f>(Table2[[#This Row],[Close Price]]/Table2[[#This Row],[Current Week Low]])-1</f>
        <v>5.7529610829103461E-3</v>
      </c>
      <c r="AF69" s="1">
        <f>(Table2[[#This Row],[Current Week High]]/Table2[[#This Row],[Close Price]])-1</f>
        <v>0.1339165545087484</v>
      </c>
      <c r="AG69" s="1">
        <f>(Table2[[#This Row],[Close Price]]/Table2[[#This Row],[Current Month Low]])-1</f>
        <v>6.4088793412101719E-2</v>
      </c>
      <c r="AH69" s="1">
        <f>(Table2[[#This Row],[Current Month High]]/Table2[[#This Row],[Close Price]])-1</f>
        <v>0.16924629878869446</v>
      </c>
      <c r="AI69">
        <v>53.768506056527599</v>
      </c>
      <c r="AJ69">
        <v>158.997821350762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-0.14000000000000001</v>
      </c>
      <c r="AM69" t="s">
        <v>3158</v>
      </c>
      <c r="AN69">
        <v>12.38</v>
      </c>
      <c r="AO69" t="s">
        <v>3159</v>
      </c>
      <c r="AP69">
        <v>0.13822159850033</v>
      </c>
      <c r="AQ69">
        <f>(Table2[[#This Row],[Sharpe Ratio]]-AVERAGE(Table2[Sharpe Ratio]))/_xlfn.STDEV.P(Table2[Sharpe Ratio])</f>
        <v>0.98248073632311617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32</v>
      </c>
      <c r="AT69">
        <f>_xlfn.RANK.AVG(Table2[[#This Row],[6M Return vs Nifty Z-Score]],Table2[6M Return vs Nifty Z-Score])</f>
        <v>246</v>
      </c>
      <c r="AU69">
        <f>_xlfn.RANK.AVG(Table2[[#This Row],[Sharpe Ratio Z-Score]],Table2[Sharpe Ratio Z-Score])</f>
        <v>124</v>
      </c>
      <c r="AV69">
        <f>(Table2[[#This Row],[Rank 1Y]]+Table2[[#This Row],[Rank 6M]]+Table2[[#This Row],[Rank Sharpe]])/3</f>
        <v>134</v>
      </c>
    </row>
    <row r="70" spans="1:48" hidden="1" x14ac:dyDescent="0.3">
      <c r="A70" t="s">
        <v>330</v>
      </c>
      <c r="B70" t="s">
        <v>331</v>
      </c>
      <c r="C70" t="s">
        <v>3124</v>
      </c>
      <c r="D70" t="s">
        <v>301</v>
      </c>
      <c r="E70">
        <v>73732.956367488005</v>
      </c>
      <c r="F70">
        <v>54.03</v>
      </c>
      <c r="G70">
        <v>18.6266120043407</v>
      </c>
      <c r="H70">
        <f>(Table2[[#This Row],[1Y Return vs Nifty]]-AVERAGE(Table2[1Y Return vs Nifty]))/_xlfn.STDEV.P(Table2[1Y Return vs Nifty])</f>
        <v>7.2104304276427847E-2</v>
      </c>
      <c r="I70">
        <v>-14.706496151333999</v>
      </c>
      <c r="J70">
        <f>(Table2[[#This Row],[1M Return vs Nifty]]-AVERAGE(Table2[1M Return vs Nifty]))/_xlfn.STDEV.P(Table2[1M Return vs Nifty])</f>
        <v>-1.5037956155831178</v>
      </c>
      <c r="K70">
        <v>31.955957427224</v>
      </c>
      <c r="L70">
        <f>(Table2[[#This Row],[6M Return vs Nifty]]-AVERAGE(Table2[6M Return vs Nifty]))/_xlfn.STDEV.P(Table2[6M Return vs Nifty])</f>
        <v>0.94851065569234727</v>
      </c>
      <c r="M70">
        <v>-8.8195284209286093</v>
      </c>
      <c r="N70">
        <f>(Table2[[#This Row],[1W Return vs Nifty]]-AVERAGE(Table2[1W Return vs Nifty]))/_xlfn.STDEV.P(Table2[1W Return vs Nifty])</f>
        <v>-2.0350419592117666</v>
      </c>
      <c r="O70">
        <v>66.44</v>
      </c>
      <c r="P70">
        <v>69.963837458973103</v>
      </c>
      <c r="Q70">
        <v>58.6325271133991</v>
      </c>
      <c r="R70">
        <v>15.435445688992999</v>
      </c>
      <c r="S70" s="1">
        <f>(Table2[[#This Row],[Close Price]]-Table2[[#This Row],[20D EMA]])/Table2[[#This Row],[20D EMA]]</f>
        <v>-0.18678506923540031</v>
      </c>
      <c r="T70" s="1">
        <f>(Table2[[#This Row],[Close Price]]-Table2[[#This Row],[50D EMA]])/Table2[[#This Row],[50D EMA]]</f>
        <v>-0.22774390367476238</v>
      </c>
      <c r="U70" s="1">
        <f>(Table2[[#This Row],[Close Price]]-Table2[[#This Row],[200D EMA]])/Table2[[#This Row],[200D EMA]]</f>
        <v>-7.8497846502462928E-2</v>
      </c>
      <c r="V70">
        <v>1.0347394951547899</v>
      </c>
      <c r="W70">
        <v>53.45</v>
      </c>
      <c r="X70">
        <v>59.28</v>
      </c>
      <c r="Y70">
        <v>53.45</v>
      </c>
      <c r="Z70">
        <v>63.14</v>
      </c>
      <c r="AA70">
        <v>53.45</v>
      </c>
      <c r="AB70">
        <v>69.849999999999994</v>
      </c>
      <c r="AC70" s="1">
        <f>(Table2[[#This Row],[Close Price]]/Table2[[#This Row],[Day Low]])-1</f>
        <v>1.0851262862488165E-2</v>
      </c>
      <c r="AD70" s="1">
        <f>(Table2[[#This Row],[Day High]]/Table2[[#This Row],[Close Price]])-1</f>
        <v>9.7168239866740613E-2</v>
      </c>
      <c r="AE70" s="1">
        <f>(Table2[[#This Row],[Close Price]]/Table2[[#This Row],[Current Week Low]])-1</f>
        <v>1.0851262862488165E-2</v>
      </c>
      <c r="AF70" s="1">
        <f>(Table2[[#This Row],[Current Week High]]/Table2[[#This Row],[Close Price]])-1</f>
        <v>0.16861003146400155</v>
      </c>
      <c r="AG70" s="1">
        <f>(Table2[[#This Row],[Close Price]]/Table2[[#This Row],[Current Month Low]])-1</f>
        <v>1.0851262862488165E-2</v>
      </c>
      <c r="AH70" s="1">
        <f>(Table2[[#This Row],[Current Month High]]/Table2[[#This Row],[Close Price]])-1</f>
        <v>0.2928002961317786</v>
      </c>
      <c r="AI70">
        <v>59.244863964464201</v>
      </c>
      <c r="AJ70">
        <v>59.3805309734513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-0.23</v>
      </c>
      <c r="AM70" t="s">
        <v>3158</v>
      </c>
      <c r="AN70">
        <v>-23.73</v>
      </c>
      <c r="AO70" t="s">
        <v>3158</v>
      </c>
      <c r="AP70">
        <v>0.189942831492553</v>
      </c>
      <c r="AQ70">
        <f>(Table2[[#This Row],[Sharpe Ratio]]-AVERAGE(Table2[Sharpe Ratio]))/_xlfn.STDEV.P(Table2[Sharpe Ratio])</f>
        <v>1.5955307027324517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276</v>
      </c>
      <c r="AT70">
        <f>_xlfn.RANK.AVG(Table2[[#This Row],[6M Return vs Nifty Z-Score]],Table2[6M Return vs Nifty Z-Score])</f>
        <v>96</v>
      </c>
      <c r="AU70">
        <f>_xlfn.RANK.AVG(Table2[[#This Row],[Sharpe Ratio Z-Score]],Table2[Sharpe Ratio Z-Score])</f>
        <v>34</v>
      </c>
      <c r="AV70">
        <f>(Table2[[#This Row],[Rank 1Y]]+Table2[[#This Row],[Rank 6M]]+Table2[[#This Row],[Rank Sharpe]])/3</f>
        <v>135.33333333333334</v>
      </c>
    </row>
    <row r="71" spans="1:48" hidden="1" x14ac:dyDescent="0.3">
      <c r="A71" t="s">
        <v>1591</v>
      </c>
      <c r="B71" t="s">
        <v>1592</v>
      </c>
      <c r="C71" t="s">
        <v>3119</v>
      </c>
      <c r="D71" t="s">
        <v>215</v>
      </c>
      <c r="E71">
        <v>5726.8492312949902</v>
      </c>
      <c r="F71">
        <v>1995.15</v>
      </c>
      <c r="G71">
        <v>49.834240585296797</v>
      </c>
      <c r="H71">
        <f>(Table2[[#This Row],[1Y Return vs Nifty]]-AVERAGE(Table2[1Y Return vs Nifty]))/_xlfn.STDEV.P(Table2[1Y Return vs Nifty])</f>
        <v>0.69930996713148763</v>
      </c>
      <c r="I71">
        <v>2.3360640195345002</v>
      </c>
      <c r="J71">
        <f>(Table2[[#This Row],[1M Return vs Nifty]]-AVERAGE(Table2[1M Return vs Nifty]))/_xlfn.STDEV.P(Table2[1M Return vs Nifty])</f>
        <v>0.36047395999753851</v>
      </c>
      <c r="K71">
        <v>29.303755040814199</v>
      </c>
      <c r="L71">
        <f>(Table2[[#This Row],[6M Return vs Nifty]]-AVERAGE(Table2[6M Return vs Nifty]))/_xlfn.STDEV.P(Table2[6M Return vs Nifty])</f>
        <v>0.8564313069629691</v>
      </c>
      <c r="M71">
        <v>-0.383596967982897</v>
      </c>
      <c r="N71">
        <f>(Table2[[#This Row],[1W Return vs Nifty]]-AVERAGE(Table2[1W Return vs Nifty]))/_xlfn.STDEV.P(Table2[1W Return vs Nifty])</f>
        <v>-0.26826802591676202</v>
      </c>
      <c r="O71">
        <v>2158.54</v>
      </c>
      <c r="P71">
        <v>2243.8204759300502</v>
      </c>
      <c r="Q71">
        <v>1985.5363224810501</v>
      </c>
      <c r="R71">
        <v>30.205148711004298</v>
      </c>
      <c r="S71" s="1">
        <f>(Table2[[#This Row],[Close Price]]-Table2[[#This Row],[20D EMA]])/Table2[[#This Row],[20D EMA]]</f>
        <v>-7.5694682516886352E-2</v>
      </c>
      <c r="T71" s="1">
        <f>(Table2[[#This Row],[Close Price]]-Table2[[#This Row],[50D EMA]])/Table2[[#This Row],[50D EMA]]</f>
        <v>-0.11082458627933577</v>
      </c>
      <c r="U71" s="1">
        <f>(Table2[[#This Row],[Close Price]]-Table2[[#This Row],[200D EMA]])/Table2[[#This Row],[200D EMA]]</f>
        <v>4.8418542688441557E-3</v>
      </c>
      <c r="V71">
        <v>0.70868616669724005</v>
      </c>
      <c r="W71">
        <v>1950.4</v>
      </c>
      <c r="X71">
        <v>2050</v>
      </c>
      <c r="Y71">
        <v>1950.4</v>
      </c>
      <c r="Z71">
        <v>2220</v>
      </c>
      <c r="AA71">
        <v>1950.4</v>
      </c>
      <c r="AB71">
        <v>2370.1</v>
      </c>
      <c r="AC71" s="1">
        <f>(Table2[[#This Row],[Close Price]]/Table2[[#This Row],[Day Low]])-1</f>
        <v>2.2944011484823612E-2</v>
      </c>
      <c r="AD71" s="1">
        <f>(Table2[[#This Row],[Day High]]/Table2[[#This Row],[Close Price]])-1</f>
        <v>2.7491667293185973E-2</v>
      </c>
      <c r="AE71" s="1">
        <f>(Table2[[#This Row],[Close Price]]/Table2[[#This Row],[Current Week Low]])-1</f>
        <v>2.2944011484823612E-2</v>
      </c>
      <c r="AF71" s="1">
        <f>(Table2[[#This Row],[Current Week High]]/Table2[[#This Row],[Close Price]])-1</f>
        <v>0.11269829336140136</v>
      </c>
      <c r="AG71" s="1">
        <f>(Table2[[#This Row],[Close Price]]/Table2[[#This Row],[Current Month Low]])-1</f>
        <v>2.2944011484823612E-2</v>
      </c>
      <c r="AH71" s="1">
        <f>(Table2[[#This Row],[Current Month High]]/Table2[[#This Row],[Close Price]])-1</f>
        <v>0.18793073202516086</v>
      </c>
      <c r="AI71">
        <v>47.963812244693301</v>
      </c>
      <c r="AJ71">
        <v>78.138392857142804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-0.16</v>
      </c>
      <c r="AM71" t="s">
        <v>3158</v>
      </c>
      <c r="AN71">
        <v>-1.36</v>
      </c>
      <c r="AO71" t="s">
        <v>3158</v>
      </c>
      <c r="AP71">
        <v>0.113186736147419</v>
      </c>
      <c r="AQ71">
        <f>(Table2[[#This Row],[Sharpe Ratio]]-AVERAGE(Table2[Sharpe Ratio]))/_xlfn.STDEV.P(Table2[Sharpe Ratio])</f>
        <v>0.68574338810827085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132</v>
      </c>
      <c r="AT71">
        <f>_xlfn.RANK.AVG(Table2[[#This Row],[6M Return vs Nifty Z-Score]],Table2[6M Return vs Nifty Z-Score])</f>
        <v>105</v>
      </c>
      <c r="AU71">
        <f>_xlfn.RANK.AVG(Table2[[#This Row],[Sharpe Ratio Z-Score]],Table2[Sharpe Ratio Z-Score])</f>
        <v>174</v>
      </c>
      <c r="AV71">
        <f>(Table2[[#This Row],[Rank 1Y]]+Table2[[#This Row],[Rank 6M]]+Table2[[#This Row],[Rank Sharpe]])/3</f>
        <v>137</v>
      </c>
    </row>
    <row r="72" spans="1:48" x14ac:dyDescent="0.3">
      <c r="A72" t="s">
        <v>1339</v>
      </c>
      <c r="B72" t="s">
        <v>1340</v>
      </c>
      <c r="C72" t="s">
        <v>3117</v>
      </c>
      <c r="D72" t="s">
        <v>51</v>
      </c>
      <c r="E72">
        <v>8081.895307535</v>
      </c>
      <c r="F72">
        <v>1974.35</v>
      </c>
      <c r="G72">
        <v>61.491567984079197</v>
      </c>
      <c r="H72">
        <f>(Table2[[#This Row],[1Y Return vs Nifty]]-AVERAGE(Table2[1Y Return vs Nifty]))/_xlfn.STDEV.P(Table2[1Y Return vs Nifty])</f>
        <v>0.93359696972461326</v>
      </c>
      <c r="I72">
        <v>28.235200362882001</v>
      </c>
      <c r="J72">
        <f>(Table2[[#This Row],[1M Return vs Nifty]]-AVERAGE(Table2[1M Return vs Nifty]))/_xlfn.STDEV.P(Table2[1M Return vs Nifty])</f>
        <v>3.193556045941992</v>
      </c>
      <c r="K72">
        <v>53.803361039046699</v>
      </c>
      <c r="L72">
        <f>(Table2[[#This Row],[6M Return vs Nifty]]-AVERAGE(Table2[6M Return vs Nifty]))/_xlfn.STDEV.P(Table2[6M Return vs Nifty])</f>
        <v>1.7070103487446797</v>
      </c>
      <c r="M72">
        <v>3.7169211692409698</v>
      </c>
      <c r="N72">
        <f>(Table2[[#This Row],[1W Return vs Nifty]]-AVERAGE(Table2[1W Return vs Nifty]))/_xlfn.STDEV.P(Table2[1W Return vs Nifty])</f>
        <v>0.59052137964683704</v>
      </c>
      <c r="O72">
        <v>1876.43</v>
      </c>
      <c r="P72">
        <v>1710.6786217926399</v>
      </c>
      <c r="Q72">
        <v>1418.30774103984</v>
      </c>
      <c r="R72">
        <v>56.131650076978602</v>
      </c>
      <c r="S72" s="1">
        <f>(Table2[[#This Row],[Close Price]]-Table2[[#This Row],[20D EMA]])/Table2[[#This Row],[20D EMA]]</f>
        <v>5.2184200849485378E-2</v>
      </c>
      <c r="T72" s="1">
        <f>(Table2[[#This Row],[Close Price]]-Table2[[#This Row],[50D EMA]])/Table2[[#This Row],[50D EMA]]</f>
        <v>0.1541326201475855</v>
      </c>
      <c r="U72" s="1">
        <f>(Table2[[#This Row],[Close Price]]-Table2[[#This Row],[200D EMA]])/Table2[[#This Row],[200D EMA]]</f>
        <v>0.392046269558181</v>
      </c>
      <c r="V72">
        <v>1.3483646459810601</v>
      </c>
      <c r="W72">
        <v>1923.5</v>
      </c>
      <c r="X72">
        <v>2048.9499999999998</v>
      </c>
      <c r="Y72">
        <v>1923.5</v>
      </c>
      <c r="Z72">
        <v>2086.35</v>
      </c>
      <c r="AA72">
        <v>1923.5</v>
      </c>
      <c r="AB72">
        <v>2130</v>
      </c>
      <c r="AC72" s="1">
        <f>(Table2[[#This Row],[Close Price]]/Table2[[#This Row],[Day Low]])-1</f>
        <v>2.6436184039511312E-2</v>
      </c>
      <c r="AD72" s="1">
        <f>(Table2[[#This Row],[Day High]]/Table2[[#This Row],[Close Price]])-1</f>
        <v>3.7784587332539754E-2</v>
      </c>
      <c r="AE72" s="1">
        <f>(Table2[[#This Row],[Close Price]]/Table2[[#This Row],[Current Week Low]])-1</f>
        <v>2.6436184039511312E-2</v>
      </c>
      <c r="AF72" s="1">
        <f>(Table2[[#This Row],[Current Week High]]/Table2[[#This Row],[Close Price]])-1</f>
        <v>5.6727530579684382E-2</v>
      </c>
      <c r="AG72" s="1">
        <f>(Table2[[#This Row],[Close Price]]/Table2[[#This Row],[Current Month Low]])-1</f>
        <v>2.6436184039511312E-2</v>
      </c>
      <c r="AH72" s="1">
        <f>(Table2[[#This Row],[Current Month High]]/Table2[[#This Row],[Close Price]])-1</f>
        <v>7.8836072631498944E-2</v>
      </c>
      <c r="AI72">
        <v>7.8836072631498899</v>
      </c>
      <c r="AJ72">
        <v>96.560306635472102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0.6</v>
      </c>
      <c r="AM72" t="s">
        <v>3159</v>
      </c>
      <c r="AN72">
        <v>22.5</v>
      </c>
      <c r="AO72" t="s">
        <v>3159</v>
      </c>
      <c r="AP72">
        <v>7.9284206368424995E-2</v>
      </c>
      <c r="AQ72">
        <f>(Table2[[#This Row],[Sharpe Ratio]]-AVERAGE(Table2[Sharpe Ratio]))/_xlfn.STDEV.P(Table2[Sharpe Ratio])</f>
        <v>0.28389788791826326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6.7085826319763857</v>
      </c>
      <c r="AS72">
        <f>_xlfn.RANK.AVG(Table2[[#This Row],[1Y Return vs Nifty Z-Score]],Table2[1Y Return vs Nifty Z-Score])</f>
        <v>104</v>
      </c>
      <c r="AT72">
        <f>_xlfn.RANK.AVG(Table2[[#This Row],[6M Return vs Nifty Z-Score]],Table2[6M Return vs Nifty Z-Score])</f>
        <v>43</v>
      </c>
      <c r="AU72">
        <f>_xlfn.RANK.AVG(Table2[[#This Row],[Sharpe Ratio Z-Score]],Table2[Sharpe Ratio Z-Score])</f>
        <v>276</v>
      </c>
      <c r="AV72">
        <f>(Table2[[#This Row],[Rank 1Y]]+Table2[[#This Row],[Rank 6M]]+Table2[[#This Row],[Rank Sharpe]])/3</f>
        <v>141</v>
      </c>
    </row>
    <row r="73" spans="1:48" x14ac:dyDescent="0.3">
      <c r="A73" t="s">
        <v>503</v>
      </c>
      <c r="B73" t="s">
        <v>504</v>
      </c>
      <c r="C73" t="s">
        <v>3120</v>
      </c>
      <c r="D73" t="s">
        <v>178</v>
      </c>
      <c r="E73">
        <v>40348.963728602997</v>
      </c>
      <c r="F73">
        <v>219.69</v>
      </c>
      <c r="G73">
        <v>117.367799728466</v>
      </c>
      <c r="H73">
        <f>(Table2[[#This Row],[1Y Return vs Nifty]]-AVERAGE(Table2[1Y Return vs Nifty]))/_xlfn.STDEV.P(Table2[1Y Return vs Nifty])</f>
        <v>2.0565880639747927</v>
      </c>
      <c r="I73">
        <v>5.7573839588040103</v>
      </c>
      <c r="J73">
        <f>(Table2[[#This Row],[1M Return vs Nifty]]-AVERAGE(Table2[1M Return vs Nifty]))/_xlfn.STDEV.P(Table2[1M Return vs Nifty])</f>
        <v>0.73472891976644772</v>
      </c>
      <c r="K73">
        <v>17.571211627671701</v>
      </c>
      <c r="L73">
        <f>(Table2[[#This Row],[6M Return vs Nifty]]-AVERAGE(Table2[6M Return vs Nifty]))/_xlfn.STDEV.P(Table2[6M Return vs Nifty])</f>
        <v>0.44910004070778842</v>
      </c>
      <c r="M73">
        <v>-7.3749702123626595E-2</v>
      </c>
      <c r="N73">
        <f>(Table2[[#This Row],[1W Return vs Nifty]]-AVERAGE(Table2[1W Return vs Nifty]))/_xlfn.STDEV.P(Table2[1W Return vs Nifty])</f>
        <v>-0.20337536104906315</v>
      </c>
      <c r="O73">
        <v>227.18</v>
      </c>
      <c r="P73">
        <v>214.845580044575</v>
      </c>
      <c r="Q73">
        <v>181.836501381311</v>
      </c>
      <c r="R73">
        <v>34.922643368479598</v>
      </c>
      <c r="S73" s="1">
        <f>(Table2[[#This Row],[Close Price]]-Table2[[#This Row],[20D EMA]])/Table2[[#This Row],[20D EMA]]</f>
        <v>-3.2969451536226817E-2</v>
      </c>
      <c r="T73" s="1">
        <f>(Table2[[#This Row],[Close Price]]-Table2[[#This Row],[50D EMA]])/Table2[[#This Row],[50D EMA]]</f>
        <v>2.254838081574637E-2</v>
      </c>
      <c r="U73" s="1">
        <f>(Table2[[#This Row],[Close Price]]-Table2[[#This Row],[200D EMA]])/Table2[[#This Row],[200D EMA]]</f>
        <v>0.2081732673645664</v>
      </c>
      <c r="V73">
        <v>0.81785915030136902</v>
      </c>
      <c r="W73">
        <v>218.6</v>
      </c>
      <c r="X73">
        <v>226.99</v>
      </c>
      <c r="Y73">
        <v>218.6</v>
      </c>
      <c r="Z73">
        <v>238</v>
      </c>
      <c r="AA73">
        <v>218.6</v>
      </c>
      <c r="AB73">
        <v>247.99</v>
      </c>
      <c r="AC73" s="1">
        <f>(Table2[[#This Row],[Close Price]]/Table2[[#This Row],[Day Low]])-1</f>
        <v>4.9862763037511471E-3</v>
      </c>
      <c r="AD73" s="1">
        <f>(Table2[[#This Row],[Day High]]/Table2[[#This Row],[Close Price]])-1</f>
        <v>3.3228640356866457E-2</v>
      </c>
      <c r="AE73" s="1">
        <f>(Table2[[#This Row],[Close Price]]/Table2[[#This Row],[Current Week Low]])-1</f>
        <v>4.9862763037511471E-3</v>
      </c>
      <c r="AF73" s="1">
        <f>(Table2[[#This Row],[Current Week High]]/Table2[[#This Row],[Close Price]])-1</f>
        <v>8.3344713004688487E-2</v>
      </c>
      <c r="AG73" s="1">
        <f>(Table2[[#This Row],[Close Price]]/Table2[[#This Row],[Current Month Low]])-1</f>
        <v>4.9862763037511471E-3</v>
      </c>
      <c r="AH73" s="1">
        <f>(Table2[[#This Row],[Current Month High]]/Table2[[#This Row],[Close Price]])-1</f>
        <v>0.1288178797396331</v>
      </c>
      <c r="AI73">
        <v>12.8817879739633</v>
      </c>
      <c r="AJ73">
        <v>143.82907880133101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0.26</v>
      </c>
      <c r="AM73" t="s">
        <v>3159</v>
      </c>
      <c r="AN73">
        <v>-1.83</v>
      </c>
      <c r="AO73" t="s">
        <v>3158</v>
      </c>
      <c r="AP73">
        <v>0.101044366790943</v>
      </c>
      <c r="AQ73">
        <f>(Table2[[#This Row],[Sharpe Ratio]]-AVERAGE(Table2[Sharpe Ratio]))/_xlfn.STDEV.P(Table2[Sharpe Ratio])</f>
        <v>0.54182030864037323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3.5788619720403392</v>
      </c>
      <c r="AS73">
        <f>_xlfn.RANK.AVG(Table2[[#This Row],[1Y Return vs Nifty Z-Score]],Table2[1Y Return vs Nifty Z-Score])</f>
        <v>31</v>
      </c>
      <c r="AT73">
        <f>_xlfn.RANK.AVG(Table2[[#This Row],[6M Return vs Nifty Z-Score]],Table2[6M Return vs Nifty Z-Score])</f>
        <v>189</v>
      </c>
      <c r="AU73">
        <f>_xlfn.RANK.AVG(Table2[[#This Row],[Sharpe Ratio Z-Score]],Table2[Sharpe Ratio Z-Score])</f>
        <v>208</v>
      </c>
      <c r="AV73">
        <f>(Table2[[#This Row],[Rank 1Y]]+Table2[[#This Row],[Rank 6M]]+Table2[[#This Row],[Rank Sharpe]])/3</f>
        <v>142.66666666666666</v>
      </c>
    </row>
    <row r="74" spans="1:48" x14ac:dyDescent="0.3">
      <c r="A74" t="s">
        <v>458</v>
      </c>
      <c r="B74" t="s">
        <v>459</v>
      </c>
      <c r="C74" t="s">
        <v>3117</v>
      </c>
      <c r="D74" t="s">
        <v>249</v>
      </c>
      <c r="E74">
        <v>46837.603501919999</v>
      </c>
      <c r="F74">
        <v>620.4</v>
      </c>
      <c r="G74">
        <v>47.100481419308998</v>
      </c>
      <c r="H74">
        <f>(Table2[[#This Row],[1Y Return vs Nifty]]-AVERAGE(Table2[1Y Return vs Nifty]))/_xlfn.STDEV.P(Table2[1Y Return vs Nifty])</f>
        <v>0.64436733586613748</v>
      </c>
      <c r="I74">
        <v>11.8200330087676</v>
      </c>
      <c r="J74">
        <f>(Table2[[#This Row],[1M Return vs Nifty]]-AVERAGE(Table2[1M Return vs Nifty]))/_xlfn.STDEV.P(Table2[1M Return vs Nifty])</f>
        <v>1.3979163785726509</v>
      </c>
      <c r="K74">
        <v>32.4271306635776</v>
      </c>
      <c r="L74">
        <f>(Table2[[#This Row],[6M Return vs Nifty]]-AVERAGE(Table2[6M Return vs Nifty]))/_xlfn.STDEV.P(Table2[6M Return vs Nifty])</f>
        <v>0.96486888120502479</v>
      </c>
      <c r="M74">
        <v>7.1780179671179098</v>
      </c>
      <c r="N74">
        <f>(Table2[[#This Row],[1W Return vs Nifty]]-AVERAGE(Table2[1W Return vs Nifty]))/_xlfn.STDEV.P(Table2[1W Return vs Nifty])</f>
        <v>1.3153939840780311</v>
      </c>
      <c r="O74">
        <v>616.12</v>
      </c>
      <c r="P74">
        <v>594.58614542084399</v>
      </c>
      <c r="Q74">
        <v>507.21594992106901</v>
      </c>
      <c r="R74">
        <v>50.230569196751297</v>
      </c>
      <c r="S74" s="1">
        <f>(Table2[[#This Row],[Close Price]]-Table2[[#This Row],[20D EMA]])/Table2[[#This Row],[20D EMA]]</f>
        <v>6.9466986950593593E-3</v>
      </c>
      <c r="T74" s="1">
        <f>(Table2[[#This Row],[Close Price]]-Table2[[#This Row],[50D EMA]])/Table2[[#This Row],[50D EMA]]</f>
        <v>4.341482689759802E-2</v>
      </c>
      <c r="U74" s="1">
        <f>(Table2[[#This Row],[Close Price]]-Table2[[#This Row],[200D EMA]])/Table2[[#This Row],[200D EMA]]</f>
        <v>0.22314765554305663</v>
      </c>
      <c r="V74">
        <v>0.79894262070087696</v>
      </c>
      <c r="W74">
        <v>616</v>
      </c>
      <c r="X74">
        <v>639.95000000000005</v>
      </c>
      <c r="Y74">
        <v>616</v>
      </c>
      <c r="Z74">
        <v>658.85</v>
      </c>
      <c r="AA74">
        <v>604.9</v>
      </c>
      <c r="AB74">
        <v>658.85</v>
      </c>
      <c r="AC74" s="1">
        <f>(Table2[[#This Row],[Close Price]]/Table2[[#This Row],[Day Low]])-1</f>
        <v>7.1428571428571175E-3</v>
      </c>
      <c r="AD74" s="1">
        <f>(Table2[[#This Row],[Day High]]/Table2[[#This Row],[Close Price]])-1</f>
        <v>3.151192778852363E-2</v>
      </c>
      <c r="AE74" s="1">
        <f>(Table2[[#This Row],[Close Price]]/Table2[[#This Row],[Current Week Low]])-1</f>
        <v>7.1428571428571175E-3</v>
      </c>
      <c r="AF74" s="1">
        <f>(Table2[[#This Row],[Current Week High]]/Table2[[#This Row],[Close Price]])-1</f>
        <v>6.1976144422952961E-2</v>
      </c>
      <c r="AG74" s="1">
        <f>(Table2[[#This Row],[Close Price]]/Table2[[#This Row],[Current Month Low]])-1</f>
        <v>2.5624070094230511E-2</v>
      </c>
      <c r="AH74" s="1">
        <f>(Table2[[#This Row],[Current Month High]]/Table2[[#This Row],[Close Price]])-1</f>
        <v>6.1976144422952961E-2</v>
      </c>
      <c r="AI74">
        <v>6.1976144422952899</v>
      </c>
      <c r="AJ74">
        <v>76.25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</v>
      </c>
      <c r="AM74" t="s">
        <v>3159</v>
      </c>
      <c r="AN74">
        <v>2.56</v>
      </c>
      <c r="AO74" t="s">
        <v>3159</v>
      </c>
      <c r="AP74">
        <v>0.10715225583115801</v>
      </c>
      <c r="AQ74">
        <f>(Table2[[#This Row],[Sharpe Ratio]]-AVERAGE(Table2[Sharpe Ratio]))/_xlfn.STDEV.P(Table2[Sharpe Ratio])</f>
        <v>0.61421690389359895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4.9367634836154428</v>
      </c>
      <c r="AS74">
        <f>_xlfn.RANK.AVG(Table2[[#This Row],[1Y Return vs Nifty Z-Score]],Table2[1Y Return vs Nifty Z-Score])</f>
        <v>143</v>
      </c>
      <c r="AT74">
        <f>_xlfn.RANK.AVG(Table2[[#This Row],[6M Return vs Nifty Z-Score]],Table2[6M Return vs Nifty Z-Score])</f>
        <v>93</v>
      </c>
      <c r="AU74">
        <f>_xlfn.RANK.AVG(Table2[[#This Row],[Sharpe Ratio Z-Score]],Table2[Sharpe Ratio Z-Score])</f>
        <v>194</v>
      </c>
      <c r="AV74">
        <f>(Table2[[#This Row],[Rank 1Y]]+Table2[[#This Row],[Rank 6M]]+Table2[[#This Row],[Rank Sharpe]])/3</f>
        <v>143.33333333333334</v>
      </c>
    </row>
    <row r="75" spans="1:48" hidden="1" x14ac:dyDescent="0.3">
      <c r="A75" t="s">
        <v>747</v>
      </c>
      <c r="B75" t="s">
        <v>748</v>
      </c>
      <c r="C75" t="s">
        <v>3124</v>
      </c>
      <c r="D75" t="s">
        <v>117</v>
      </c>
      <c r="E75">
        <v>22138.820897375001</v>
      </c>
      <c r="F75">
        <v>796.25</v>
      </c>
      <c r="G75">
        <v>47.173978323751903</v>
      </c>
      <c r="H75">
        <f>(Table2[[#This Row],[1Y Return vs Nifty]]-AVERAGE(Table2[1Y Return vs Nifty]))/_xlfn.STDEV.P(Table2[1Y Return vs Nifty])</f>
        <v>0.64584446427239639</v>
      </c>
      <c r="I75">
        <v>-5.9171710534600299</v>
      </c>
      <c r="J75">
        <f>(Table2[[#This Row],[1M Return vs Nifty]]-AVERAGE(Table2[1M Return vs Nifty]))/_xlfn.STDEV.P(Table2[1M Return vs Nifty])</f>
        <v>-0.54233963681165542</v>
      </c>
      <c r="K75">
        <v>30.690144798339201</v>
      </c>
      <c r="L75">
        <f>(Table2[[#This Row],[6M Return vs Nifty]]-AVERAGE(Table2[6M Return vs Nifty]))/_xlfn.STDEV.P(Table2[6M Return vs Nifty])</f>
        <v>0.90456408393810372</v>
      </c>
      <c r="M75">
        <v>-3.3628406221418499</v>
      </c>
      <c r="N75">
        <f>(Table2[[#This Row],[1W Return vs Nifty]]-AVERAGE(Table2[1W Return vs Nifty]))/_xlfn.STDEV.P(Table2[1W Return vs Nifty])</f>
        <v>-0.89222402395472611</v>
      </c>
      <c r="O75">
        <v>841.96</v>
      </c>
      <c r="P75">
        <v>842.151746014992</v>
      </c>
      <c r="Q75">
        <v>723.66491365175</v>
      </c>
      <c r="R75">
        <v>32.861492068960402</v>
      </c>
      <c r="S75" s="1">
        <f>(Table2[[#This Row],[Close Price]]-Table2[[#This Row],[20D EMA]])/Table2[[#This Row],[20D EMA]]</f>
        <v>-5.4289990023279056E-2</v>
      </c>
      <c r="T75" s="1">
        <f>(Table2[[#This Row],[Close Price]]-Table2[[#This Row],[50D EMA]])/Table2[[#This Row],[50D EMA]]</f>
        <v>-5.4505314787027533E-2</v>
      </c>
      <c r="U75" s="1">
        <f>(Table2[[#This Row],[Close Price]]-Table2[[#This Row],[200D EMA]])/Table2[[#This Row],[200D EMA]]</f>
        <v>0.1003020665766037</v>
      </c>
      <c r="V75">
        <v>0.368496997926614</v>
      </c>
      <c r="W75">
        <v>778.65</v>
      </c>
      <c r="X75">
        <v>811.25</v>
      </c>
      <c r="Y75">
        <v>778.65</v>
      </c>
      <c r="Z75">
        <v>827.75</v>
      </c>
      <c r="AA75">
        <v>778.65</v>
      </c>
      <c r="AB75">
        <v>889.3</v>
      </c>
      <c r="AC75" s="1">
        <f>(Table2[[#This Row],[Close Price]]/Table2[[#This Row],[Day Low]])-1</f>
        <v>2.2603223527900784E-2</v>
      </c>
      <c r="AD75" s="1">
        <f>(Table2[[#This Row],[Day High]]/Table2[[#This Row],[Close Price]])-1</f>
        <v>1.8838304552590168E-2</v>
      </c>
      <c r="AE75" s="1">
        <f>(Table2[[#This Row],[Close Price]]/Table2[[#This Row],[Current Week Low]])-1</f>
        <v>2.2603223527900784E-2</v>
      </c>
      <c r="AF75" s="1">
        <f>(Table2[[#This Row],[Current Week High]]/Table2[[#This Row],[Close Price]])-1</f>
        <v>3.9560439560439642E-2</v>
      </c>
      <c r="AG75" s="1">
        <f>(Table2[[#This Row],[Close Price]]/Table2[[#This Row],[Current Month Low]])-1</f>
        <v>2.2603223527900784E-2</v>
      </c>
      <c r="AH75" s="1">
        <f>(Table2[[#This Row],[Current Month High]]/Table2[[#This Row],[Close Price]])-1</f>
        <v>0.11686028257456815</v>
      </c>
      <c r="AI75">
        <v>20.175824175824101</v>
      </c>
      <c r="AJ75">
        <v>80.310235507246304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0.04</v>
      </c>
      <c r="AM75" t="s">
        <v>3159</v>
      </c>
      <c r="AN75">
        <v>-1.01</v>
      </c>
      <c r="AO75" t="s">
        <v>3158</v>
      </c>
      <c r="AP75">
        <v>0.105235394014823</v>
      </c>
      <c r="AQ75">
        <f>(Table2[[#This Row],[Sharpe Ratio]]-AVERAGE(Table2[Sharpe Ratio]))/_xlfn.STDEV.P(Table2[Sharpe Ratio])</f>
        <v>0.59149640780078139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142</v>
      </c>
      <c r="AT75">
        <f>_xlfn.RANK.AVG(Table2[[#This Row],[6M Return vs Nifty Z-Score]],Table2[6M Return vs Nifty Z-Score])</f>
        <v>101</v>
      </c>
      <c r="AU75">
        <f>_xlfn.RANK.AVG(Table2[[#This Row],[Sharpe Ratio Z-Score]],Table2[Sharpe Ratio Z-Score])</f>
        <v>199</v>
      </c>
      <c r="AV75">
        <f>(Table2[[#This Row],[Rank 1Y]]+Table2[[#This Row],[Rank 6M]]+Table2[[#This Row],[Rank Sharpe]])/3</f>
        <v>147.33333333333334</v>
      </c>
    </row>
    <row r="76" spans="1:48" x14ac:dyDescent="0.3">
      <c r="A76" t="s">
        <v>553</v>
      </c>
      <c r="B76" t="s">
        <v>554</v>
      </c>
      <c r="C76" t="s">
        <v>3117</v>
      </c>
      <c r="D76" t="s">
        <v>51</v>
      </c>
      <c r="E76">
        <v>34275.905242250003</v>
      </c>
      <c r="F76">
        <v>259.7</v>
      </c>
      <c r="G76">
        <v>94.890170153436699</v>
      </c>
      <c r="H76">
        <f>(Table2[[#This Row],[1Y Return vs Nifty]]-AVERAGE(Table2[1Y Return vs Nifty]))/_xlfn.STDEV.P(Table2[1Y Return vs Nifty])</f>
        <v>1.6048364507291817</v>
      </c>
      <c r="I76">
        <v>18.623709025378002</v>
      </c>
      <c r="J76">
        <f>(Table2[[#This Row],[1M Return vs Nifty]]-AVERAGE(Table2[1M Return vs Nifty]))/_xlfn.STDEV.P(Table2[1M Return vs Nifty])</f>
        <v>2.1421640780207429</v>
      </c>
      <c r="K76">
        <v>61.835135318074997</v>
      </c>
      <c r="L76">
        <f>(Table2[[#This Row],[6M Return vs Nifty]]-AVERAGE(Table2[6M Return vs Nifty]))/_xlfn.STDEV.P(Table2[6M Return vs Nifty])</f>
        <v>1.9858580522773708</v>
      </c>
      <c r="M76">
        <v>-5.0118391777139903</v>
      </c>
      <c r="N76">
        <f>(Table2[[#This Row],[1W Return vs Nifty]]-AVERAGE(Table2[1W Return vs Nifty]))/_xlfn.STDEV.P(Table2[1W Return vs Nifty])</f>
        <v>-1.2375809866418339</v>
      </c>
      <c r="O76">
        <v>258.36</v>
      </c>
      <c r="P76">
        <v>236.87527159058999</v>
      </c>
      <c r="Q76">
        <v>183.59809099898499</v>
      </c>
      <c r="R76">
        <v>47.095143342096002</v>
      </c>
      <c r="S76" s="1">
        <f>(Table2[[#This Row],[Close Price]]-Table2[[#This Row],[20D EMA]])/Table2[[#This Row],[20D EMA]]</f>
        <v>5.1865613872115459E-3</v>
      </c>
      <c r="T76" s="1">
        <f>(Table2[[#This Row],[Close Price]]-Table2[[#This Row],[50D EMA]])/Table2[[#This Row],[50D EMA]]</f>
        <v>9.6357582014131721E-2</v>
      </c>
      <c r="U76" s="1">
        <f>(Table2[[#This Row],[Close Price]]-Table2[[#This Row],[200D EMA]])/Table2[[#This Row],[200D EMA]]</f>
        <v>0.41450272487547668</v>
      </c>
      <c r="V76">
        <v>1.5890162758573401</v>
      </c>
      <c r="W76">
        <v>244.6</v>
      </c>
      <c r="X76">
        <v>277</v>
      </c>
      <c r="Y76">
        <v>244.6</v>
      </c>
      <c r="Z76">
        <v>282.39999999999998</v>
      </c>
      <c r="AA76">
        <v>244.6</v>
      </c>
      <c r="AB76">
        <v>307.89999999999998</v>
      </c>
      <c r="AC76" s="1">
        <f>(Table2[[#This Row],[Close Price]]/Table2[[#This Row],[Day Low]])-1</f>
        <v>6.1733442354864998E-2</v>
      </c>
      <c r="AD76" s="1">
        <f>(Table2[[#This Row],[Day High]]/Table2[[#This Row],[Close Price]])-1</f>
        <v>6.6615325375433132E-2</v>
      </c>
      <c r="AE76" s="1">
        <f>(Table2[[#This Row],[Close Price]]/Table2[[#This Row],[Current Week Low]])-1</f>
        <v>6.1733442354864998E-2</v>
      </c>
      <c r="AF76" s="1">
        <f>(Table2[[#This Row],[Current Week High]]/Table2[[#This Row],[Close Price]])-1</f>
        <v>8.7408548324990232E-2</v>
      </c>
      <c r="AG76" s="1">
        <f>(Table2[[#This Row],[Close Price]]/Table2[[#This Row],[Current Month Low]])-1</f>
        <v>6.1733442354864998E-2</v>
      </c>
      <c r="AH76" s="1">
        <f>(Table2[[#This Row],[Current Month High]]/Table2[[#This Row],[Close Price]])-1</f>
        <v>0.1855987678090103</v>
      </c>
      <c r="AI76">
        <v>18.559876780901</v>
      </c>
      <c r="AJ76">
        <v>127.10975076519399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0.46</v>
      </c>
      <c r="AM76" t="s">
        <v>3159</v>
      </c>
      <c r="AN76">
        <v>5.39</v>
      </c>
      <c r="AO76" t="s">
        <v>3159</v>
      </c>
      <c r="AP76">
        <v>5.2096893533132002E-2</v>
      </c>
      <c r="AQ76">
        <f>(Table2[[#This Row],[Sharpe Ratio]]-AVERAGE(Table2[Sharpe Ratio]))/_xlfn.STDEV.P(Table2[Sharpe Ratio])</f>
        <v>-3.8352380611541621E-2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4.4569252137739195</v>
      </c>
      <c r="AS76">
        <f>_xlfn.RANK.AVG(Table2[[#This Row],[1Y Return vs Nifty Z-Score]],Table2[1Y Return vs Nifty Z-Score])</f>
        <v>52</v>
      </c>
      <c r="AT76">
        <f>_xlfn.RANK.AVG(Table2[[#This Row],[6M Return vs Nifty Z-Score]],Table2[6M Return vs Nifty Z-Score])</f>
        <v>30</v>
      </c>
      <c r="AU76">
        <f>_xlfn.RANK.AVG(Table2[[#This Row],[Sharpe Ratio Z-Score]],Table2[Sharpe Ratio Z-Score])</f>
        <v>365</v>
      </c>
      <c r="AV76">
        <f>(Table2[[#This Row],[Rank 1Y]]+Table2[[#This Row],[Rank 6M]]+Table2[[#This Row],[Rank Sharpe]])/3</f>
        <v>149</v>
      </c>
    </row>
    <row r="77" spans="1:48" hidden="1" x14ac:dyDescent="0.3">
      <c r="A77" t="s">
        <v>1506</v>
      </c>
      <c r="B77" t="s">
        <v>1507</v>
      </c>
      <c r="C77" t="s">
        <v>3121</v>
      </c>
      <c r="D77" t="s">
        <v>420</v>
      </c>
      <c r="E77">
        <v>6417.068622928</v>
      </c>
      <c r="F77">
        <v>206.56</v>
      </c>
      <c r="G77">
        <v>67.0431649722467</v>
      </c>
      <c r="H77">
        <f>(Table2[[#This Row],[1Y Return vs Nifty]]-AVERAGE(Table2[1Y Return vs Nifty]))/_xlfn.STDEV.P(Table2[1Y Return vs Nifty])</f>
        <v>1.0451720309259176</v>
      </c>
      <c r="I77">
        <v>2.0649949436915498</v>
      </c>
      <c r="J77">
        <f>(Table2[[#This Row],[1M Return vs Nifty]]-AVERAGE(Table2[1M Return vs Nifty]))/_xlfn.STDEV.P(Table2[1M Return vs Nifty])</f>
        <v>0.3308219695742578</v>
      </c>
      <c r="K77">
        <v>10.4486573618502</v>
      </c>
      <c r="L77">
        <f>(Table2[[#This Row],[6M Return vs Nifty]]-AVERAGE(Table2[6M Return vs Nifty]))/_xlfn.STDEV.P(Table2[6M Return vs Nifty])</f>
        <v>0.20181870145287317</v>
      </c>
      <c r="M77">
        <v>1.68108230676639</v>
      </c>
      <c r="N77">
        <f>(Table2[[#This Row],[1W Return vs Nifty]]-AVERAGE(Table2[1W Return vs Nifty]))/_xlfn.STDEV.P(Table2[1W Return vs Nifty])</f>
        <v>0.16414676355710286</v>
      </c>
      <c r="O77">
        <v>211.17</v>
      </c>
      <c r="P77">
        <v>212.13820589444799</v>
      </c>
      <c r="Q77">
        <v>190.421004905008</v>
      </c>
      <c r="R77">
        <v>32.385987342695699</v>
      </c>
      <c r="S77" s="1">
        <f>(Table2[[#This Row],[Close Price]]-Table2[[#This Row],[20D EMA]])/Table2[[#This Row],[20D EMA]]</f>
        <v>-2.1830752474309729E-2</v>
      </c>
      <c r="T77" s="1">
        <f>(Table2[[#This Row],[Close Price]]-Table2[[#This Row],[50D EMA]])/Table2[[#This Row],[50D EMA]]</f>
        <v>-2.629514976299694E-2</v>
      </c>
      <c r="U77" s="1">
        <f>(Table2[[#This Row],[Close Price]]-Table2[[#This Row],[200D EMA]])/Table2[[#This Row],[200D EMA]]</f>
        <v>8.4754279618695305E-2</v>
      </c>
      <c r="V77">
        <v>0.87823672632043204</v>
      </c>
      <c r="W77">
        <v>205.81</v>
      </c>
      <c r="X77">
        <v>208.93</v>
      </c>
      <c r="Y77">
        <v>205.81</v>
      </c>
      <c r="Z77">
        <v>212.8</v>
      </c>
      <c r="AA77">
        <v>205.81</v>
      </c>
      <c r="AB77">
        <v>215.66</v>
      </c>
      <c r="AC77" s="1">
        <f>(Table2[[#This Row],[Close Price]]/Table2[[#This Row],[Day Low]])-1</f>
        <v>3.6441377969971267E-3</v>
      </c>
      <c r="AD77" s="1">
        <f>(Table2[[#This Row],[Day High]]/Table2[[#This Row],[Close Price]])-1</f>
        <v>1.1473663826491176E-2</v>
      </c>
      <c r="AE77" s="1">
        <f>(Table2[[#This Row],[Close Price]]/Table2[[#This Row],[Current Week Low]])-1</f>
        <v>3.6441377969971267E-3</v>
      </c>
      <c r="AF77" s="1">
        <f>(Table2[[#This Row],[Current Week High]]/Table2[[#This Row],[Close Price]])-1</f>
        <v>3.0209140201394202E-2</v>
      </c>
      <c r="AG77" s="1">
        <f>(Table2[[#This Row],[Close Price]]/Table2[[#This Row],[Current Month Low]])-1</f>
        <v>3.6441377969971267E-3</v>
      </c>
      <c r="AH77" s="1">
        <f>(Table2[[#This Row],[Current Month High]]/Table2[[#This Row],[Close Price]])-1</f>
        <v>4.4054996127033341E-2</v>
      </c>
      <c r="AI77">
        <v>11.183191324554601</v>
      </c>
      <c r="AJ77">
        <v>98.902262879152602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0.09</v>
      </c>
      <c r="AM77" t="s">
        <v>3159</v>
      </c>
      <c r="AN77">
        <v>-1.7</v>
      </c>
      <c r="AO77" t="s">
        <v>3158</v>
      </c>
      <c r="AP77">
        <v>0.14350762778790199</v>
      </c>
      <c r="AQ77">
        <f>(Table2[[#This Row],[Sharpe Ratio]]-AVERAGE(Table2[Sharpe Ratio]))/_xlfn.STDEV.P(Table2[Sharpe Ratio])</f>
        <v>1.045135856661644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90</v>
      </c>
      <c r="AT77">
        <f>_xlfn.RANK.AVG(Table2[[#This Row],[6M Return vs Nifty Z-Score]],Table2[6M Return vs Nifty Z-Score])</f>
        <v>245</v>
      </c>
      <c r="AU77">
        <f>_xlfn.RANK.AVG(Table2[[#This Row],[Sharpe Ratio Z-Score]],Table2[Sharpe Ratio Z-Score])</f>
        <v>113</v>
      </c>
      <c r="AV77">
        <f>(Table2[[#This Row],[Rank 1Y]]+Table2[[#This Row],[Rank 6M]]+Table2[[#This Row],[Rank Sharpe]])/3</f>
        <v>149.33333333333334</v>
      </c>
    </row>
    <row r="78" spans="1:48" hidden="1" x14ac:dyDescent="0.3">
      <c r="A78" t="s">
        <v>545</v>
      </c>
      <c r="B78" t="s">
        <v>546</v>
      </c>
      <c r="C78" t="s">
        <v>3124</v>
      </c>
      <c r="D78" t="s">
        <v>244</v>
      </c>
      <c r="E78">
        <v>35098.471122274997</v>
      </c>
      <c r="F78">
        <v>8737.85</v>
      </c>
      <c r="G78">
        <v>39.7990756312645</v>
      </c>
      <c r="H78">
        <f>(Table2[[#This Row],[1Y Return vs Nifty]]-AVERAGE(Table2[1Y Return vs Nifty]))/_xlfn.STDEV.P(Table2[1Y Return vs Nifty])</f>
        <v>0.49762491212879628</v>
      </c>
      <c r="I78">
        <v>-8.3847424753441402</v>
      </c>
      <c r="J78">
        <f>(Table2[[#This Row],[1M Return vs Nifty]]-AVERAGE(Table2[1M Return vs Nifty]))/_xlfn.STDEV.P(Table2[1M Return vs Nifty])</f>
        <v>-0.81226494622931988</v>
      </c>
      <c r="K78">
        <v>6.43153558274759</v>
      </c>
      <c r="L78">
        <f>(Table2[[#This Row],[6M Return vs Nifty]]-AVERAGE(Table2[6M Return vs Nifty]))/_xlfn.STDEV.P(Table2[6M Return vs Nifty])</f>
        <v>6.2351985382580195E-2</v>
      </c>
      <c r="M78">
        <v>-1.3112923254633</v>
      </c>
      <c r="N78">
        <f>(Table2[[#This Row],[1W Return vs Nifty]]-AVERAGE(Table2[1W Return vs Nifty]))/_xlfn.STDEV.P(Table2[1W Return vs Nifty])</f>
        <v>-0.46255931251355392</v>
      </c>
      <c r="O78">
        <v>9424.1</v>
      </c>
      <c r="P78">
        <v>9467.3449589362299</v>
      </c>
      <c r="Q78">
        <v>8161.9349401764803</v>
      </c>
      <c r="R78">
        <v>30.2317546028858</v>
      </c>
      <c r="S78" s="1">
        <f>(Table2[[#This Row],[Close Price]]-Table2[[#This Row],[20D EMA]])/Table2[[#This Row],[20D EMA]]</f>
        <v>-7.2818624590146541E-2</v>
      </c>
      <c r="T78" s="1">
        <f>(Table2[[#This Row],[Close Price]]-Table2[[#This Row],[50D EMA]])/Table2[[#This Row],[50D EMA]]</f>
        <v>-7.7053805697410341E-2</v>
      </c>
      <c r="U78" s="1">
        <f>(Table2[[#This Row],[Close Price]]-Table2[[#This Row],[200D EMA]])/Table2[[#This Row],[200D EMA]]</f>
        <v>7.0561094157786497E-2</v>
      </c>
      <c r="V78">
        <v>0.78589486231928496</v>
      </c>
      <c r="W78">
        <v>8664.15</v>
      </c>
      <c r="X78">
        <v>8800.2000000000007</v>
      </c>
      <c r="Y78">
        <v>8574.35</v>
      </c>
      <c r="Z78">
        <v>9074.4500000000007</v>
      </c>
      <c r="AA78">
        <v>8574.35</v>
      </c>
      <c r="AB78">
        <v>10263.200000000001</v>
      </c>
      <c r="AC78" s="1">
        <f>(Table2[[#This Row],[Close Price]]/Table2[[#This Row],[Day Low]])-1</f>
        <v>8.5063162572209805E-3</v>
      </c>
      <c r="AD78" s="1">
        <f>(Table2[[#This Row],[Day High]]/Table2[[#This Row],[Close Price]])-1</f>
        <v>7.1356226073919782E-3</v>
      </c>
      <c r="AE78" s="1">
        <f>(Table2[[#This Row],[Close Price]]/Table2[[#This Row],[Current Week Low]])-1</f>
        <v>1.9068500819304113E-2</v>
      </c>
      <c r="AF78" s="1">
        <f>(Table2[[#This Row],[Current Week High]]/Table2[[#This Row],[Close Price]])-1</f>
        <v>3.8522062063322204E-2</v>
      </c>
      <c r="AG78" s="1">
        <f>(Table2[[#This Row],[Close Price]]/Table2[[#This Row],[Current Month Low]])-1</f>
        <v>1.9068500819304113E-2</v>
      </c>
      <c r="AH78" s="1">
        <f>(Table2[[#This Row],[Current Month High]]/Table2[[#This Row],[Close Price]])-1</f>
        <v>0.17456811458196242</v>
      </c>
      <c r="AI78">
        <v>25.889091710203299</v>
      </c>
      <c r="AJ78">
        <v>70.579507852687698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0.08</v>
      </c>
      <c r="AM78" t="s">
        <v>3159</v>
      </c>
      <c r="AN78">
        <v>-5.99</v>
      </c>
      <c r="AO78" t="s">
        <v>3158</v>
      </c>
      <c r="AP78">
        <v>0.26859222078925399</v>
      </c>
      <c r="AQ78">
        <f>(Table2[[#This Row],[Sharpe Ratio]]-AVERAGE(Table2[Sharpe Ratio]))/_xlfn.STDEV.P(Table2[Sharpe Ratio])</f>
        <v>2.5277591643723207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165</v>
      </c>
      <c r="AT78">
        <f>_xlfn.RANK.AVG(Table2[[#This Row],[6M Return vs Nifty Z-Score]],Table2[6M Return vs Nifty Z-Score])</f>
        <v>287</v>
      </c>
      <c r="AU78">
        <f>_xlfn.RANK.AVG(Table2[[#This Row],[Sharpe Ratio Z-Score]],Table2[Sharpe Ratio Z-Score])</f>
        <v>2</v>
      </c>
      <c r="AV78">
        <f>(Table2[[#This Row],[Rank 1Y]]+Table2[[#This Row],[Rank 6M]]+Table2[[#This Row],[Rank Sharpe]])/3</f>
        <v>151.33333333333334</v>
      </c>
    </row>
    <row r="79" spans="1:48" x14ac:dyDescent="0.3">
      <c r="A79" t="s">
        <v>764</v>
      </c>
      <c r="B79" t="s">
        <v>765</v>
      </c>
      <c r="C79" t="s">
        <v>3122</v>
      </c>
      <c r="D79" t="s">
        <v>284</v>
      </c>
      <c r="E79">
        <v>20559.46858067</v>
      </c>
      <c r="F79">
        <v>6086.95</v>
      </c>
      <c r="G79">
        <v>75.481795877676007</v>
      </c>
      <c r="H79">
        <f>(Table2[[#This Row],[1Y Return vs Nifty]]-AVERAGE(Table2[1Y Return vs Nifty]))/_xlfn.STDEV.P(Table2[1Y Return vs Nifty])</f>
        <v>1.2147702135272958</v>
      </c>
      <c r="I79">
        <v>27.151008204669001</v>
      </c>
      <c r="J79">
        <f>(Table2[[#This Row],[1M Return vs Nifty]]-AVERAGE(Table2[1M Return vs Nifty]))/_xlfn.STDEV.P(Table2[1M Return vs Nifty])</f>
        <v>3.0749572888083905</v>
      </c>
      <c r="K79">
        <v>53.691071727723902</v>
      </c>
      <c r="L79">
        <f>(Table2[[#This Row],[6M Return vs Nifty]]-AVERAGE(Table2[6M Return vs Nifty]))/_xlfn.STDEV.P(Table2[6M Return vs Nifty])</f>
        <v>1.7031118805475109</v>
      </c>
      <c r="M79">
        <v>3.9461316320394402</v>
      </c>
      <c r="N79">
        <f>(Table2[[#This Row],[1W Return vs Nifty]]-AVERAGE(Table2[1W Return vs Nifty]))/_xlfn.STDEV.P(Table2[1W Return vs Nifty])</f>
        <v>0.63852592700116784</v>
      </c>
      <c r="O79">
        <v>5951.34</v>
      </c>
      <c r="P79">
        <v>5456.8880479544596</v>
      </c>
      <c r="Q79">
        <v>4424.66126484283</v>
      </c>
      <c r="R79">
        <v>52.277422017322102</v>
      </c>
      <c r="S79" s="1">
        <f>(Table2[[#This Row],[Close Price]]-Table2[[#This Row],[20D EMA]])/Table2[[#This Row],[20D EMA]]</f>
        <v>2.2786464896981128E-2</v>
      </c>
      <c r="T79" s="1">
        <f>(Table2[[#This Row],[Close Price]]-Table2[[#This Row],[50D EMA]])/Table2[[#This Row],[50D EMA]]</f>
        <v>0.11546176987847899</v>
      </c>
      <c r="U79" s="1">
        <f>(Table2[[#This Row],[Close Price]]-Table2[[#This Row],[200D EMA]])/Table2[[#This Row],[200D EMA]]</f>
        <v>0.37568723019890127</v>
      </c>
      <c r="V79">
        <v>0.65956190657284797</v>
      </c>
      <c r="W79">
        <v>5962.25</v>
      </c>
      <c r="X79">
        <v>6175</v>
      </c>
      <c r="Y79">
        <v>5870</v>
      </c>
      <c r="Z79">
        <v>6289.8</v>
      </c>
      <c r="AA79">
        <v>5870</v>
      </c>
      <c r="AB79">
        <v>6340</v>
      </c>
      <c r="AC79" s="1">
        <f>(Table2[[#This Row],[Close Price]]/Table2[[#This Row],[Day Low]])-1</f>
        <v>2.0914923057570478E-2</v>
      </c>
      <c r="AD79" s="1">
        <f>(Table2[[#This Row],[Day High]]/Table2[[#This Row],[Close Price]])-1</f>
        <v>1.4465372641470742E-2</v>
      </c>
      <c r="AE79" s="1">
        <f>(Table2[[#This Row],[Close Price]]/Table2[[#This Row],[Current Week Low]])-1</f>
        <v>3.6959114139693217E-2</v>
      </c>
      <c r="AF79" s="1">
        <f>(Table2[[#This Row],[Current Week High]]/Table2[[#This Row],[Close Price]])-1</f>
        <v>3.3325392848635227E-2</v>
      </c>
      <c r="AG79" s="1">
        <f>(Table2[[#This Row],[Close Price]]/Table2[[#This Row],[Current Month Low]])-1</f>
        <v>3.6959114139693217E-2</v>
      </c>
      <c r="AH79" s="1">
        <f>(Table2[[#This Row],[Current Month High]]/Table2[[#This Row],[Close Price]])-1</f>
        <v>4.1572544542012091E-2</v>
      </c>
      <c r="AI79">
        <v>17.612268870287998</v>
      </c>
      <c r="AJ79">
        <v>103.406850459482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0.53</v>
      </c>
      <c r="AM79" t="s">
        <v>3159</v>
      </c>
      <c r="AN79">
        <v>-2.38</v>
      </c>
      <c r="AO79" t="s">
        <v>3158</v>
      </c>
      <c r="AP79">
        <v>6.0501637311874003E-2</v>
      </c>
      <c r="AQ79">
        <f>(Table2[[#This Row],[Sharpe Ratio]]-AVERAGE(Table2[Sharpe Ratio]))/_xlfn.STDEV.P(Table2[Sharpe Ratio])</f>
        <v>6.1268753556153265E-2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6.6926340634405186</v>
      </c>
      <c r="AS79">
        <f>_xlfn.RANK.AVG(Table2[[#This Row],[1Y Return vs Nifty Z-Score]],Table2[1Y Return vs Nifty Z-Score])</f>
        <v>76</v>
      </c>
      <c r="AT79">
        <f>_xlfn.RANK.AVG(Table2[[#This Row],[6M Return vs Nifty Z-Score]],Table2[6M Return vs Nifty Z-Score])</f>
        <v>44</v>
      </c>
      <c r="AU79">
        <f>_xlfn.RANK.AVG(Table2[[#This Row],[Sharpe Ratio Z-Score]],Table2[Sharpe Ratio Z-Score])</f>
        <v>335</v>
      </c>
      <c r="AV79">
        <f>(Table2[[#This Row],[Rank 1Y]]+Table2[[#This Row],[Rank 6M]]+Table2[[#This Row],[Rank Sharpe]])/3</f>
        <v>151.66666666666666</v>
      </c>
    </row>
    <row r="80" spans="1:48" hidden="1" x14ac:dyDescent="0.3">
      <c r="A80" t="s">
        <v>1815</v>
      </c>
      <c r="B80" t="s">
        <v>1816</v>
      </c>
      <c r="C80" t="s">
        <v>3124</v>
      </c>
      <c r="D80" t="s">
        <v>173</v>
      </c>
      <c r="E80">
        <v>4109.1319999999996</v>
      </c>
      <c r="F80">
        <v>3636.4</v>
      </c>
      <c r="G80">
        <v>79.349168279024795</v>
      </c>
      <c r="H80">
        <f>(Table2[[#This Row],[1Y Return vs Nifty]]-AVERAGE(Table2[1Y Return vs Nifty]))/_xlfn.STDEV.P(Table2[1Y Return vs Nifty])</f>
        <v>1.2924960126601248</v>
      </c>
      <c r="I80">
        <v>-18.4345454701179</v>
      </c>
      <c r="J80">
        <f>(Table2[[#This Row],[1M Return vs Nifty]]-AVERAGE(Table2[1M Return vs Nifty]))/_xlfn.STDEV.P(Table2[1M Return vs Nifty])</f>
        <v>-1.9116034127445485</v>
      </c>
      <c r="K80">
        <v>6.90427126521561</v>
      </c>
      <c r="L80">
        <f>(Table2[[#This Row],[6M Return vs Nifty]]-AVERAGE(Table2[6M Return vs Nifty]))/_xlfn.STDEV.P(Table2[6M Return vs Nifty])</f>
        <v>7.876445600919682E-2</v>
      </c>
      <c r="M80">
        <v>-15.972891302780001</v>
      </c>
      <c r="N80">
        <f>(Table2[[#This Row],[1W Return vs Nifty]]-AVERAGE(Table2[1W Return vs Nifty]))/_xlfn.STDEV.P(Table2[1W Return vs Nifty])</f>
        <v>-3.5332019603390785</v>
      </c>
      <c r="O80">
        <v>4376.68</v>
      </c>
      <c r="P80">
        <v>4583.4345247361798</v>
      </c>
      <c r="Q80">
        <v>4075.3060650471698</v>
      </c>
      <c r="R80">
        <v>17.902157828712301</v>
      </c>
      <c r="S80" s="1">
        <f>(Table2[[#This Row],[Close Price]]-Table2[[#This Row],[20D EMA]])/Table2[[#This Row],[20D EMA]]</f>
        <v>-0.16914190665070331</v>
      </c>
      <c r="T80" s="1">
        <f>(Table2[[#This Row],[Close Price]]-Table2[[#This Row],[50D EMA]])/Table2[[#This Row],[50D EMA]]</f>
        <v>-0.20662115268041067</v>
      </c>
      <c r="U80" s="1">
        <f>(Table2[[#This Row],[Close Price]]-Table2[[#This Row],[200D EMA]])/Table2[[#This Row],[200D EMA]]</f>
        <v>-0.10769892077838074</v>
      </c>
      <c r="V80">
        <v>1.5753266875504699</v>
      </c>
      <c r="W80">
        <v>3576.1</v>
      </c>
      <c r="X80">
        <v>3737.65</v>
      </c>
      <c r="Y80">
        <v>3576.1</v>
      </c>
      <c r="Z80">
        <v>4000</v>
      </c>
      <c r="AA80">
        <v>3576.1</v>
      </c>
      <c r="AB80">
        <v>4816.25</v>
      </c>
      <c r="AC80" s="1">
        <f>(Table2[[#This Row],[Close Price]]/Table2[[#This Row],[Day Low]])-1</f>
        <v>1.6861944576493926E-2</v>
      </c>
      <c r="AD80" s="1">
        <f>(Table2[[#This Row],[Day High]]/Table2[[#This Row],[Close Price]])-1</f>
        <v>2.7843471565284439E-2</v>
      </c>
      <c r="AE80" s="1">
        <f>(Table2[[#This Row],[Close Price]]/Table2[[#This Row],[Current Week Low]])-1</f>
        <v>1.6861944576493926E-2</v>
      </c>
      <c r="AF80" s="1">
        <f>(Table2[[#This Row],[Current Week High]]/Table2[[#This Row],[Close Price]])-1</f>
        <v>9.9989000109998782E-2</v>
      </c>
      <c r="AG80" s="1">
        <f>(Table2[[#This Row],[Close Price]]/Table2[[#This Row],[Current Month Low]])-1</f>
        <v>1.6861944576493926E-2</v>
      </c>
      <c r="AH80" s="1">
        <f>(Table2[[#This Row],[Current Month High]]/Table2[[#This Row],[Close Price]])-1</f>
        <v>0.32445550544494561</v>
      </c>
      <c r="AI80">
        <v>56.4638103618963</v>
      </c>
      <c r="AJ80">
        <v>103.548838511055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-0.25</v>
      </c>
      <c r="AM80" t="s">
        <v>3158</v>
      </c>
      <c r="AN80">
        <v>-16.47</v>
      </c>
      <c r="AO80" t="s">
        <v>3158</v>
      </c>
      <c r="AP80">
        <v>0.146697196850922</v>
      </c>
      <c r="AQ80">
        <f>(Table2[[#This Row],[Sharpe Ratio]]-AVERAGE(Table2[Sharpe Ratio]))/_xlfn.STDEV.P(Table2[Sharpe Ratio])</f>
        <v>1.082941707253773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68</v>
      </c>
      <c r="AT80">
        <f>_xlfn.RANK.AVG(Table2[[#This Row],[6M Return vs Nifty Z-Score]],Table2[6M Return vs Nifty Z-Score])</f>
        <v>284</v>
      </c>
      <c r="AU80">
        <f>_xlfn.RANK.AVG(Table2[[#This Row],[Sharpe Ratio Z-Score]],Table2[Sharpe Ratio Z-Score])</f>
        <v>104</v>
      </c>
      <c r="AV80">
        <f>(Table2[[#This Row],[Rank 1Y]]+Table2[[#This Row],[Rank 6M]]+Table2[[#This Row],[Rank Sharpe]])/3</f>
        <v>152</v>
      </c>
    </row>
    <row r="81" spans="1:48" x14ac:dyDescent="0.3">
      <c r="A81" t="s">
        <v>434</v>
      </c>
      <c r="B81" t="s">
        <v>435</v>
      </c>
      <c r="C81" t="s">
        <v>3127</v>
      </c>
      <c r="D81" t="s">
        <v>411</v>
      </c>
      <c r="E81">
        <v>49627.088293904999</v>
      </c>
      <c r="F81">
        <v>1684.95</v>
      </c>
      <c r="G81">
        <v>30.419221452715899</v>
      </c>
      <c r="H81">
        <f>(Table2[[#This Row],[1Y Return vs Nifty]]-AVERAGE(Table2[1Y Return vs Nifty]))/_xlfn.STDEV.P(Table2[1Y Return vs Nifty])</f>
        <v>0.30911018271643609</v>
      </c>
      <c r="I81">
        <v>11.508682832505301</v>
      </c>
      <c r="J81">
        <f>(Table2[[#This Row],[1M Return vs Nifty]]-AVERAGE(Table2[1M Return vs Nifty]))/_xlfn.STDEV.P(Table2[1M Return vs Nifty])</f>
        <v>1.3638580765841006</v>
      </c>
      <c r="K81">
        <v>33.375133566310403</v>
      </c>
      <c r="L81">
        <f>(Table2[[#This Row],[6M Return vs Nifty]]-AVERAGE(Table2[6M Return vs Nifty]))/_xlfn.STDEV.P(Table2[6M Return vs Nifty])</f>
        <v>0.99778171256528914</v>
      </c>
      <c r="M81">
        <v>7.2767735672346499</v>
      </c>
      <c r="N81">
        <f>(Table2[[#This Row],[1W Return vs Nifty]]-AVERAGE(Table2[1W Return vs Nifty]))/_xlfn.STDEV.P(Table2[1W Return vs Nifty])</f>
        <v>1.3360768003178709</v>
      </c>
      <c r="O81">
        <v>1679.83</v>
      </c>
      <c r="P81">
        <v>1660.2569737804699</v>
      </c>
      <c r="Q81">
        <v>1480.5820565142101</v>
      </c>
      <c r="R81">
        <v>48.429748989225502</v>
      </c>
      <c r="S81" s="1">
        <f>(Table2[[#This Row],[Close Price]]-Table2[[#This Row],[20D EMA]])/Table2[[#This Row],[20D EMA]]</f>
        <v>3.0479274688510853E-3</v>
      </c>
      <c r="T81" s="1">
        <f>(Table2[[#This Row],[Close Price]]-Table2[[#This Row],[50D EMA]])/Table2[[#This Row],[50D EMA]]</f>
        <v>1.4873014605265068E-2</v>
      </c>
      <c r="U81" s="1">
        <f>(Table2[[#This Row],[Close Price]]-Table2[[#This Row],[200D EMA]])/Table2[[#This Row],[200D EMA]]</f>
        <v>0.13803216281503577</v>
      </c>
      <c r="V81">
        <v>0.99701556763405197</v>
      </c>
      <c r="W81">
        <v>1675.55</v>
      </c>
      <c r="X81">
        <v>1730.95</v>
      </c>
      <c r="Y81">
        <v>1675.55</v>
      </c>
      <c r="Z81">
        <v>1760.35</v>
      </c>
      <c r="AA81">
        <v>1623</v>
      </c>
      <c r="AB81">
        <v>1799</v>
      </c>
      <c r="AC81" s="1">
        <f>(Table2[[#This Row],[Close Price]]/Table2[[#This Row],[Day Low]])-1</f>
        <v>5.6100981767182034E-3</v>
      </c>
      <c r="AD81" s="1">
        <f>(Table2[[#This Row],[Day High]]/Table2[[#This Row],[Close Price]])-1</f>
        <v>2.7300513368349266E-2</v>
      </c>
      <c r="AE81" s="1">
        <f>(Table2[[#This Row],[Close Price]]/Table2[[#This Row],[Current Week Low]])-1</f>
        <v>5.6100981767182034E-3</v>
      </c>
      <c r="AF81" s="1">
        <f>(Table2[[#This Row],[Current Week High]]/Table2[[#This Row],[Close Price]])-1</f>
        <v>4.4749102347250602E-2</v>
      </c>
      <c r="AG81" s="1">
        <f>(Table2[[#This Row],[Close Price]]/Table2[[#This Row],[Current Month Low]])-1</f>
        <v>3.8170055452865004E-2</v>
      </c>
      <c r="AH81" s="1">
        <f>(Table2[[#This Row],[Current Month High]]/Table2[[#This Row],[Close Price]])-1</f>
        <v>6.7687468470874368E-2</v>
      </c>
      <c r="AI81">
        <v>6.7687468470874297</v>
      </c>
      <c r="AJ81">
        <v>64.449541284403693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3159</v>
      </c>
      <c r="AN81">
        <v>5.22</v>
      </c>
      <c r="AO81" t="s">
        <v>3159</v>
      </c>
      <c r="AP81">
        <v>0.120714385096793</v>
      </c>
      <c r="AQ81">
        <f>(Table2[[#This Row],[Sharpe Ratio]]-AVERAGE(Table2[Sharpe Ratio]))/_xlfn.STDEV.P(Table2[Sharpe Ratio])</f>
        <v>0.77496834792794289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4.7817951201116395</v>
      </c>
      <c r="AS81">
        <f>_xlfn.RANK.AVG(Table2[[#This Row],[1Y Return vs Nifty Z-Score]],Table2[1Y Return vs Nifty Z-Score])</f>
        <v>212</v>
      </c>
      <c r="AT81">
        <f>_xlfn.RANK.AVG(Table2[[#This Row],[6M Return vs Nifty Z-Score]],Table2[6M Return vs Nifty Z-Score])</f>
        <v>91</v>
      </c>
      <c r="AU81">
        <f>_xlfn.RANK.AVG(Table2[[#This Row],[Sharpe Ratio Z-Score]],Table2[Sharpe Ratio Z-Score])</f>
        <v>158</v>
      </c>
      <c r="AV81">
        <f>(Table2[[#This Row],[Rank 1Y]]+Table2[[#This Row],[Rank 6M]]+Table2[[#This Row],[Rank Sharpe]])/3</f>
        <v>153.66666666666666</v>
      </c>
    </row>
    <row r="82" spans="1:48" x14ac:dyDescent="0.3">
      <c r="A82" t="s">
        <v>947</v>
      </c>
      <c r="B82" t="s">
        <v>948</v>
      </c>
      <c r="C82" t="s">
        <v>3117</v>
      </c>
      <c r="D82" t="s">
        <v>51</v>
      </c>
      <c r="E82">
        <v>14852.685398400001</v>
      </c>
      <c r="F82">
        <v>1954</v>
      </c>
      <c r="G82">
        <v>33.661061028298199</v>
      </c>
      <c r="H82">
        <f>(Table2[[#This Row],[1Y Return vs Nifty]]-AVERAGE(Table2[1Y Return vs Nifty]))/_xlfn.STDEV.P(Table2[1Y Return vs Nifty])</f>
        <v>0.3742641284767893</v>
      </c>
      <c r="I82">
        <v>11.024692961029899</v>
      </c>
      <c r="J82">
        <f>(Table2[[#This Row],[1M Return vs Nifty]]-AVERAGE(Table2[1M Return vs Nifty]))/_xlfn.STDEV.P(Table2[1M Return vs Nifty])</f>
        <v>1.3109148812405338</v>
      </c>
      <c r="K82">
        <v>43.063293323187096</v>
      </c>
      <c r="L82">
        <f>(Table2[[#This Row],[6M Return vs Nifty]]-AVERAGE(Table2[6M Return vs Nifty]))/_xlfn.STDEV.P(Table2[6M Return vs Nifty])</f>
        <v>1.3341359234545096</v>
      </c>
      <c r="M82">
        <v>3.2880647513599501</v>
      </c>
      <c r="N82">
        <f>(Table2[[#This Row],[1W Return vs Nifty]]-AVERAGE(Table2[1W Return vs Nifty]))/_xlfn.STDEV.P(Table2[1W Return vs Nifty])</f>
        <v>0.50070410879005689</v>
      </c>
      <c r="O82">
        <v>1973.68</v>
      </c>
      <c r="P82">
        <v>1911.2033312477799</v>
      </c>
      <c r="Q82">
        <v>1613.4234703867</v>
      </c>
      <c r="R82">
        <v>44.123744248736898</v>
      </c>
      <c r="S82" s="1">
        <f>(Table2[[#This Row],[Close Price]]-Table2[[#This Row],[20D EMA]])/Table2[[#This Row],[20D EMA]]</f>
        <v>-9.9712212719387447E-3</v>
      </c>
      <c r="T82" s="1">
        <f>(Table2[[#This Row],[Close Price]]-Table2[[#This Row],[50D EMA]])/Table2[[#This Row],[50D EMA]]</f>
        <v>2.2392525197347326E-2</v>
      </c>
      <c r="U82" s="1">
        <f>(Table2[[#This Row],[Close Price]]-Table2[[#This Row],[200D EMA]])/Table2[[#This Row],[200D EMA]]</f>
        <v>0.21108936114067542</v>
      </c>
      <c r="V82">
        <v>0.329826498640861</v>
      </c>
      <c r="W82">
        <v>1951</v>
      </c>
      <c r="X82">
        <v>2009.5</v>
      </c>
      <c r="Y82">
        <v>1951</v>
      </c>
      <c r="Z82">
        <v>2070.9499999999998</v>
      </c>
      <c r="AA82">
        <v>1951</v>
      </c>
      <c r="AB82">
        <v>2176.75</v>
      </c>
      <c r="AC82" s="1">
        <f>(Table2[[#This Row],[Close Price]]/Table2[[#This Row],[Day Low]])-1</f>
        <v>1.5376729882112805E-3</v>
      </c>
      <c r="AD82" s="1">
        <f>(Table2[[#This Row],[Day High]]/Table2[[#This Row],[Close Price]])-1</f>
        <v>2.8403275332651079E-2</v>
      </c>
      <c r="AE82" s="1">
        <f>(Table2[[#This Row],[Close Price]]/Table2[[#This Row],[Current Week Low]])-1</f>
        <v>1.5376729882112805E-3</v>
      </c>
      <c r="AF82" s="1">
        <f>(Table2[[#This Row],[Current Week High]]/Table2[[#This Row],[Close Price]])-1</f>
        <v>5.9851586489252817E-2</v>
      </c>
      <c r="AG82" s="1">
        <f>(Table2[[#This Row],[Close Price]]/Table2[[#This Row],[Current Month Low]])-1</f>
        <v>1.5376729882112805E-3</v>
      </c>
      <c r="AH82" s="1">
        <f>(Table2[[#This Row],[Current Month High]]/Table2[[#This Row],[Close Price]])-1</f>
        <v>0.11399692937563977</v>
      </c>
      <c r="AI82">
        <v>11.3996929375639</v>
      </c>
      <c r="AJ82">
        <v>65.874363327674004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0.04</v>
      </c>
      <c r="AM82" t="s">
        <v>3159</v>
      </c>
      <c r="AN82">
        <v>8.26</v>
      </c>
      <c r="AO82" t="s">
        <v>3159</v>
      </c>
      <c r="AP82">
        <v>0.103657381779916</v>
      </c>
      <c r="AQ82">
        <f>(Table2[[#This Row],[Sharpe Ratio]]-AVERAGE(Table2[Sharpe Ratio]))/_xlfn.STDEV.P(Table2[Sharpe Ratio])</f>
        <v>0.57279228394996906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4.0928113259118586</v>
      </c>
      <c r="AS82">
        <f>_xlfn.RANK.AVG(Table2[[#This Row],[1Y Return vs Nifty Z-Score]],Table2[1Y Return vs Nifty Z-Score])</f>
        <v>197</v>
      </c>
      <c r="AT82">
        <f>_xlfn.RANK.AVG(Table2[[#This Row],[6M Return vs Nifty Z-Score]],Table2[6M Return vs Nifty Z-Score])</f>
        <v>62</v>
      </c>
      <c r="AU82">
        <f>_xlfn.RANK.AVG(Table2[[#This Row],[Sharpe Ratio Z-Score]],Table2[Sharpe Ratio Z-Score])</f>
        <v>204</v>
      </c>
      <c r="AV82">
        <f>(Table2[[#This Row],[Rank 1Y]]+Table2[[#This Row],[Rank 6M]]+Table2[[#This Row],[Rank Sharpe]])/3</f>
        <v>154.33333333333334</v>
      </c>
    </row>
    <row r="83" spans="1:48" hidden="1" x14ac:dyDescent="0.3">
      <c r="A83" t="s">
        <v>25</v>
      </c>
      <c r="B83" t="s">
        <v>26</v>
      </c>
      <c r="C83" t="s">
        <v>3114</v>
      </c>
      <c r="D83" t="s">
        <v>27</v>
      </c>
      <c r="E83">
        <v>926957.78149204399</v>
      </c>
      <c r="F83">
        <v>1550.45</v>
      </c>
      <c r="G83">
        <v>44.657127185833701</v>
      </c>
      <c r="H83">
        <f>(Table2[[#This Row],[1Y Return vs Nifty]]-AVERAGE(Table2[1Y Return vs Nifty]))/_xlfn.STDEV.P(Table2[1Y Return vs Nifty])</f>
        <v>0.59526121402092425</v>
      </c>
      <c r="I83">
        <v>-2.2418090026506299</v>
      </c>
      <c r="J83">
        <f>(Table2[[#This Row],[1M Return vs Nifty]]-AVERAGE(Table2[1M Return vs Nifty]))/_xlfn.STDEV.P(Table2[1M Return vs Nifty])</f>
        <v>-0.14029525017778291</v>
      </c>
      <c r="K83">
        <v>13.9859472282391</v>
      </c>
      <c r="L83">
        <f>(Table2[[#This Row],[6M Return vs Nifty]]-AVERAGE(Table2[6M Return vs Nifty]))/_xlfn.STDEV.P(Table2[6M Return vs Nifty])</f>
        <v>0.32462657947647433</v>
      </c>
      <c r="M83">
        <v>2.04403000099569</v>
      </c>
      <c r="N83">
        <f>(Table2[[#This Row],[1W Return vs Nifty]]-AVERAGE(Table2[1W Return vs Nifty]))/_xlfn.STDEV.P(Table2[1W Return vs Nifty])</f>
        <v>0.24016048283524355</v>
      </c>
      <c r="O83">
        <v>1611.35</v>
      </c>
      <c r="P83">
        <v>1616.0902137585599</v>
      </c>
      <c r="Q83">
        <v>1423.9302434077499</v>
      </c>
      <c r="R83">
        <v>19.108756297549299</v>
      </c>
      <c r="S83" s="1">
        <f>(Table2[[#This Row],[Close Price]]-Table2[[#This Row],[20D EMA]])/Table2[[#This Row],[20D EMA]]</f>
        <v>-3.7794396003351147E-2</v>
      </c>
      <c r="T83" s="1">
        <f>(Table2[[#This Row],[Close Price]]-Table2[[#This Row],[50D EMA]])/Table2[[#This Row],[50D EMA]]</f>
        <v>-4.0616676717508023E-2</v>
      </c>
      <c r="U83" s="1">
        <f>(Table2[[#This Row],[Close Price]]-Table2[[#This Row],[200D EMA]])/Table2[[#This Row],[200D EMA]]</f>
        <v>8.8852496235674469E-2</v>
      </c>
      <c r="V83">
        <v>0.76724822436909201</v>
      </c>
      <c r="W83">
        <v>1546.35</v>
      </c>
      <c r="X83">
        <v>1572.5</v>
      </c>
      <c r="Y83">
        <v>1546.35</v>
      </c>
      <c r="Z83">
        <v>1595</v>
      </c>
      <c r="AA83">
        <v>1546.35</v>
      </c>
      <c r="AB83">
        <v>1626.35</v>
      </c>
      <c r="AC83" s="1">
        <f>(Table2[[#This Row],[Close Price]]/Table2[[#This Row],[Day Low]])-1</f>
        <v>2.6514049212662538E-3</v>
      </c>
      <c r="AD83" s="1">
        <f>(Table2[[#This Row],[Day High]]/Table2[[#This Row],[Close Price]])-1</f>
        <v>1.4221677577477498E-2</v>
      </c>
      <c r="AE83" s="1">
        <f>(Table2[[#This Row],[Close Price]]/Table2[[#This Row],[Current Week Low]])-1</f>
        <v>2.6514049212662538E-3</v>
      </c>
      <c r="AF83" s="1">
        <f>(Table2[[#This Row],[Current Week High]]/Table2[[#This Row],[Close Price]])-1</f>
        <v>2.8733593472862751E-2</v>
      </c>
      <c r="AG83" s="1">
        <f>(Table2[[#This Row],[Close Price]]/Table2[[#This Row],[Current Month Low]])-1</f>
        <v>2.6514049212662538E-3</v>
      </c>
      <c r="AH83" s="1">
        <f>(Table2[[#This Row],[Current Month High]]/Table2[[#This Row],[Close Price]])-1</f>
        <v>4.8953529620432645E-2</v>
      </c>
      <c r="AI83">
        <v>14.740881679512301</v>
      </c>
      <c r="AJ83">
        <v>66.036624544870406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0.04</v>
      </c>
      <c r="AM83" t="s">
        <v>3159</v>
      </c>
      <c r="AN83">
        <v>-6.79</v>
      </c>
      <c r="AO83" t="s">
        <v>3158</v>
      </c>
      <c r="AP83">
        <v>0.148685565860778</v>
      </c>
      <c r="AQ83">
        <f>(Table2[[#This Row],[Sharpe Ratio]]-AVERAGE(Table2[Sharpe Ratio]))/_xlfn.STDEV.P(Table2[Sharpe Ratio])</f>
        <v>1.1065097756114022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150</v>
      </c>
      <c r="AT83">
        <f>_xlfn.RANK.AVG(Table2[[#This Row],[6M Return vs Nifty Z-Score]],Table2[6M Return vs Nifty Z-Score])</f>
        <v>216</v>
      </c>
      <c r="AU83">
        <f>_xlfn.RANK.AVG(Table2[[#This Row],[Sharpe Ratio Z-Score]],Table2[Sharpe Ratio Z-Score])</f>
        <v>98</v>
      </c>
      <c r="AV83">
        <f>(Table2[[#This Row],[Rank 1Y]]+Table2[[#This Row],[Rank 6M]]+Table2[[#This Row],[Rank Sharpe]])/3</f>
        <v>154.66666666666666</v>
      </c>
    </row>
    <row r="84" spans="1:48" x14ac:dyDescent="0.3">
      <c r="A84" t="s">
        <v>254</v>
      </c>
      <c r="B84" t="s">
        <v>255</v>
      </c>
      <c r="C84" t="s">
        <v>3117</v>
      </c>
      <c r="D84" t="s">
        <v>249</v>
      </c>
      <c r="E84">
        <v>97397.910390069999</v>
      </c>
      <c r="F84">
        <v>1001.9</v>
      </c>
      <c r="G84">
        <v>47.859325315190901</v>
      </c>
      <c r="H84">
        <f>(Table2[[#This Row],[1Y Return vs Nifty]]-AVERAGE(Table2[1Y Return vs Nifty]))/_xlfn.STDEV.P(Table2[1Y Return vs Nifty])</f>
        <v>0.65961845267193553</v>
      </c>
      <c r="I84">
        <v>14.7091752148529</v>
      </c>
      <c r="J84">
        <f>(Table2[[#This Row],[1M Return vs Nifty]]-AVERAGE(Table2[1M Return vs Nifty]))/_xlfn.STDEV.P(Table2[1M Return vs Nifty])</f>
        <v>1.7139569182761596</v>
      </c>
      <c r="K84">
        <v>18.568954261131399</v>
      </c>
      <c r="L84">
        <f>(Table2[[#This Row],[6M Return vs Nifty]]-AVERAGE(Table2[6M Return vs Nifty]))/_xlfn.STDEV.P(Table2[6M Return vs Nifty])</f>
        <v>0.48373973953290977</v>
      </c>
      <c r="M84">
        <v>3.1417025072459199</v>
      </c>
      <c r="N84">
        <f>(Table2[[#This Row],[1W Return vs Nifty]]-AVERAGE(Table2[1W Return vs Nifty]))/_xlfn.STDEV.P(Table2[1W Return vs Nifty])</f>
        <v>0.47005082537238135</v>
      </c>
      <c r="O84">
        <v>1007.78</v>
      </c>
      <c r="P84">
        <v>971.82030647159104</v>
      </c>
      <c r="Q84">
        <v>866.59640027952196</v>
      </c>
      <c r="R84">
        <v>43.360951952519002</v>
      </c>
      <c r="S84" s="1">
        <f>(Table2[[#This Row],[Close Price]]-Table2[[#This Row],[20D EMA]])/Table2[[#This Row],[20D EMA]]</f>
        <v>-5.8346067594117722E-3</v>
      </c>
      <c r="T84" s="1">
        <f>(Table2[[#This Row],[Close Price]]-Table2[[#This Row],[50D EMA]])/Table2[[#This Row],[50D EMA]]</f>
        <v>3.0951908833454955E-2</v>
      </c>
      <c r="U84" s="1">
        <f>(Table2[[#This Row],[Close Price]]-Table2[[#This Row],[200D EMA]])/Table2[[#This Row],[200D EMA]]</f>
        <v>0.15613219680676685</v>
      </c>
      <c r="V84">
        <v>0.94748909493433497</v>
      </c>
      <c r="W84">
        <v>992.9</v>
      </c>
      <c r="X84">
        <v>1036.3</v>
      </c>
      <c r="Y84">
        <v>992.9</v>
      </c>
      <c r="Z84">
        <v>1080</v>
      </c>
      <c r="AA84">
        <v>992.9</v>
      </c>
      <c r="AB84">
        <v>1109</v>
      </c>
      <c r="AC84" s="1">
        <f>(Table2[[#This Row],[Close Price]]/Table2[[#This Row],[Day Low]])-1</f>
        <v>9.0643569342330199E-3</v>
      </c>
      <c r="AD84" s="1">
        <f>(Table2[[#This Row],[Day High]]/Table2[[#This Row],[Close Price]])-1</f>
        <v>3.4334763948497882E-2</v>
      </c>
      <c r="AE84" s="1">
        <f>(Table2[[#This Row],[Close Price]]/Table2[[#This Row],[Current Week Low]])-1</f>
        <v>9.0643569342330199E-3</v>
      </c>
      <c r="AF84" s="1">
        <f>(Table2[[#This Row],[Current Week High]]/Table2[[#This Row],[Close Price]])-1</f>
        <v>7.7951891406327967E-2</v>
      </c>
      <c r="AG84" s="1">
        <f>(Table2[[#This Row],[Close Price]]/Table2[[#This Row],[Current Month Low]])-1</f>
        <v>9.0643569342330199E-3</v>
      </c>
      <c r="AH84" s="1">
        <f>(Table2[[#This Row],[Current Month High]]/Table2[[#This Row],[Close Price]])-1</f>
        <v>0.10689689589779428</v>
      </c>
      <c r="AI84">
        <v>11.587982832618</v>
      </c>
      <c r="AJ84">
        <v>69.784782240298199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0.22</v>
      </c>
      <c r="AM84" t="s">
        <v>3159</v>
      </c>
      <c r="AN84">
        <v>3.5</v>
      </c>
      <c r="AO84" t="s">
        <v>3159</v>
      </c>
      <c r="AP84">
        <v>0.121996778817423</v>
      </c>
      <c r="AQ84">
        <f>(Table2[[#This Row],[Sharpe Ratio]]-AVERAGE(Table2[Sharpe Ratio]))/_xlfn.STDEV.P(Table2[Sharpe Ratio])</f>
        <v>0.7901685158642715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4.117534451717658</v>
      </c>
      <c r="AS84">
        <f>_xlfn.RANK.AVG(Table2[[#This Row],[1Y Return vs Nifty Z-Score]],Table2[1Y Return vs Nifty Z-Score])</f>
        <v>137</v>
      </c>
      <c r="AT84">
        <f>_xlfn.RANK.AVG(Table2[[#This Row],[6M Return vs Nifty Z-Score]],Table2[6M Return vs Nifty Z-Score])</f>
        <v>179</v>
      </c>
      <c r="AU84">
        <f>_xlfn.RANK.AVG(Table2[[#This Row],[Sharpe Ratio Z-Score]],Table2[Sharpe Ratio Z-Score])</f>
        <v>156</v>
      </c>
      <c r="AV84">
        <f>(Table2[[#This Row],[Rank 1Y]]+Table2[[#This Row],[Rank 6M]]+Table2[[#This Row],[Rank Sharpe]])/3</f>
        <v>157.33333333333334</v>
      </c>
    </row>
    <row r="85" spans="1:48" hidden="1" x14ac:dyDescent="0.3">
      <c r="A85" t="s">
        <v>1423</v>
      </c>
      <c r="B85" t="s">
        <v>1424</v>
      </c>
      <c r="C85" t="s">
        <v>3122</v>
      </c>
      <c r="D85" t="s">
        <v>85</v>
      </c>
      <c r="E85">
        <v>7054.6516615250002</v>
      </c>
      <c r="F85">
        <v>2881.75</v>
      </c>
      <c r="G85">
        <v>28.3329752382732</v>
      </c>
      <c r="H85">
        <f>(Table2[[#This Row],[1Y Return vs Nifty]]-AVERAGE(Table2[1Y Return vs Nifty]))/_xlfn.STDEV.P(Table2[1Y Return vs Nifty])</f>
        <v>0.26718115768930267</v>
      </c>
      <c r="I85">
        <v>0.62396135558932098</v>
      </c>
      <c r="J85">
        <f>(Table2[[#This Row],[1M Return vs Nifty]]-AVERAGE(Table2[1M Return vs Nifty]))/_xlfn.STDEV.P(Table2[1M Return vs Nifty])</f>
        <v>0.17318866514380568</v>
      </c>
      <c r="K85">
        <v>18.031017758559798</v>
      </c>
      <c r="L85">
        <f>(Table2[[#This Row],[6M Return vs Nifty]]-AVERAGE(Table2[6M Return vs Nifty]))/_xlfn.STDEV.P(Table2[6M Return vs Nifty])</f>
        <v>0.46506362225454345</v>
      </c>
      <c r="M85">
        <v>6.7377418509265299</v>
      </c>
      <c r="N85">
        <f>(Table2[[#This Row],[1W Return vs Nifty]]-AVERAGE(Table2[1W Return vs Nifty]))/_xlfn.STDEV.P(Table2[1W Return vs Nifty])</f>
        <v>1.2231850359757239</v>
      </c>
      <c r="O85">
        <v>2926.75</v>
      </c>
      <c r="P85">
        <v>3018.0531185048999</v>
      </c>
      <c r="Q85">
        <v>2755.0078606606298</v>
      </c>
      <c r="R85">
        <v>47.5797285067666</v>
      </c>
      <c r="S85" s="1">
        <f>(Table2[[#This Row],[Close Price]]-Table2[[#This Row],[20D EMA]])/Table2[[#This Row],[20D EMA]]</f>
        <v>-1.5375416417527975E-2</v>
      </c>
      <c r="T85" s="1">
        <f>(Table2[[#This Row],[Close Price]]-Table2[[#This Row],[50D EMA]])/Table2[[#This Row],[50D EMA]]</f>
        <v>-4.5162597592855652E-2</v>
      </c>
      <c r="U85" s="1">
        <f>(Table2[[#This Row],[Close Price]]-Table2[[#This Row],[200D EMA]])/Table2[[#This Row],[200D EMA]]</f>
        <v>4.6004275032804576E-2</v>
      </c>
      <c r="V85">
        <v>0.583042805003683</v>
      </c>
      <c r="W85">
        <v>2846.95</v>
      </c>
      <c r="X85">
        <v>3039.35</v>
      </c>
      <c r="Y85">
        <v>2790</v>
      </c>
      <c r="Z85">
        <v>3039.85</v>
      </c>
      <c r="AA85">
        <v>2784</v>
      </c>
      <c r="AB85">
        <v>3080</v>
      </c>
      <c r="AC85" s="1">
        <f>(Table2[[#This Row],[Close Price]]/Table2[[#This Row],[Day Low]])-1</f>
        <v>1.2223607720543095E-2</v>
      </c>
      <c r="AD85" s="1">
        <f>(Table2[[#This Row],[Day High]]/Table2[[#This Row],[Close Price]])-1</f>
        <v>5.4688991064457237E-2</v>
      </c>
      <c r="AE85" s="1">
        <f>(Table2[[#This Row],[Close Price]]/Table2[[#This Row],[Current Week Low]])-1</f>
        <v>3.2885304659498127E-2</v>
      </c>
      <c r="AF85" s="1">
        <f>(Table2[[#This Row],[Current Week High]]/Table2[[#This Row],[Close Price]])-1</f>
        <v>5.4862496746768352E-2</v>
      </c>
      <c r="AG85" s="1">
        <f>(Table2[[#This Row],[Close Price]]/Table2[[#This Row],[Current Month Low]])-1</f>
        <v>3.5111350574712707E-2</v>
      </c>
      <c r="AH85" s="1">
        <f>(Table2[[#This Row],[Current Month High]]/Table2[[#This Row],[Close Price]])-1</f>
        <v>6.8795003036349334E-2</v>
      </c>
      <c r="AI85">
        <v>22.319770972499299</v>
      </c>
      <c r="AJ85">
        <v>61.623667975322398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-0.02</v>
      </c>
      <c r="AM85" t="s">
        <v>3158</v>
      </c>
      <c r="AN85">
        <v>5.76</v>
      </c>
      <c r="AO85" t="s">
        <v>3159</v>
      </c>
      <c r="AP85">
        <v>0.165677378037172</v>
      </c>
      <c r="AQ85">
        <f>(Table2[[#This Row],[Sharpe Ratio]]-AVERAGE(Table2[Sharpe Ratio]))/_xlfn.STDEV.P(Table2[Sharpe Ratio])</f>
        <v>1.3079131312804058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224</v>
      </c>
      <c r="AT85">
        <f>_xlfn.RANK.AVG(Table2[[#This Row],[6M Return vs Nifty Z-Score]],Table2[6M Return vs Nifty Z-Score])</f>
        <v>187</v>
      </c>
      <c r="AU85">
        <f>_xlfn.RANK.AVG(Table2[[#This Row],[Sharpe Ratio Z-Score]],Table2[Sharpe Ratio Z-Score])</f>
        <v>62</v>
      </c>
      <c r="AV85">
        <f>(Table2[[#This Row],[Rank 1Y]]+Table2[[#This Row],[Rank 6M]]+Table2[[#This Row],[Rank Sharpe]])/3</f>
        <v>157.66666666666666</v>
      </c>
    </row>
    <row r="86" spans="1:48" x14ac:dyDescent="0.3">
      <c r="A86" t="s">
        <v>1402</v>
      </c>
      <c r="B86" t="s">
        <v>1403</v>
      </c>
      <c r="C86" t="s">
        <v>3112</v>
      </c>
      <c r="D86" t="s">
        <v>21</v>
      </c>
      <c r="E86">
        <v>7300.2660305850004</v>
      </c>
      <c r="F86">
        <v>881.55</v>
      </c>
      <c r="G86">
        <v>62.6430222945027</v>
      </c>
      <c r="H86">
        <f>(Table2[[#This Row],[1Y Return vs Nifty]]-AVERAGE(Table2[1Y Return vs Nifty]))/_xlfn.STDEV.P(Table2[1Y Return vs Nifty])</f>
        <v>0.9567387045136897</v>
      </c>
      <c r="I86">
        <v>-2.6267890600617001</v>
      </c>
      <c r="J86">
        <f>(Table2[[#This Row],[1M Return vs Nifty]]-AVERAGE(Table2[1M Return vs Nifty]))/_xlfn.STDEV.P(Table2[1M Return vs Nifty])</f>
        <v>-0.1824078553873896</v>
      </c>
      <c r="K86">
        <v>10.598141907637901</v>
      </c>
      <c r="L86">
        <f>(Table2[[#This Row],[6M Return vs Nifty]]-AVERAGE(Table2[6M Return vs Nifty]))/_xlfn.STDEV.P(Table2[6M Return vs Nifty])</f>
        <v>0.20700851641260964</v>
      </c>
      <c r="M86">
        <v>-0.46774920588212299</v>
      </c>
      <c r="N86">
        <f>(Table2[[#This Row],[1W Return vs Nifty]]-AVERAGE(Table2[1W Return vs Nifty]))/_xlfn.STDEV.P(Table2[1W Return vs Nifty])</f>
        <v>-0.28589239628749041</v>
      </c>
      <c r="O86">
        <v>894.46</v>
      </c>
      <c r="P86">
        <v>883.72863227242601</v>
      </c>
      <c r="Q86">
        <v>773.71224799485799</v>
      </c>
      <c r="R86">
        <v>42.992458044216903</v>
      </c>
      <c r="S86" s="1">
        <f>(Table2[[#This Row],[Close Price]]-Table2[[#This Row],[20D EMA]])/Table2[[#This Row],[20D EMA]]</f>
        <v>-1.4433289358942917E-2</v>
      </c>
      <c r="T86" s="1">
        <f>(Table2[[#This Row],[Close Price]]-Table2[[#This Row],[50D EMA]])/Table2[[#This Row],[50D EMA]]</f>
        <v>-2.4652729275319585E-3</v>
      </c>
      <c r="U86" s="1">
        <f>(Table2[[#This Row],[Close Price]]-Table2[[#This Row],[200D EMA]])/Table2[[#This Row],[200D EMA]]</f>
        <v>0.13937707756935838</v>
      </c>
      <c r="V86">
        <v>0.55891637312112796</v>
      </c>
      <c r="W86">
        <v>847</v>
      </c>
      <c r="X86">
        <v>895</v>
      </c>
      <c r="Y86">
        <v>847</v>
      </c>
      <c r="Z86">
        <v>905.45</v>
      </c>
      <c r="AA86">
        <v>847</v>
      </c>
      <c r="AB86">
        <v>933</v>
      </c>
      <c r="AC86" s="1">
        <f>(Table2[[#This Row],[Close Price]]/Table2[[#This Row],[Day Low]])-1</f>
        <v>4.0791027154663428E-2</v>
      </c>
      <c r="AD86" s="1">
        <f>(Table2[[#This Row],[Day High]]/Table2[[#This Row],[Close Price]])-1</f>
        <v>1.5257217401168477E-2</v>
      </c>
      <c r="AE86" s="1">
        <f>(Table2[[#This Row],[Close Price]]/Table2[[#This Row],[Current Week Low]])-1</f>
        <v>4.0791027154663428E-2</v>
      </c>
      <c r="AF86" s="1">
        <f>(Table2[[#This Row],[Current Week High]]/Table2[[#This Row],[Close Price]])-1</f>
        <v>2.7111337984232486E-2</v>
      </c>
      <c r="AG86" s="1">
        <f>(Table2[[#This Row],[Close Price]]/Table2[[#This Row],[Current Month Low]])-1</f>
        <v>4.0791027154663428E-2</v>
      </c>
      <c r="AH86" s="1">
        <f>(Table2[[#This Row],[Current Month High]]/Table2[[#This Row],[Close Price]])-1</f>
        <v>5.8363110430491805E-2</v>
      </c>
      <c r="AI86">
        <v>12.636832851227901</v>
      </c>
      <c r="AJ86">
        <v>112.42168674698701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0.09</v>
      </c>
      <c r="AM86" t="s">
        <v>3159</v>
      </c>
      <c r="AN86">
        <v>-0.19</v>
      </c>
      <c r="AO86" t="s">
        <v>3158</v>
      </c>
      <c r="AP86">
        <v>0.130924262669811</v>
      </c>
      <c r="AQ86">
        <f>(Table2[[#This Row],[Sharpe Ratio]]-AVERAGE(Table2[Sharpe Ratio]))/_xlfn.STDEV.P(Table2[Sharpe Ratio])</f>
        <v>0.89598566984915973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1.5914326391005791</v>
      </c>
      <c r="AS86">
        <f>_xlfn.RANK.AVG(Table2[[#This Row],[1Y Return vs Nifty Z-Score]],Table2[1Y Return vs Nifty Z-Score])</f>
        <v>100</v>
      </c>
      <c r="AT86">
        <f>_xlfn.RANK.AVG(Table2[[#This Row],[6M Return vs Nifty Z-Score]],Table2[6M Return vs Nifty Z-Score])</f>
        <v>244</v>
      </c>
      <c r="AU86">
        <f>_xlfn.RANK.AVG(Table2[[#This Row],[Sharpe Ratio Z-Score]],Table2[Sharpe Ratio Z-Score])</f>
        <v>130</v>
      </c>
      <c r="AV86">
        <f>(Table2[[#This Row],[Rank 1Y]]+Table2[[#This Row],[Rank 6M]]+Table2[[#This Row],[Rank Sharpe]])/3</f>
        <v>158</v>
      </c>
    </row>
    <row r="87" spans="1:48" hidden="1" x14ac:dyDescent="0.3">
      <c r="A87" t="s">
        <v>1488</v>
      </c>
      <c r="B87" t="s">
        <v>1489</v>
      </c>
      <c r="C87" t="s">
        <v>3116</v>
      </c>
      <c r="D87" t="s">
        <v>48</v>
      </c>
      <c r="E87">
        <v>6549.5533758269903</v>
      </c>
      <c r="F87">
        <v>233.31</v>
      </c>
      <c r="G87">
        <v>45.781719419865098</v>
      </c>
      <c r="H87">
        <f>(Table2[[#This Row],[1Y Return vs Nifty]]-AVERAGE(Table2[1Y Return vs Nifty]))/_xlfn.STDEV.P(Table2[1Y Return vs Nifty])</f>
        <v>0.6178630793231068</v>
      </c>
      <c r="I87">
        <v>-10.9388907663407</v>
      </c>
      <c r="J87">
        <f>(Table2[[#This Row],[1M Return vs Nifty]]-AVERAGE(Table2[1M Return vs Nifty]))/_xlfn.STDEV.P(Table2[1M Return vs Nifty])</f>
        <v>-1.0916608176644953</v>
      </c>
      <c r="K87">
        <v>34.008035207834403</v>
      </c>
      <c r="L87">
        <f>(Table2[[#This Row],[6M Return vs Nifty]]-AVERAGE(Table2[6M Return vs Nifty]))/_xlfn.STDEV.P(Table2[6M Return vs Nifty])</f>
        <v>1.0197548362077018</v>
      </c>
      <c r="M87">
        <v>-3.7505035963168698</v>
      </c>
      <c r="N87">
        <f>(Table2[[#This Row],[1W Return vs Nifty]]-AVERAGE(Table2[1W Return vs Nifty]))/_xlfn.STDEV.P(Table2[1W Return vs Nifty])</f>
        <v>-0.97341397215385217</v>
      </c>
      <c r="O87">
        <v>236.18</v>
      </c>
      <c r="P87">
        <v>237.66462831251201</v>
      </c>
      <c r="Q87">
        <v>209.86105787083801</v>
      </c>
      <c r="R87">
        <v>47.063504909694103</v>
      </c>
      <c r="S87" s="1">
        <f>(Table2[[#This Row],[Close Price]]-Table2[[#This Row],[20D EMA]])/Table2[[#This Row],[20D EMA]]</f>
        <v>-1.2151748666271507E-2</v>
      </c>
      <c r="T87" s="1">
        <f>(Table2[[#This Row],[Close Price]]-Table2[[#This Row],[50D EMA]])/Table2[[#This Row],[50D EMA]]</f>
        <v>-1.8322576411269668E-2</v>
      </c>
      <c r="U87" s="1">
        <f>(Table2[[#This Row],[Close Price]]-Table2[[#This Row],[200D EMA]])/Table2[[#This Row],[200D EMA]]</f>
        <v>0.11173555669196131</v>
      </c>
      <c r="V87">
        <v>0.86821901076654495</v>
      </c>
      <c r="W87">
        <v>230</v>
      </c>
      <c r="X87">
        <v>244</v>
      </c>
      <c r="Y87">
        <v>223.05</v>
      </c>
      <c r="Z87">
        <v>244</v>
      </c>
      <c r="AA87">
        <v>223.05</v>
      </c>
      <c r="AB87">
        <v>247</v>
      </c>
      <c r="AC87" s="1">
        <f>(Table2[[#This Row],[Close Price]]/Table2[[#This Row],[Day Low]])-1</f>
        <v>1.4391304347826095E-2</v>
      </c>
      <c r="AD87" s="1">
        <f>(Table2[[#This Row],[Day High]]/Table2[[#This Row],[Close Price]])-1</f>
        <v>4.581886760104581E-2</v>
      </c>
      <c r="AE87" s="1">
        <f>(Table2[[#This Row],[Close Price]]/Table2[[#This Row],[Current Week Low]])-1</f>
        <v>4.5998655010087486E-2</v>
      </c>
      <c r="AF87" s="1">
        <f>(Table2[[#This Row],[Current Week High]]/Table2[[#This Row],[Close Price]])-1</f>
        <v>4.581886760104581E-2</v>
      </c>
      <c r="AG87" s="1">
        <f>(Table2[[#This Row],[Close Price]]/Table2[[#This Row],[Current Month Low]])-1</f>
        <v>4.5998655010087486E-2</v>
      </c>
      <c r="AH87" s="1">
        <f>(Table2[[#This Row],[Current Month High]]/Table2[[#This Row],[Close Price]])-1</f>
        <v>5.8677296301058668E-2</v>
      </c>
      <c r="AI87">
        <v>22.043632934722002</v>
      </c>
      <c r="AJ87">
        <v>78.303400840657204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0.1</v>
      </c>
      <c r="AM87" t="s">
        <v>3159</v>
      </c>
      <c r="AN87">
        <v>1.83</v>
      </c>
      <c r="AO87" t="s">
        <v>3159</v>
      </c>
      <c r="AP87">
        <v>8.9221718381052001E-2</v>
      </c>
      <c r="AQ87">
        <f>(Table2[[#This Row],[Sharpe Ratio]]-AVERAGE(Table2[Sharpe Ratio]))/_xlfn.STDEV.P(Table2[Sharpe Ratio])</f>
        <v>0.401686870374451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146</v>
      </c>
      <c r="AT87">
        <f>_xlfn.RANK.AVG(Table2[[#This Row],[6M Return vs Nifty Z-Score]],Table2[6M Return vs Nifty Z-Score])</f>
        <v>88</v>
      </c>
      <c r="AU87">
        <f>_xlfn.RANK.AVG(Table2[[#This Row],[Sharpe Ratio Z-Score]],Table2[Sharpe Ratio Z-Score])</f>
        <v>241</v>
      </c>
      <c r="AV87">
        <f>(Table2[[#This Row],[Rank 1Y]]+Table2[[#This Row],[Rank 6M]]+Table2[[#This Row],[Rank Sharpe]])/3</f>
        <v>158.33333333333334</v>
      </c>
    </row>
    <row r="88" spans="1:48" hidden="1" x14ac:dyDescent="0.3">
      <c r="A88" t="s">
        <v>1534</v>
      </c>
      <c r="B88" t="s">
        <v>1535</v>
      </c>
      <c r="C88" t="s">
        <v>3116</v>
      </c>
      <c r="D88" t="s">
        <v>48</v>
      </c>
      <c r="E88">
        <v>6229.8077193500003</v>
      </c>
      <c r="F88">
        <v>456.35</v>
      </c>
      <c r="G88">
        <v>24.959118107082102</v>
      </c>
      <c r="H88">
        <f>(Table2[[#This Row],[1Y Return vs Nifty]]-AVERAGE(Table2[1Y Return vs Nifty]))/_xlfn.STDEV.P(Table2[1Y Return vs Nifty])</f>
        <v>0.19937394533231195</v>
      </c>
      <c r="I88">
        <v>-9.1971989168417991</v>
      </c>
      <c r="J88">
        <f>(Table2[[#This Row],[1M Return vs Nifty]]-AVERAGE(Table2[1M Return vs Nifty]))/_xlfn.STDEV.P(Table2[1M Return vs Nifty])</f>
        <v>-0.90113878972365824</v>
      </c>
      <c r="K88">
        <v>17.4762154755505</v>
      </c>
      <c r="L88">
        <f>(Table2[[#This Row],[6M Return vs Nifty]]-AVERAGE(Table2[6M Return vs Nifty]))/_xlfn.STDEV.P(Table2[6M Return vs Nifty])</f>
        <v>0.44580195762636948</v>
      </c>
      <c r="M88">
        <v>2.4041447214068001</v>
      </c>
      <c r="N88">
        <f>(Table2[[#This Row],[1W Return vs Nifty]]-AVERAGE(Table2[1W Return vs Nifty]))/_xlfn.STDEV.P(Table2[1W Return vs Nifty])</f>
        <v>0.31558088004532298</v>
      </c>
      <c r="O88">
        <v>501.29</v>
      </c>
      <c r="P88">
        <v>523.15743246043405</v>
      </c>
      <c r="Q88">
        <v>459.98024561313798</v>
      </c>
      <c r="R88">
        <v>24.260205288157</v>
      </c>
      <c r="S88" s="1">
        <f>(Table2[[#This Row],[Close Price]]-Table2[[#This Row],[20D EMA]])/Table2[[#This Row],[20D EMA]]</f>
        <v>-8.9648706337648862E-2</v>
      </c>
      <c r="T88" s="1">
        <f>(Table2[[#This Row],[Close Price]]-Table2[[#This Row],[50D EMA]])/Table2[[#This Row],[50D EMA]]</f>
        <v>-0.12770043645606929</v>
      </c>
      <c r="U88" s="1">
        <f>(Table2[[#This Row],[Close Price]]-Table2[[#This Row],[200D EMA]])/Table2[[#This Row],[200D EMA]]</f>
        <v>-7.8921772136083031E-3</v>
      </c>
      <c r="V88">
        <v>0.74998496971801898</v>
      </c>
      <c r="W88">
        <v>454</v>
      </c>
      <c r="X88">
        <v>476.4</v>
      </c>
      <c r="Y88">
        <v>454</v>
      </c>
      <c r="Z88">
        <v>490.3</v>
      </c>
      <c r="AA88">
        <v>454</v>
      </c>
      <c r="AB88">
        <v>507.7</v>
      </c>
      <c r="AC88" s="1">
        <f>(Table2[[#This Row],[Close Price]]/Table2[[#This Row],[Day Low]])-1</f>
        <v>5.1762114537445836E-3</v>
      </c>
      <c r="AD88" s="1">
        <f>(Table2[[#This Row],[Day High]]/Table2[[#This Row],[Close Price]])-1</f>
        <v>4.3935575764215917E-2</v>
      </c>
      <c r="AE88" s="1">
        <f>(Table2[[#This Row],[Close Price]]/Table2[[#This Row],[Current Week Low]])-1</f>
        <v>5.1762114537445836E-3</v>
      </c>
      <c r="AF88" s="1">
        <f>(Table2[[#This Row],[Current Week High]]/Table2[[#This Row],[Close Price]])-1</f>
        <v>7.4394653226689922E-2</v>
      </c>
      <c r="AG88" s="1">
        <f>(Table2[[#This Row],[Close Price]]/Table2[[#This Row],[Current Month Low]])-1</f>
        <v>5.1762114537445836E-3</v>
      </c>
      <c r="AH88" s="1">
        <f>(Table2[[#This Row],[Current Month High]]/Table2[[#This Row],[Close Price]])-1</f>
        <v>0.1125232825682041</v>
      </c>
      <c r="AI88">
        <v>35.641503232168198</v>
      </c>
      <c r="AJ88">
        <v>62.084887231397602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-0.16</v>
      </c>
      <c r="AM88" t="s">
        <v>3158</v>
      </c>
      <c r="AN88">
        <v>-10.83</v>
      </c>
      <c r="AO88" t="s">
        <v>3158</v>
      </c>
      <c r="AP88">
        <v>0.18346602100076401</v>
      </c>
      <c r="AQ88">
        <f>(Table2[[#This Row],[Sharpe Ratio]]-AVERAGE(Table2[Sharpe Ratio]))/_xlfn.STDEV.P(Table2[Sharpe Ratio])</f>
        <v>1.5187612944117352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242</v>
      </c>
      <c r="AT88">
        <f>_xlfn.RANK.AVG(Table2[[#This Row],[6M Return vs Nifty Z-Score]],Table2[6M Return vs Nifty Z-Score])</f>
        <v>190</v>
      </c>
      <c r="AU88">
        <f>_xlfn.RANK.AVG(Table2[[#This Row],[Sharpe Ratio Z-Score]],Table2[Sharpe Ratio Z-Score])</f>
        <v>44</v>
      </c>
      <c r="AV88">
        <f>(Table2[[#This Row],[Rank 1Y]]+Table2[[#This Row],[Rank 6M]]+Table2[[#This Row],[Rank Sharpe]])/3</f>
        <v>158.66666666666666</v>
      </c>
    </row>
    <row r="89" spans="1:48" hidden="1" x14ac:dyDescent="0.3">
      <c r="A89" t="s">
        <v>89</v>
      </c>
      <c r="B89" t="s">
        <v>90</v>
      </c>
      <c r="C89" t="s">
        <v>3124</v>
      </c>
      <c r="D89" t="s">
        <v>91</v>
      </c>
      <c r="E89">
        <v>271984.10475</v>
      </c>
      <c r="F89">
        <v>4066.9</v>
      </c>
      <c r="G89">
        <v>76.222390940278601</v>
      </c>
      <c r="H89">
        <f>(Table2[[#This Row],[1Y Return vs Nifty]]-AVERAGE(Table2[1Y Return vs Nifty]))/_xlfn.STDEV.P(Table2[1Y Return vs Nifty])</f>
        <v>1.2296545683555349</v>
      </c>
      <c r="I89">
        <v>-0.44684795672153499</v>
      </c>
      <c r="J89">
        <f>(Table2[[#This Row],[1M Return vs Nifty]]-AVERAGE(Table2[1M Return vs Nifty]))/_xlfn.STDEV.P(Table2[1M Return vs Nifty])</f>
        <v>5.6053844895267706E-2</v>
      </c>
      <c r="K89">
        <v>-2.8813502896017802</v>
      </c>
      <c r="L89">
        <f>(Table2[[#This Row],[6M Return vs Nifty]]-AVERAGE(Table2[6M Return vs Nifty]))/_xlfn.STDEV.P(Table2[6M Return vs Nifty])</f>
        <v>-0.26097344042617909</v>
      </c>
      <c r="M89">
        <v>2.7113497010151901</v>
      </c>
      <c r="N89">
        <f>(Table2[[#This Row],[1W Return vs Nifty]]-AVERAGE(Table2[1W Return vs Nifty]))/_xlfn.STDEV.P(Table2[1W Return vs Nifty])</f>
        <v>0.37992015937422291</v>
      </c>
      <c r="O89">
        <v>4314.7700000000004</v>
      </c>
      <c r="P89">
        <v>4419.67163871291</v>
      </c>
      <c r="Q89">
        <v>4128.3213093006198</v>
      </c>
      <c r="R89">
        <v>30.474670845193099</v>
      </c>
      <c r="S89" s="1">
        <f>(Table2[[#This Row],[Close Price]]-Table2[[#This Row],[20D EMA]])/Table2[[#This Row],[20D EMA]]</f>
        <v>-5.7446862752823513E-2</v>
      </c>
      <c r="T89" s="1">
        <f>(Table2[[#This Row],[Close Price]]-Table2[[#This Row],[50D EMA]])/Table2[[#This Row],[50D EMA]]</f>
        <v>-7.9818517652511287E-2</v>
      </c>
      <c r="U89" s="1">
        <f>(Table2[[#This Row],[Close Price]]-Table2[[#This Row],[200D EMA]])/Table2[[#This Row],[200D EMA]]</f>
        <v>-1.4878035089527727E-2</v>
      </c>
      <c r="V89">
        <v>0.74377674219166401</v>
      </c>
      <c r="W89">
        <v>4045.55</v>
      </c>
      <c r="X89">
        <v>4220</v>
      </c>
      <c r="Y89">
        <v>4045.55</v>
      </c>
      <c r="Z89">
        <v>4489.8999999999996</v>
      </c>
      <c r="AA89">
        <v>4045.55</v>
      </c>
      <c r="AB89">
        <v>4489.8999999999996</v>
      </c>
      <c r="AC89" s="1">
        <f>(Table2[[#This Row],[Close Price]]/Table2[[#This Row],[Day Low]])-1</f>
        <v>5.2774035668821107E-3</v>
      </c>
      <c r="AD89" s="1">
        <f>(Table2[[#This Row],[Day High]]/Table2[[#This Row],[Close Price]])-1</f>
        <v>3.7645381002729295E-2</v>
      </c>
      <c r="AE89" s="1">
        <f>(Table2[[#This Row],[Close Price]]/Table2[[#This Row],[Current Week Low]])-1</f>
        <v>5.2774035668821107E-3</v>
      </c>
      <c r="AF89" s="1">
        <f>(Table2[[#This Row],[Current Week High]]/Table2[[#This Row],[Close Price]])-1</f>
        <v>0.10401042563131613</v>
      </c>
      <c r="AG89" s="1">
        <f>(Table2[[#This Row],[Close Price]]/Table2[[#This Row],[Current Month Low]])-1</f>
        <v>5.2774035668821107E-3</v>
      </c>
      <c r="AH89" s="1">
        <f>(Table2[[#This Row],[Current Month High]]/Table2[[#This Row],[Close Price]])-1</f>
        <v>0.10401042563131613</v>
      </c>
      <c r="AI89">
        <v>39.535026678797102</v>
      </c>
      <c r="AJ89">
        <v>99.304109186248795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</v>
      </c>
      <c r="AM89">
        <v>0</v>
      </c>
      <c r="AN89">
        <v>-1.97</v>
      </c>
      <c r="AO89" t="s">
        <v>3158</v>
      </c>
      <c r="AP89">
        <v>0.235756400267849</v>
      </c>
      <c r="AQ89">
        <f>(Table2[[#This Row],[Sharpe Ratio]]-AVERAGE(Table2[Sharpe Ratio]))/_xlfn.STDEV.P(Table2[Sharpe Ratio])</f>
        <v>2.1385573317188507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73</v>
      </c>
      <c r="AT89">
        <f>_xlfn.RANK.AVG(Table2[[#This Row],[6M Return vs Nifty Z-Score]],Table2[6M Return vs Nifty Z-Score])</f>
        <v>392</v>
      </c>
      <c r="AU89">
        <f>_xlfn.RANK.AVG(Table2[[#This Row],[Sharpe Ratio Z-Score]],Table2[Sharpe Ratio Z-Score])</f>
        <v>12</v>
      </c>
      <c r="AV89">
        <f>(Table2[[#This Row],[Rank 1Y]]+Table2[[#This Row],[Rank 6M]]+Table2[[#This Row],[Rank Sharpe]])/3</f>
        <v>159</v>
      </c>
    </row>
    <row r="90" spans="1:48" hidden="1" x14ac:dyDescent="0.3">
      <c r="A90" t="s">
        <v>869</v>
      </c>
      <c r="B90" t="s">
        <v>870</v>
      </c>
      <c r="C90" t="s">
        <v>3119</v>
      </c>
      <c r="D90" t="s">
        <v>798</v>
      </c>
      <c r="E90">
        <v>16680.028858919999</v>
      </c>
      <c r="F90">
        <v>922.8</v>
      </c>
      <c r="G90">
        <v>11.2770853951669</v>
      </c>
      <c r="H90">
        <f>(Table2[[#This Row],[1Y Return vs Nifty]]-AVERAGE(Table2[1Y Return vs Nifty]))/_xlfn.STDEV.P(Table2[1Y Return vs Nifty])</f>
        <v>-7.5605243618881282E-2</v>
      </c>
      <c r="I90">
        <v>0.32635101022796098</v>
      </c>
      <c r="J90">
        <f>(Table2[[#This Row],[1M Return vs Nifty]]-AVERAGE(Table2[1M Return vs Nifty]))/_xlfn.STDEV.P(Table2[1M Return vs Nifty])</f>
        <v>0.140633350292483</v>
      </c>
      <c r="K90">
        <v>27.3507324635084</v>
      </c>
      <c r="L90">
        <f>(Table2[[#This Row],[6M Return vs Nifty]]-AVERAGE(Table2[6M Return vs Nifty]))/_xlfn.STDEV.P(Table2[6M Return vs Nifty])</f>
        <v>0.78862613195310738</v>
      </c>
      <c r="M90">
        <v>6.3424902502142402</v>
      </c>
      <c r="N90">
        <f>(Table2[[#This Row],[1W Return vs Nifty]]-AVERAGE(Table2[1W Return vs Nifty]))/_xlfn.STDEV.P(Table2[1W Return vs Nifty])</f>
        <v>1.1404057686088993</v>
      </c>
      <c r="O90">
        <v>946.25</v>
      </c>
      <c r="P90">
        <v>950.86686045049396</v>
      </c>
      <c r="Q90">
        <v>849.03565220010898</v>
      </c>
      <c r="R90">
        <v>40.123362657587997</v>
      </c>
      <c r="S90" s="1">
        <f>(Table2[[#This Row],[Close Price]]-Table2[[#This Row],[20D EMA]])/Table2[[#This Row],[20D EMA]]</f>
        <v>-2.4782034346103085E-2</v>
      </c>
      <c r="T90" s="1">
        <f>(Table2[[#This Row],[Close Price]]-Table2[[#This Row],[50D EMA]])/Table2[[#This Row],[50D EMA]]</f>
        <v>-2.9517129703307481E-2</v>
      </c>
      <c r="U90" s="1">
        <f>(Table2[[#This Row],[Close Price]]-Table2[[#This Row],[200D EMA]])/Table2[[#This Row],[200D EMA]]</f>
        <v>8.6880153511510572E-2</v>
      </c>
      <c r="V90">
        <v>0.32333368386204903</v>
      </c>
      <c r="W90">
        <v>904.75</v>
      </c>
      <c r="X90">
        <v>938.7</v>
      </c>
      <c r="Y90">
        <v>904.75</v>
      </c>
      <c r="Z90">
        <v>981.4</v>
      </c>
      <c r="AA90">
        <v>904.75</v>
      </c>
      <c r="AB90">
        <v>981.4</v>
      </c>
      <c r="AC90" s="1">
        <f>(Table2[[#This Row],[Close Price]]/Table2[[#This Row],[Day Low]])-1</f>
        <v>1.9950262503453997E-2</v>
      </c>
      <c r="AD90" s="1">
        <f>(Table2[[#This Row],[Day High]]/Table2[[#This Row],[Close Price]])-1</f>
        <v>1.7230169050715283E-2</v>
      </c>
      <c r="AE90" s="1">
        <f>(Table2[[#This Row],[Close Price]]/Table2[[#This Row],[Current Week Low]])-1</f>
        <v>1.9950262503453997E-2</v>
      </c>
      <c r="AF90" s="1">
        <f>(Table2[[#This Row],[Current Week High]]/Table2[[#This Row],[Close Price]])-1</f>
        <v>6.3502384048548022E-2</v>
      </c>
      <c r="AG90" s="1">
        <f>(Table2[[#This Row],[Close Price]]/Table2[[#This Row],[Current Month Low]])-1</f>
        <v>1.9950262503453997E-2</v>
      </c>
      <c r="AH90" s="1">
        <f>(Table2[[#This Row],[Current Month High]]/Table2[[#This Row],[Close Price]])-1</f>
        <v>6.3502384048548022E-2</v>
      </c>
      <c r="AI90">
        <v>15.3066753359341</v>
      </c>
      <c r="AJ90">
        <v>53.276305954654902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0.11</v>
      </c>
      <c r="AM90" t="s">
        <v>3159</v>
      </c>
      <c r="AN90">
        <v>4.7</v>
      </c>
      <c r="AO90" t="s">
        <v>3159</v>
      </c>
      <c r="AP90">
        <v>0.19139067969288201</v>
      </c>
      <c r="AQ90">
        <f>(Table2[[#This Row],[Sharpe Ratio]]-AVERAGE(Table2[Sharpe Ratio]))/_xlfn.STDEV.P(Table2[Sharpe Ratio])</f>
        <v>1.6126919968321298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327</v>
      </c>
      <c r="AT90">
        <f>_xlfn.RANK.AVG(Table2[[#This Row],[6M Return vs Nifty Z-Score]],Table2[6M Return vs Nifty Z-Score])</f>
        <v>119</v>
      </c>
      <c r="AU90">
        <f>_xlfn.RANK.AVG(Table2[[#This Row],[Sharpe Ratio Z-Score]],Table2[Sharpe Ratio Z-Score])</f>
        <v>31</v>
      </c>
      <c r="AV90">
        <f>(Table2[[#This Row],[Rank 1Y]]+Table2[[#This Row],[Rank 6M]]+Table2[[#This Row],[Rank Sharpe]])/3</f>
        <v>159</v>
      </c>
    </row>
    <row r="91" spans="1:48" hidden="1" x14ac:dyDescent="0.3">
      <c r="A91" t="s">
        <v>838</v>
      </c>
      <c r="B91" t="s">
        <v>839</v>
      </c>
      <c r="C91" t="s">
        <v>3116</v>
      </c>
      <c r="D91" t="s">
        <v>48</v>
      </c>
      <c r="E91">
        <v>17557.729833419999</v>
      </c>
      <c r="F91">
        <v>279.64999999999998</v>
      </c>
      <c r="G91">
        <v>47.449817249498601</v>
      </c>
      <c r="H91">
        <f>(Table2[[#This Row],[1Y Return vs Nifty]]-AVERAGE(Table2[1Y Return vs Nifty]))/_xlfn.STDEV.P(Table2[1Y Return vs Nifty])</f>
        <v>0.65138822854193656</v>
      </c>
      <c r="I91">
        <v>4.5600449792167401</v>
      </c>
      <c r="J91">
        <f>(Table2[[#This Row],[1M Return vs Nifty]]-AVERAGE(Table2[1M Return vs Nifty]))/_xlfn.STDEV.P(Table2[1M Return vs Nifty])</f>
        <v>0.60375313860905699</v>
      </c>
      <c r="K91">
        <v>9.9626094540885699</v>
      </c>
      <c r="L91">
        <f>(Table2[[#This Row],[6M Return vs Nifty]]-AVERAGE(Table2[6M Return vs Nifty]))/_xlfn.STDEV.P(Table2[6M Return vs Nifty])</f>
        <v>0.18494405605352598</v>
      </c>
      <c r="M91">
        <v>-0.53474226180874496</v>
      </c>
      <c r="N91">
        <f>(Table2[[#This Row],[1W Return vs Nifty]]-AVERAGE(Table2[1W Return vs Nifty]))/_xlfn.STDEV.P(Table2[1W Return vs Nifty])</f>
        <v>-0.29992304430580735</v>
      </c>
      <c r="O91">
        <v>300.12</v>
      </c>
      <c r="P91">
        <v>304.11379063814098</v>
      </c>
      <c r="Q91">
        <v>278.80546572606801</v>
      </c>
      <c r="R91">
        <v>28.792721378449802</v>
      </c>
      <c r="S91" s="1">
        <f>(Table2[[#This Row],[Close Price]]-Table2[[#This Row],[20D EMA]])/Table2[[#This Row],[20D EMA]]</f>
        <v>-6.8206050912968233E-2</v>
      </c>
      <c r="T91" s="1">
        <f>(Table2[[#This Row],[Close Price]]-Table2[[#This Row],[50D EMA]])/Table2[[#This Row],[50D EMA]]</f>
        <v>-8.0442884838622761E-2</v>
      </c>
      <c r="U91" s="1">
        <f>(Table2[[#This Row],[Close Price]]-Table2[[#This Row],[200D EMA]])/Table2[[#This Row],[200D EMA]]</f>
        <v>3.0291166341829966E-3</v>
      </c>
      <c r="V91">
        <v>1.04912653653719</v>
      </c>
      <c r="W91">
        <v>278.35000000000002</v>
      </c>
      <c r="X91">
        <v>293.8</v>
      </c>
      <c r="Y91">
        <v>278.35000000000002</v>
      </c>
      <c r="Z91">
        <v>309.5</v>
      </c>
      <c r="AA91">
        <v>278.35000000000002</v>
      </c>
      <c r="AB91">
        <v>321.89999999999998</v>
      </c>
      <c r="AC91" s="1">
        <f>(Table2[[#This Row],[Close Price]]/Table2[[#This Row],[Day Low]])-1</f>
        <v>4.6703790192201833E-3</v>
      </c>
      <c r="AD91" s="1">
        <f>(Table2[[#This Row],[Day High]]/Table2[[#This Row],[Close Price]])-1</f>
        <v>5.0598962989451213E-2</v>
      </c>
      <c r="AE91" s="1">
        <f>(Table2[[#This Row],[Close Price]]/Table2[[#This Row],[Current Week Low]])-1</f>
        <v>4.6703790192201833E-3</v>
      </c>
      <c r="AF91" s="1">
        <f>(Table2[[#This Row],[Current Week High]]/Table2[[#This Row],[Close Price]])-1</f>
        <v>0.10674056856785286</v>
      </c>
      <c r="AG91" s="1">
        <f>(Table2[[#This Row],[Close Price]]/Table2[[#This Row],[Current Month Low]])-1</f>
        <v>4.6703790192201833E-3</v>
      </c>
      <c r="AH91" s="1">
        <f>(Table2[[#This Row],[Current Month High]]/Table2[[#This Row],[Close Price]])-1</f>
        <v>0.15108170927945652</v>
      </c>
      <c r="AI91">
        <v>30.341498301448201</v>
      </c>
      <c r="AJ91">
        <v>80.827675396055596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-0.05</v>
      </c>
      <c r="AM91" t="s">
        <v>3158</v>
      </c>
      <c r="AN91">
        <v>-1.1100000000000001</v>
      </c>
      <c r="AO91" t="s">
        <v>3158</v>
      </c>
      <c r="AP91">
        <v>0.154352389761479</v>
      </c>
      <c r="AQ91">
        <f>(Table2[[#This Row],[Sharpe Ratio]]-AVERAGE(Table2[Sharpe Ratio]))/_xlfn.STDEV.P(Table2[Sharpe Ratio])</f>
        <v>1.17367844118623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141</v>
      </c>
      <c r="AT91">
        <f>_xlfn.RANK.AVG(Table2[[#This Row],[6M Return vs Nifty Z-Score]],Table2[6M Return vs Nifty Z-Score])</f>
        <v>252</v>
      </c>
      <c r="AU91">
        <f>_xlfn.RANK.AVG(Table2[[#This Row],[Sharpe Ratio Z-Score]],Table2[Sharpe Ratio Z-Score])</f>
        <v>87</v>
      </c>
      <c r="AV91">
        <f>(Table2[[#This Row],[Rank 1Y]]+Table2[[#This Row],[Rank 6M]]+Table2[[#This Row],[Rank Sharpe]])/3</f>
        <v>160</v>
      </c>
    </row>
    <row r="92" spans="1:48" hidden="1" x14ac:dyDescent="0.3">
      <c r="A92" t="s">
        <v>187</v>
      </c>
      <c r="B92" t="s">
        <v>188</v>
      </c>
      <c r="C92" t="s">
        <v>3118</v>
      </c>
      <c r="D92" t="s">
        <v>57</v>
      </c>
      <c r="E92">
        <v>127207.35795515501</v>
      </c>
      <c r="F92">
        <v>728.95</v>
      </c>
      <c r="G92">
        <v>64.600672187932403</v>
      </c>
      <c r="H92">
        <f>(Table2[[#This Row],[1Y Return vs Nifty]]-AVERAGE(Table2[1Y Return vs Nifty]))/_xlfn.STDEV.P(Table2[1Y Return vs Nifty])</f>
        <v>0.99608322234084656</v>
      </c>
      <c r="I92">
        <v>10.552959207570799</v>
      </c>
      <c r="J92">
        <f>(Table2[[#This Row],[1M Return vs Nifty]]-AVERAGE(Table2[1M Return vs Nifty]))/_xlfn.STDEV.P(Table2[1M Return vs Nifty])</f>
        <v>1.2593123710817886</v>
      </c>
      <c r="K92">
        <v>20.323832936116201</v>
      </c>
      <c r="L92">
        <f>(Table2[[#This Row],[6M Return vs Nifty]]-AVERAGE(Table2[6M Return vs Nifty]))/_xlfn.STDEV.P(Table2[6M Return vs Nifty])</f>
        <v>0.5446657406253117</v>
      </c>
      <c r="M92">
        <v>17.421909133422801</v>
      </c>
      <c r="N92">
        <f>(Table2[[#This Row],[1W Return vs Nifty]]-AVERAGE(Table2[1W Return vs Nifty]))/_xlfn.STDEV.P(Table2[1W Return vs Nifty])</f>
        <v>3.4608168089421008</v>
      </c>
      <c r="O92">
        <v>701.68</v>
      </c>
      <c r="P92">
        <v>703.94201687061502</v>
      </c>
      <c r="Q92">
        <v>634.82553642452694</v>
      </c>
      <c r="R92">
        <v>61.180281755954503</v>
      </c>
      <c r="S92" s="1">
        <f>(Table2[[#This Row],[Close Price]]-Table2[[#This Row],[20D EMA]])/Table2[[#This Row],[20D EMA]]</f>
        <v>3.8863869570174576E-2</v>
      </c>
      <c r="T92" s="1">
        <f>(Table2[[#This Row],[Close Price]]-Table2[[#This Row],[50D EMA]])/Table2[[#This Row],[50D EMA]]</f>
        <v>3.5525629284864108E-2</v>
      </c>
      <c r="U92" s="1">
        <f>(Table2[[#This Row],[Close Price]]-Table2[[#This Row],[200D EMA]])/Table2[[#This Row],[200D EMA]]</f>
        <v>0.14826823776750095</v>
      </c>
      <c r="V92">
        <v>1.0865304503870199</v>
      </c>
      <c r="W92">
        <v>722.1</v>
      </c>
      <c r="X92">
        <v>774.9</v>
      </c>
      <c r="Y92">
        <v>706.15</v>
      </c>
      <c r="Z92">
        <v>776.9</v>
      </c>
      <c r="AA92">
        <v>652.1</v>
      </c>
      <c r="AB92">
        <v>776.9</v>
      </c>
      <c r="AC92" s="1">
        <f>(Table2[[#This Row],[Close Price]]/Table2[[#This Row],[Day Low]])-1</f>
        <v>9.4862207450492342E-3</v>
      </c>
      <c r="AD92" s="1">
        <f>(Table2[[#This Row],[Day High]]/Table2[[#This Row],[Close Price]])-1</f>
        <v>6.3035873516702035E-2</v>
      </c>
      <c r="AE92" s="1">
        <f>(Table2[[#This Row],[Close Price]]/Table2[[#This Row],[Current Week Low]])-1</f>
        <v>3.2287757558592478E-2</v>
      </c>
      <c r="AF92" s="1">
        <f>(Table2[[#This Row],[Current Week High]]/Table2[[#This Row],[Close Price]])-1</f>
        <v>6.5779545922216798E-2</v>
      </c>
      <c r="AG92" s="1">
        <f>(Table2[[#This Row],[Close Price]]/Table2[[#This Row],[Current Month Low]])-1</f>
        <v>0.11785002300260694</v>
      </c>
      <c r="AH92" s="1">
        <f>(Table2[[#This Row],[Current Month High]]/Table2[[#This Row],[Close Price]])-1</f>
        <v>6.5779545922216798E-2</v>
      </c>
      <c r="AI92">
        <v>10.4190959599423</v>
      </c>
      <c r="AJ92">
        <v>89.337662337662294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0.17</v>
      </c>
      <c r="AM92" t="s">
        <v>3159</v>
      </c>
      <c r="AN92">
        <v>13.38</v>
      </c>
      <c r="AO92" t="s">
        <v>3159</v>
      </c>
      <c r="AP92">
        <v>9.7600362600611001E-2</v>
      </c>
      <c r="AQ92">
        <f>(Table2[[#This Row],[Sharpe Ratio]]-AVERAGE(Table2[Sharpe Ratio]))/_xlfn.STDEV.P(Table2[Sharpe Ratio])</f>
        <v>0.50099864737962729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97</v>
      </c>
      <c r="AT92">
        <f>_xlfn.RANK.AVG(Table2[[#This Row],[6M Return vs Nifty Z-Score]],Table2[6M Return vs Nifty Z-Score])</f>
        <v>159</v>
      </c>
      <c r="AU92">
        <f>_xlfn.RANK.AVG(Table2[[#This Row],[Sharpe Ratio Z-Score]],Table2[Sharpe Ratio Z-Score])</f>
        <v>225</v>
      </c>
      <c r="AV92">
        <f>(Table2[[#This Row],[Rank 1Y]]+Table2[[#This Row],[Rank 6M]]+Table2[[#This Row],[Rank Sharpe]])/3</f>
        <v>160.33333333333334</v>
      </c>
    </row>
    <row r="93" spans="1:48" x14ac:dyDescent="0.3">
      <c r="A93" t="s">
        <v>842</v>
      </c>
      <c r="B93" t="s">
        <v>843</v>
      </c>
      <c r="C93" t="s">
        <v>3120</v>
      </c>
      <c r="D93" t="s">
        <v>117</v>
      </c>
      <c r="E93">
        <v>17497.8946788299</v>
      </c>
      <c r="F93">
        <v>959.05</v>
      </c>
      <c r="G93">
        <v>46.075728735791898</v>
      </c>
      <c r="H93">
        <f>(Table2[[#This Row],[1Y Return vs Nifty]]-AVERAGE(Table2[1Y Return vs Nifty]))/_xlfn.STDEV.P(Table2[1Y Return vs Nifty])</f>
        <v>0.62377202903401052</v>
      </c>
      <c r="I93">
        <v>-5.5575317775461004</v>
      </c>
      <c r="J93">
        <f>(Table2[[#This Row],[1M Return vs Nifty]]-AVERAGE(Table2[1M Return vs Nifty]))/_xlfn.STDEV.P(Table2[1M Return vs Nifty])</f>
        <v>-0.50299903577823513</v>
      </c>
      <c r="K93">
        <v>3.1674529752189402</v>
      </c>
      <c r="L93">
        <f>(Table2[[#This Row],[6M Return vs Nifty]]-AVERAGE(Table2[6M Return vs Nifty]))/_xlfn.STDEV.P(Table2[6M Return vs Nifty])</f>
        <v>-5.0970663839140506E-2</v>
      </c>
      <c r="M93">
        <v>-0.981688734972886</v>
      </c>
      <c r="N93">
        <f>(Table2[[#This Row],[1W Return vs Nifty]]-AVERAGE(Table2[1W Return vs Nifty]))/_xlfn.STDEV.P(Table2[1W Return vs Nifty])</f>
        <v>-0.39352899437416683</v>
      </c>
      <c r="O93">
        <v>1044.8599999999999</v>
      </c>
      <c r="P93">
        <v>1043.70006029143</v>
      </c>
      <c r="Q93">
        <v>929.97354551622402</v>
      </c>
      <c r="R93">
        <v>24.948779959206401</v>
      </c>
      <c r="S93" s="1">
        <f>(Table2[[#This Row],[Close Price]]-Table2[[#This Row],[20D EMA]])/Table2[[#This Row],[20D EMA]]</f>
        <v>-8.2125835040101028E-2</v>
      </c>
      <c r="T93" s="1">
        <f>(Table2[[#This Row],[Close Price]]-Table2[[#This Row],[50D EMA]])/Table2[[#This Row],[50D EMA]]</f>
        <v>-8.1105734791079118E-2</v>
      </c>
      <c r="U93" s="1">
        <f>(Table2[[#This Row],[Close Price]]-Table2[[#This Row],[200D EMA]])/Table2[[#This Row],[200D EMA]]</f>
        <v>3.1265894200932058E-2</v>
      </c>
      <c r="V93">
        <v>0.73498191782351796</v>
      </c>
      <c r="W93">
        <v>959.05</v>
      </c>
      <c r="X93">
        <v>1000.45</v>
      </c>
      <c r="Y93">
        <v>959.05</v>
      </c>
      <c r="Z93">
        <v>1053.95</v>
      </c>
      <c r="AA93">
        <v>959.05</v>
      </c>
      <c r="AB93">
        <v>1123.45</v>
      </c>
      <c r="AC93" s="1">
        <f>(Table2[[#This Row],[Close Price]]/Table2[[#This Row],[Day Low]])-1</f>
        <v>0</v>
      </c>
      <c r="AD93" s="1">
        <f>(Table2[[#This Row],[Day High]]/Table2[[#This Row],[Close Price]])-1</f>
        <v>4.3167718054324622E-2</v>
      </c>
      <c r="AE93" s="1">
        <f>(Table2[[#This Row],[Close Price]]/Table2[[#This Row],[Current Week Low]])-1</f>
        <v>0</v>
      </c>
      <c r="AF93" s="1">
        <f>(Table2[[#This Row],[Current Week High]]/Table2[[#This Row],[Close Price]])-1</f>
        <v>9.8952088003753769E-2</v>
      </c>
      <c r="AG93" s="1">
        <f>(Table2[[#This Row],[Close Price]]/Table2[[#This Row],[Current Month Low]])-1</f>
        <v>0</v>
      </c>
      <c r="AH93" s="1">
        <f>(Table2[[#This Row],[Current Month High]]/Table2[[#This Row],[Close Price]])-1</f>
        <v>0.17141963401282534</v>
      </c>
      <c r="AI93">
        <v>37.010583389812801</v>
      </c>
      <c r="AJ93">
        <v>74.388580780070896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0.12</v>
      </c>
      <c r="AM93" t="s">
        <v>3159</v>
      </c>
      <c r="AN93">
        <v>-5.66</v>
      </c>
      <c r="AO93" t="s">
        <v>3158</v>
      </c>
      <c r="AP93">
        <v>0.234123442745718</v>
      </c>
      <c r="AQ93">
        <f>(Table2[[#This Row],[Sharpe Ratio]]-AVERAGE(Table2[Sharpe Ratio]))/_xlfn.STDEV.P(Table2[Sharpe Ratio])</f>
        <v>2.1192019432995375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1.7954752783420056</v>
      </c>
      <c r="AS93">
        <f>_xlfn.RANK.AVG(Table2[[#This Row],[1Y Return vs Nifty Z-Score]],Table2[1Y Return vs Nifty Z-Score])</f>
        <v>145</v>
      </c>
      <c r="AT93">
        <f>_xlfn.RANK.AVG(Table2[[#This Row],[6M Return vs Nifty Z-Score]],Table2[6M Return vs Nifty Z-Score])</f>
        <v>323</v>
      </c>
      <c r="AU93">
        <f>_xlfn.RANK.AVG(Table2[[#This Row],[Sharpe Ratio Z-Score]],Table2[Sharpe Ratio Z-Score])</f>
        <v>15</v>
      </c>
      <c r="AV93">
        <f>(Table2[[#This Row],[Rank 1Y]]+Table2[[#This Row],[Rank 6M]]+Table2[[#This Row],[Rank Sharpe]])/3</f>
        <v>161</v>
      </c>
    </row>
    <row r="94" spans="1:48" x14ac:dyDescent="0.3">
      <c r="A94" t="s">
        <v>1343</v>
      </c>
      <c r="B94" t="s">
        <v>1344</v>
      </c>
      <c r="C94" t="s">
        <v>3117</v>
      </c>
      <c r="D94" t="s">
        <v>51</v>
      </c>
      <c r="E94">
        <v>8066.2830463800001</v>
      </c>
      <c r="F94">
        <v>824.85</v>
      </c>
      <c r="G94">
        <v>104.47988419179499</v>
      </c>
      <c r="H94">
        <f>(Table2[[#This Row],[1Y Return vs Nifty]]-AVERAGE(Table2[1Y Return vs Nifty]))/_xlfn.STDEV.P(Table2[1Y Return vs Nifty])</f>
        <v>1.7975689082568698</v>
      </c>
      <c r="I94">
        <v>5.2873775112205896</v>
      </c>
      <c r="J94">
        <f>(Table2[[#This Row],[1M Return vs Nifty]]-AVERAGE(Table2[1M Return vs Nifty]))/_xlfn.STDEV.P(Table2[1M Return vs Nifty])</f>
        <v>0.68331535796754206</v>
      </c>
      <c r="K94">
        <v>58.751230104035997</v>
      </c>
      <c r="L94">
        <f>(Table2[[#This Row],[6M Return vs Nifty]]-AVERAGE(Table2[6M Return vs Nifty]))/_xlfn.STDEV.P(Table2[6M Return vs Nifty])</f>
        <v>1.8787908144576217</v>
      </c>
      <c r="M94">
        <v>8.3774560306249697</v>
      </c>
      <c r="N94">
        <f>(Table2[[#This Row],[1W Return vs Nifty]]-AVERAGE(Table2[1W Return vs Nifty]))/_xlfn.STDEV.P(Table2[1W Return vs Nifty])</f>
        <v>1.5665975313124196</v>
      </c>
      <c r="O94">
        <v>840.8</v>
      </c>
      <c r="P94">
        <v>816.45755830189898</v>
      </c>
      <c r="Q94">
        <v>649.10551954485504</v>
      </c>
      <c r="R94">
        <v>43.277099513960103</v>
      </c>
      <c r="S94" s="1">
        <f>(Table2[[#This Row],[Close Price]]-Table2[[#This Row],[20D EMA]])/Table2[[#This Row],[20D EMA]]</f>
        <v>-1.8970028544243497E-2</v>
      </c>
      <c r="T94" s="1">
        <f>(Table2[[#This Row],[Close Price]]-Table2[[#This Row],[50D EMA]])/Table2[[#This Row],[50D EMA]]</f>
        <v>1.0279091194349371E-2</v>
      </c>
      <c r="U94" s="1">
        <f>(Table2[[#This Row],[Close Price]]-Table2[[#This Row],[200D EMA]])/Table2[[#This Row],[200D EMA]]</f>
        <v>0.27074870751118385</v>
      </c>
      <c r="V94">
        <v>0.64958304735502004</v>
      </c>
      <c r="W94">
        <v>810.1</v>
      </c>
      <c r="X94">
        <v>875.5</v>
      </c>
      <c r="Y94">
        <v>810.1</v>
      </c>
      <c r="Z94">
        <v>909.9</v>
      </c>
      <c r="AA94">
        <v>810</v>
      </c>
      <c r="AB94">
        <v>909.9</v>
      </c>
      <c r="AC94" s="1">
        <f>(Table2[[#This Row],[Close Price]]/Table2[[#This Row],[Day Low]])-1</f>
        <v>1.8207628687816335E-2</v>
      </c>
      <c r="AD94" s="1">
        <f>(Table2[[#This Row],[Day High]]/Table2[[#This Row],[Close Price]])-1</f>
        <v>6.1405103958295459E-2</v>
      </c>
      <c r="AE94" s="1">
        <f>(Table2[[#This Row],[Close Price]]/Table2[[#This Row],[Current Week Low]])-1</f>
        <v>1.8207628687816335E-2</v>
      </c>
      <c r="AF94" s="1">
        <f>(Table2[[#This Row],[Current Week High]]/Table2[[#This Row],[Close Price]])-1</f>
        <v>0.10310965630114555</v>
      </c>
      <c r="AG94" s="1">
        <f>(Table2[[#This Row],[Close Price]]/Table2[[#This Row],[Current Month Low]])-1</f>
        <v>1.8333333333333313E-2</v>
      </c>
      <c r="AH94" s="1">
        <f>(Table2[[#This Row],[Current Month High]]/Table2[[#This Row],[Close Price]])-1</f>
        <v>0.10310965630114555</v>
      </c>
      <c r="AI94">
        <v>16.324180153967301</v>
      </c>
      <c r="AJ94">
        <v>163.40411943158199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0.13</v>
      </c>
      <c r="AM94" t="s">
        <v>3159</v>
      </c>
      <c r="AN94">
        <v>2.68</v>
      </c>
      <c r="AO94" t="s">
        <v>3159</v>
      </c>
      <c r="AP94">
        <v>3.7698607941983001E-2</v>
      </c>
      <c r="AQ94">
        <f>(Table2[[#This Row],[Sharpe Ratio]]-AVERAGE(Table2[Sharpe Ratio]))/_xlfn.STDEV.P(Table2[Sharpe Ratio])</f>
        <v>-0.20901475633899491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5.7172578556554585</v>
      </c>
      <c r="AS94">
        <f>_xlfn.RANK.AVG(Table2[[#This Row],[1Y Return vs Nifty Z-Score]],Table2[1Y Return vs Nifty Z-Score])</f>
        <v>44</v>
      </c>
      <c r="AT94">
        <f>_xlfn.RANK.AVG(Table2[[#This Row],[6M Return vs Nifty Z-Score]],Table2[6M Return vs Nifty Z-Score])</f>
        <v>34</v>
      </c>
      <c r="AU94">
        <f>_xlfn.RANK.AVG(Table2[[#This Row],[Sharpe Ratio Z-Score]],Table2[Sharpe Ratio Z-Score])</f>
        <v>405</v>
      </c>
      <c r="AV94">
        <f>(Table2[[#This Row],[Rank 1Y]]+Table2[[#This Row],[Rank 6M]]+Table2[[#This Row],[Rank Sharpe]])/3</f>
        <v>161</v>
      </c>
    </row>
    <row r="95" spans="1:48" x14ac:dyDescent="0.3">
      <c r="A95" t="s">
        <v>1107</v>
      </c>
      <c r="B95" t="s">
        <v>1108</v>
      </c>
      <c r="C95" t="s">
        <v>3121</v>
      </c>
      <c r="D95" t="s">
        <v>75</v>
      </c>
      <c r="E95">
        <v>10992.053719469999</v>
      </c>
      <c r="F95">
        <v>354.7</v>
      </c>
      <c r="G95">
        <v>45.633503722811</v>
      </c>
      <c r="H95">
        <f>(Table2[[#This Row],[1Y Return vs Nifty]]-AVERAGE(Table2[1Y Return vs Nifty]))/_xlfn.STDEV.P(Table2[1Y Return vs Nifty])</f>
        <v>0.61488426520798789</v>
      </c>
      <c r="I95">
        <v>4.3857553317819002</v>
      </c>
      <c r="J95">
        <f>(Table2[[#This Row],[1M Return vs Nifty]]-AVERAGE(Table2[1M Return vs Nifty]))/_xlfn.STDEV.P(Table2[1M Return vs Nifty])</f>
        <v>0.58468775853741406</v>
      </c>
      <c r="K95">
        <v>65.811177541253301</v>
      </c>
      <c r="L95">
        <f>(Table2[[#This Row],[6M Return vs Nifty]]-AVERAGE(Table2[6M Return vs Nifty]))/_xlfn.STDEV.P(Table2[6M Return vs Nifty])</f>
        <v>2.1238985654398523</v>
      </c>
      <c r="M95">
        <v>3.0008395701800898</v>
      </c>
      <c r="N95">
        <f>(Table2[[#This Row],[1W Return vs Nifty]]-AVERAGE(Table2[1W Return vs Nifty]))/_xlfn.STDEV.P(Table2[1W Return vs Nifty])</f>
        <v>0.44054928582533104</v>
      </c>
      <c r="O95">
        <v>359.89</v>
      </c>
      <c r="P95">
        <v>357.62945338439198</v>
      </c>
      <c r="Q95">
        <v>306.43253159465797</v>
      </c>
      <c r="R95">
        <v>30.5093816642276</v>
      </c>
      <c r="S95" s="1">
        <f>(Table2[[#This Row],[Close Price]]-Table2[[#This Row],[20D EMA]])/Table2[[#This Row],[20D EMA]]</f>
        <v>-1.4421073105671171E-2</v>
      </c>
      <c r="T95" s="1">
        <f>(Table2[[#This Row],[Close Price]]-Table2[[#This Row],[50D EMA]])/Table2[[#This Row],[50D EMA]]</f>
        <v>-8.1913090677218844E-3</v>
      </c>
      <c r="U95" s="1">
        <f>(Table2[[#This Row],[Close Price]]-Table2[[#This Row],[200D EMA]])/Table2[[#This Row],[200D EMA]]</f>
        <v>0.1575141782569911</v>
      </c>
      <c r="V95">
        <v>0.58451620022137196</v>
      </c>
      <c r="W95">
        <v>353.1</v>
      </c>
      <c r="X95">
        <v>357.4</v>
      </c>
      <c r="Y95">
        <v>353.1</v>
      </c>
      <c r="Z95">
        <v>361.65</v>
      </c>
      <c r="AA95">
        <v>353.1</v>
      </c>
      <c r="AB95">
        <v>366</v>
      </c>
      <c r="AC95" s="1">
        <f>(Table2[[#This Row],[Close Price]]/Table2[[#This Row],[Day Low]])-1</f>
        <v>4.5312942509203591E-3</v>
      </c>
      <c r="AD95" s="1">
        <f>(Table2[[#This Row],[Day High]]/Table2[[#This Row],[Close Price]])-1</f>
        <v>7.6120665351000483E-3</v>
      </c>
      <c r="AE95" s="1">
        <f>(Table2[[#This Row],[Close Price]]/Table2[[#This Row],[Current Week Low]])-1</f>
        <v>4.5312942509203591E-3</v>
      </c>
      <c r="AF95" s="1">
        <f>(Table2[[#This Row],[Current Week High]]/Table2[[#This Row],[Close Price]])-1</f>
        <v>1.9594023118127968E-2</v>
      </c>
      <c r="AG95" s="1">
        <f>(Table2[[#This Row],[Close Price]]/Table2[[#This Row],[Current Month Low]])-1</f>
        <v>4.5312942509203591E-3</v>
      </c>
      <c r="AH95" s="1">
        <f>(Table2[[#This Row],[Current Month High]]/Table2[[#This Row],[Close Price]])-1</f>
        <v>3.1857908091344811E-2</v>
      </c>
      <c r="AI95">
        <v>8.5424302227234197</v>
      </c>
      <c r="AJ95">
        <v>105.563604752245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7.0000000000000007E-2</v>
      </c>
      <c r="AM95" t="s">
        <v>3159</v>
      </c>
      <c r="AN95">
        <v>-1.1299999999999999</v>
      </c>
      <c r="AO95" t="s">
        <v>3158</v>
      </c>
      <c r="AP95">
        <v>6.4359065816794001E-2</v>
      </c>
      <c r="AQ95">
        <f>(Table2[[#This Row],[Sharpe Ratio]]-AVERAGE(Table2[Sharpe Ratio]))/_xlfn.STDEV.P(Table2[Sharpe Ratio])</f>
        <v>0.10699071876381173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3.8710105937743968</v>
      </c>
      <c r="AS95">
        <f>_xlfn.RANK.AVG(Table2[[#This Row],[1Y Return vs Nifty Z-Score]],Table2[1Y Return vs Nifty Z-Score])</f>
        <v>147</v>
      </c>
      <c r="AT95">
        <f>_xlfn.RANK.AVG(Table2[[#This Row],[6M Return vs Nifty Z-Score]],Table2[6M Return vs Nifty Z-Score])</f>
        <v>25</v>
      </c>
      <c r="AU95">
        <f>_xlfn.RANK.AVG(Table2[[#This Row],[Sharpe Ratio Z-Score]],Table2[Sharpe Ratio Z-Score])</f>
        <v>315</v>
      </c>
      <c r="AV95">
        <f>(Table2[[#This Row],[Rank 1Y]]+Table2[[#This Row],[Rank 6M]]+Table2[[#This Row],[Rank Sharpe]])/3</f>
        <v>162.33333333333334</v>
      </c>
    </row>
    <row r="96" spans="1:48" x14ac:dyDescent="0.3">
      <c r="A96" t="s">
        <v>1516</v>
      </c>
      <c r="B96" t="s">
        <v>1517</v>
      </c>
      <c r="C96" t="s">
        <v>3115</v>
      </c>
      <c r="D96" t="s">
        <v>229</v>
      </c>
      <c r="E96">
        <v>6347.2999227299997</v>
      </c>
      <c r="F96">
        <v>328.95</v>
      </c>
      <c r="G96">
        <v>8.7506593854434396</v>
      </c>
      <c r="H96">
        <f>(Table2[[#This Row],[1Y Return vs Nifty]]-AVERAGE(Table2[1Y Return vs Nifty]))/_xlfn.STDEV.P(Table2[1Y Return vs Nifty])</f>
        <v>-0.1263809280311802</v>
      </c>
      <c r="I96">
        <v>16.640560380003102</v>
      </c>
      <c r="J96">
        <f>(Table2[[#This Row],[1M Return vs Nifty]]-AVERAGE(Table2[1M Return vs Nifty]))/_xlfn.STDEV.P(Table2[1M Return vs Nifty])</f>
        <v>1.9252293190198004</v>
      </c>
      <c r="K96">
        <v>42.499752856811398</v>
      </c>
      <c r="L96">
        <f>(Table2[[#This Row],[6M Return vs Nifty]]-AVERAGE(Table2[6M Return vs Nifty]))/_xlfn.STDEV.P(Table2[6M Return vs Nifty])</f>
        <v>1.3145708859624927</v>
      </c>
      <c r="M96">
        <v>3.8366121672799598</v>
      </c>
      <c r="N96">
        <f>(Table2[[#This Row],[1W Return vs Nifty]]-AVERAGE(Table2[1W Return vs Nifty]))/_xlfn.STDEV.P(Table2[1W Return vs Nifty])</f>
        <v>0.6155887876224565</v>
      </c>
      <c r="O96">
        <v>316.63</v>
      </c>
      <c r="P96">
        <v>300.46962945721202</v>
      </c>
      <c r="Q96">
        <v>260.61296291577798</v>
      </c>
      <c r="R96">
        <v>55.284557865456399</v>
      </c>
      <c r="S96" s="1">
        <f>(Table2[[#This Row],[Close Price]]-Table2[[#This Row],[20D EMA]])/Table2[[#This Row],[20D EMA]]</f>
        <v>3.8909768499510451E-2</v>
      </c>
      <c r="T96" s="1">
        <f>(Table2[[#This Row],[Close Price]]-Table2[[#This Row],[50D EMA]])/Table2[[#This Row],[50D EMA]]</f>
        <v>9.4786187190488327E-2</v>
      </c>
      <c r="U96" s="1">
        <f>(Table2[[#This Row],[Close Price]]-Table2[[#This Row],[200D EMA]])/Table2[[#This Row],[200D EMA]]</f>
        <v>0.26221656942792371</v>
      </c>
      <c r="V96">
        <v>1.8453609019747199</v>
      </c>
      <c r="W96">
        <v>325.05</v>
      </c>
      <c r="X96">
        <v>341.1</v>
      </c>
      <c r="Y96">
        <v>325.05</v>
      </c>
      <c r="Z96">
        <v>354.9</v>
      </c>
      <c r="AA96">
        <v>285.45</v>
      </c>
      <c r="AB96">
        <v>364.5</v>
      </c>
      <c r="AC96" s="1">
        <f>(Table2[[#This Row],[Close Price]]/Table2[[#This Row],[Day Low]])-1</f>
        <v>1.199815413013372E-2</v>
      </c>
      <c r="AD96" s="1">
        <f>(Table2[[#This Row],[Day High]]/Table2[[#This Row],[Close Price]])-1</f>
        <v>3.6935704514363898E-2</v>
      </c>
      <c r="AE96" s="1">
        <f>(Table2[[#This Row],[Close Price]]/Table2[[#This Row],[Current Week Low]])-1</f>
        <v>1.199815413013372E-2</v>
      </c>
      <c r="AF96" s="1">
        <f>(Table2[[#This Row],[Current Week High]]/Table2[[#This Row],[Close Price]])-1</f>
        <v>7.8887368901048749E-2</v>
      </c>
      <c r="AG96" s="1">
        <f>(Table2[[#This Row],[Close Price]]/Table2[[#This Row],[Current Month Low]])-1</f>
        <v>0.15239096163951649</v>
      </c>
      <c r="AH96" s="1">
        <f>(Table2[[#This Row],[Current Month High]]/Table2[[#This Row],[Close Price]])-1</f>
        <v>0.10807113543091651</v>
      </c>
      <c r="AI96">
        <v>10.807113543091599</v>
      </c>
      <c r="AJ96">
        <v>80.692117550123498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0.36</v>
      </c>
      <c r="AM96" t="s">
        <v>3159</v>
      </c>
      <c r="AN96">
        <v>19.600000000000001</v>
      </c>
      <c r="AO96" t="s">
        <v>3159</v>
      </c>
      <c r="AP96">
        <v>0.15488953888620399</v>
      </c>
      <c r="AQ96">
        <f>(Table2[[#This Row],[Sharpe Ratio]]-AVERAGE(Table2[Sharpe Ratio]))/_xlfn.STDEV.P(Table2[Sharpe Ratio])</f>
        <v>1.1800452509821018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4.9090533155556715</v>
      </c>
      <c r="AS96">
        <f>_xlfn.RANK.AVG(Table2[[#This Row],[1Y Return vs Nifty Z-Score]],Table2[1Y Return vs Nifty Z-Score])</f>
        <v>340</v>
      </c>
      <c r="AT96">
        <f>_xlfn.RANK.AVG(Table2[[#This Row],[6M Return vs Nifty Z-Score]],Table2[6M Return vs Nifty Z-Score])</f>
        <v>63</v>
      </c>
      <c r="AU96">
        <f>_xlfn.RANK.AVG(Table2[[#This Row],[Sharpe Ratio Z-Score]],Table2[Sharpe Ratio Z-Score])</f>
        <v>86</v>
      </c>
      <c r="AV96">
        <f>(Table2[[#This Row],[Rank 1Y]]+Table2[[#This Row],[Rank 6M]]+Table2[[#This Row],[Rank Sharpe]])/3</f>
        <v>163</v>
      </c>
    </row>
    <row r="97" spans="1:48" hidden="1" x14ac:dyDescent="0.3">
      <c r="A97" t="s">
        <v>1746</v>
      </c>
      <c r="B97" t="s">
        <v>1747</v>
      </c>
      <c r="C97" t="s">
        <v>3115</v>
      </c>
      <c r="D97" t="s">
        <v>123</v>
      </c>
      <c r="E97">
        <v>4467.6634199999999</v>
      </c>
      <c r="F97">
        <v>481.45</v>
      </c>
      <c r="G97">
        <v>80.741754620367999</v>
      </c>
      <c r="H97">
        <f>(Table2[[#This Row],[1Y Return vs Nifty]]-AVERAGE(Table2[1Y Return vs Nifty]))/_xlfn.STDEV.P(Table2[1Y Return vs Nifty])</f>
        <v>1.3204839783922624</v>
      </c>
      <c r="I97">
        <v>-14.387391102854</v>
      </c>
      <c r="J97">
        <f>(Table2[[#This Row],[1M Return vs Nifty]]-AVERAGE(Table2[1M Return vs Nifty]))/_xlfn.STDEV.P(Table2[1M Return vs Nifty])</f>
        <v>-1.4688890154402392</v>
      </c>
      <c r="K97">
        <v>26.030083686586401</v>
      </c>
      <c r="L97">
        <f>(Table2[[#This Row],[6M Return vs Nifty]]-AVERAGE(Table2[6M Return vs Nifty]))/_xlfn.STDEV.P(Table2[6M Return vs Nifty])</f>
        <v>0.7427757549598798</v>
      </c>
      <c r="M97">
        <v>-1.41933536157525</v>
      </c>
      <c r="N97">
        <f>(Table2[[#This Row],[1W Return vs Nifty]]-AVERAGE(Table2[1W Return vs Nifty]))/_xlfn.STDEV.P(Table2[1W Return vs Nifty])</f>
        <v>-0.48518723699840605</v>
      </c>
      <c r="O97">
        <v>532.54</v>
      </c>
      <c r="P97">
        <v>556.53591290273698</v>
      </c>
      <c r="Q97">
        <v>480.05592536627398</v>
      </c>
      <c r="R97">
        <v>18.014945832959398</v>
      </c>
      <c r="S97" s="1">
        <f>(Table2[[#This Row],[Close Price]]-Table2[[#This Row],[20D EMA]])/Table2[[#This Row],[20D EMA]]</f>
        <v>-9.5936455477522775E-2</v>
      </c>
      <c r="T97" s="1">
        <f>(Table2[[#This Row],[Close Price]]-Table2[[#This Row],[50D EMA]])/Table2[[#This Row],[50D EMA]]</f>
        <v>-0.13491656362499538</v>
      </c>
      <c r="U97" s="1">
        <f>(Table2[[#This Row],[Close Price]]-Table2[[#This Row],[200D EMA]])/Table2[[#This Row],[200D EMA]]</f>
        <v>2.9039838070165531E-3</v>
      </c>
      <c r="V97">
        <v>0.69730102588508303</v>
      </c>
      <c r="W97">
        <v>474.35</v>
      </c>
      <c r="X97">
        <v>496.1</v>
      </c>
      <c r="Y97">
        <v>474.35</v>
      </c>
      <c r="Z97">
        <v>504.95</v>
      </c>
      <c r="AA97">
        <v>474.35</v>
      </c>
      <c r="AB97">
        <v>534.54999999999995</v>
      </c>
      <c r="AC97" s="1">
        <f>(Table2[[#This Row],[Close Price]]/Table2[[#This Row],[Day Low]])-1</f>
        <v>1.4967850743122124E-2</v>
      </c>
      <c r="AD97" s="1">
        <f>(Table2[[#This Row],[Day High]]/Table2[[#This Row],[Close Price]])-1</f>
        <v>3.0428912659673957E-2</v>
      </c>
      <c r="AE97" s="1">
        <f>(Table2[[#This Row],[Close Price]]/Table2[[#This Row],[Current Week Low]])-1</f>
        <v>1.4967850743122124E-2</v>
      </c>
      <c r="AF97" s="1">
        <f>(Table2[[#This Row],[Current Week High]]/Table2[[#This Row],[Close Price]])-1</f>
        <v>4.881088378855547E-2</v>
      </c>
      <c r="AG97" s="1">
        <f>(Table2[[#This Row],[Close Price]]/Table2[[#This Row],[Current Month Low]])-1</f>
        <v>1.4967850743122124E-2</v>
      </c>
      <c r="AH97" s="1">
        <f>(Table2[[#This Row],[Current Month High]]/Table2[[#This Row],[Close Price]])-1</f>
        <v>0.11029182677328886</v>
      </c>
      <c r="AI97">
        <v>51.074877972790503</v>
      </c>
      <c r="AJ97">
        <v>113.97777777777701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-0.04</v>
      </c>
      <c r="AM97" t="s">
        <v>3158</v>
      </c>
      <c r="AN97">
        <v>-5.6</v>
      </c>
      <c r="AO97" t="s">
        <v>3158</v>
      </c>
      <c r="AP97">
        <v>6.7076455423430006E-2</v>
      </c>
      <c r="AQ97">
        <f>(Table2[[#This Row],[Sharpe Ratio]]-AVERAGE(Table2[Sharpe Ratio]))/_xlfn.STDEV.P(Table2[Sharpe Ratio])</f>
        <v>0.13919984276748296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66</v>
      </c>
      <c r="AT97">
        <f>_xlfn.RANK.AVG(Table2[[#This Row],[6M Return vs Nifty Z-Score]],Table2[6M Return vs Nifty Z-Score])</f>
        <v>126</v>
      </c>
      <c r="AU97">
        <f>_xlfn.RANK.AVG(Table2[[#This Row],[Sharpe Ratio Z-Score]],Table2[Sharpe Ratio Z-Score])</f>
        <v>302</v>
      </c>
      <c r="AV97">
        <f>(Table2[[#This Row],[Rank 1Y]]+Table2[[#This Row],[Rank 6M]]+Table2[[#This Row],[Rank Sharpe]])/3</f>
        <v>164.66666666666666</v>
      </c>
    </row>
    <row r="98" spans="1:48" x14ac:dyDescent="0.3">
      <c r="A98" t="s">
        <v>914</v>
      </c>
      <c r="B98" t="s">
        <v>915</v>
      </c>
      <c r="C98" t="s">
        <v>3125</v>
      </c>
      <c r="D98" t="s">
        <v>708</v>
      </c>
      <c r="E98">
        <v>15803.259064600001</v>
      </c>
      <c r="F98">
        <v>384.1</v>
      </c>
      <c r="G98">
        <v>20.0727961561245</v>
      </c>
      <c r="H98">
        <f>(Table2[[#This Row],[1Y Return vs Nifty]]-AVERAGE(Table2[1Y Return vs Nifty]))/_xlfn.STDEV.P(Table2[1Y Return vs Nifty])</f>
        <v>0.10116946977521089</v>
      </c>
      <c r="I98">
        <v>12.7899745741269</v>
      </c>
      <c r="J98">
        <f>(Table2[[#This Row],[1M Return vs Nifty]]-AVERAGE(Table2[1M Return vs Nifty]))/_xlfn.STDEV.P(Table2[1M Return vs Nifty])</f>
        <v>1.5040173711618572</v>
      </c>
      <c r="K98">
        <v>15.180057308955799</v>
      </c>
      <c r="L98">
        <f>(Table2[[#This Row],[6M Return vs Nifty]]-AVERAGE(Table2[6M Return vs Nifty]))/_xlfn.STDEV.P(Table2[6M Return vs Nifty])</f>
        <v>0.36608377712737405</v>
      </c>
      <c r="M98">
        <v>-1.0630534496152699</v>
      </c>
      <c r="N98">
        <f>(Table2[[#This Row],[1W Return vs Nifty]]-AVERAGE(Table2[1W Return vs Nifty]))/_xlfn.STDEV.P(Table2[1W Return vs Nifty])</f>
        <v>-0.41056956158621472</v>
      </c>
      <c r="O98">
        <v>395.42</v>
      </c>
      <c r="P98">
        <v>389.92844767799198</v>
      </c>
      <c r="Q98">
        <v>359.378962304097</v>
      </c>
      <c r="R98">
        <v>39.359956803201399</v>
      </c>
      <c r="S98" s="1">
        <f>(Table2[[#This Row],[Close Price]]-Table2[[#This Row],[20D EMA]])/Table2[[#This Row],[20D EMA]]</f>
        <v>-2.8627788174599142E-2</v>
      </c>
      <c r="T98" s="1">
        <f>(Table2[[#This Row],[Close Price]]-Table2[[#This Row],[50D EMA]])/Table2[[#This Row],[50D EMA]]</f>
        <v>-1.494748001255135E-2</v>
      </c>
      <c r="U98" s="1">
        <f>(Table2[[#This Row],[Close Price]]-Table2[[#This Row],[200D EMA]])/Table2[[#This Row],[200D EMA]]</f>
        <v>6.8788216030811311E-2</v>
      </c>
      <c r="V98">
        <v>0.81901351530225497</v>
      </c>
      <c r="W98">
        <v>380.55</v>
      </c>
      <c r="X98">
        <v>403.25</v>
      </c>
      <c r="Y98">
        <v>380.55</v>
      </c>
      <c r="Z98">
        <v>436</v>
      </c>
      <c r="AA98">
        <v>380.55</v>
      </c>
      <c r="AB98">
        <v>436</v>
      </c>
      <c r="AC98" s="1">
        <f>(Table2[[#This Row],[Close Price]]/Table2[[#This Row],[Day Low]])-1</f>
        <v>9.3286033372750321E-3</v>
      </c>
      <c r="AD98" s="1">
        <f>(Table2[[#This Row],[Day High]]/Table2[[#This Row],[Close Price]])-1</f>
        <v>4.9856808122884511E-2</v>
      </c>
      <c r="AE98" s="1">
        <f>(Table2[[#This Row],[Close Price]]/Table2[[#This Row],[Current Week Low]])-1</f>
        <v>9.3286033372750321E-3</v>
      </c>
      <c r="AF98" s="1">
        <f>(Table2[[#This Row],[Current Week High]]/Table2[[#This Row],[Close Price]])-1</f>
        <v>0.13512106222337916</v>
      </c>
      <c r="AG98" s="1">
        <f>(Table2[[#This Row],[Close Price]]/Table2[[#This Row],[Current Month Low]])-1</f>
        <v>9.3286033372750321E-3</v>
      </c>
      <c r="AH98" s="1">
        <f>(Table2[[#This Row],[Current Month High]]/Table2[[#This Row],[Close Price]])-1</f>
        <v>0.13512106222337916</v>
      </c>
      <c r="AI98">
        <v>23.509502733663101</v>
      </c>
      <c r="AJ98">
        <v>49.0492821109817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-0.1</v>
      </c>
      <c r="AM98" t="s">
        <v>3158</v>
      </c>
      <c r="AN98">
        <v>1.71</v>
      </c>
      <c r="AO98" t="s">
        <v>3159</v>
      </c>
      <c r="AP98">
        <v>0.208734116189567</v>
      </c>
      <c r="AQ98">
        <f>(Table2[[#This Row],[Sharpe Ratio]]-AVERAGE(Table2[Sharpe Ratio]))/_xlfn.STDEV.P(Table2[Sharpe Ratio])</f>
        <v>1.8182631432762584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3.3789641997544861</v>
      </c>
      <c r="AS98">
        <f>_xlfn.RANK.AVG(Table2[[#This Row],[1Y Return vs Nifty Z-Score]],Table2[1Y Return vs Nifty Z-Score])</f>
        <v>270</v>
      </c>
      <c r="AT98">
        <f>_xlfn.RANK.AVG(Table2[[#This Row],[6M Return vs Nifty Z-Score]],Table2[6M Return vs Nifty Z-Score])</f>
        <v>207</v>
      </c>
      <c r="AU98">
        <f>_xlfn.RANK.AVG(Table2[[#This Row],[Sharpe Ratio Z-Score]],Table2[Sharpe Ratio Z-Score])</f>
        <v>19</v>
      </c>
      <c r="AV98">
        <f>(Table2[[#This Row],[Rank 1Y]]+Table2[[#This Row],[Rank 6M]]+Table2[[#This Row],[Rank Sharpe]])/3</f>
        <v>165.33333333333334</v>
      </c>
    </row>
    <row r="99" spans="1:48" x14ac:dyDescent="0.3">
      <c r="A99" t="s">
        <v>886</v>
      </c>
      <c r="B99" t="s">
        <v>887</v>
      </c>
      <c r="C99" t="s">
        <v>3117</v>
      </c>
      <c r="D99" t="s">
        <v>249</v>
      </c>
      <c r="E99">
        <v>16241.71912</v>
      </c>
      <c r="F99">
        <v>1599.35</v>
      </c>
      <c r="G99">
        <v>36.087420103354702</v>
      </c>
      <c r="H99">
        <f>(Table2[[#This Row],[1Y Return vs Nifty]]-AVERAGE(Table2[1Y Return vs Nifty]))/_xlfn.STDEV.P(Table2[1Y Return vs Nifty])</f>
        <v>0.42302868449063108</v>
      </c>
      <c r="I99">
        <v>20.309399907451802</v>
      </c>
      <c r="J99">
        <f>(Table2[[#This Row],[1M Return vs Nifty]]-AVERAGE(Table2[1M Return vs Nifty]))/_xlfn.STDEV.P(Table2[1M Return vs Nifty])</f>
        <v>2.3265602129779568</v>
      </c>
      <c r="K99">
        <v>11.012437251212299</v>
      </c>
      <c r="L99">
        <f>(Table2[[#This Row],[6M Return vs Nifty]]-AVERAGE(Table2[6M Return vs Nifty]))/_xlfn.STDEV.P(Table2[6M Return vs Nifty])</f>
        <v>0.22139205124894779</v>
      </c>
      <c r="M99">
        <v>8.6556248495615709</v>
      </c>
      <c r="N99">
        <f>(Table2[[#This Row],[1W Return vs Nifty]]-AVERAGE(Table2[1W Return vs Nifty]))/_xlfn.STDEV.P(Table2[1W Return vs Nifty])</f>
        <v>1.6248556408162651</v>
      </c>
      <c r="O99">
        <v>1527.22</v>
      </c>
      <c r="P99">
        <v>1440.3332538843899</v>
      </c>
      <c r="Q99">
        <v>1296.7539768491499</v>
      </c>
      <c r="R99">
        <v>59.661820578707299</v>
      </c>
      <c r="S99" s="1">
        <f>(Table2[[#This Row],[Close Price]]-Table2[[#This Row],[20D EMA]])/Table2[[#This Row],[20D EMA]]</f>
        <v>4.7229606736422965E-2</v>
      </c>
      <c r="T99" s="1">
        <f>(Table2[[#This Row],[Close Price]]-Table2[[#This Row],[50D EMA]])/Table2[[#This Row],[50D EMA]]</f>
        <v>0.11040274581369462</v>
      </c>
      <c r="U99" s="1">
        <f>(Table2[[#This Row],[Close Price]]-Table2[[#This Row],[200D EMA]])/Table2[[#This Row],[200D EMA]]</f>
        <v>0.23334882988837802</v>
      </c>
      <c r="V99">
        <v>2.1065465552582499</v>
      </c>
      <c r="W99">
        <v>1568.3</v>
      </c>
      <c r="X99">
        <v>1619.55</v>
      </c>
      <c r="Y99">
        <v>1545</v>
      </c>
      <c r="Z99">
        <v>1664</v>
      </c>
      <c r="AA99">
        <v>1536.6</v>
      </c>
      <c r="AB99">
        <v>1688.8</v>
      </c>
      <c r="AC99" s="1">
        <f>(Table2[[#This Row],[Close Price]]/Table2[[#This Row],[Day Low]])-1</f>
        <v>1.9798507938532106E-2</v>
      </c>
      <c r="AD99" s="1">
        <f>(Table2[[#This Row],[Day High]]/Table2[[#This Row],[Close Price]])-1</f>
        <v>1.2630130990715083E-2</v>
      </c>
      <c r="AE99" s="1">
        <f>(Table2[[#This Row],[Close Price]]/Table2[[#This Row],[Current Week Low]])-1</f>
        <v>3.5177993527508056E-2</v>
      </c>
      <c r="AF99" s="1">
        <f>(Table2[[#This Row],[Current Week High]]/Table2[[#This Row],[Close Price]])-1</f>
        <v>4.0422671710382385E-2</v>
      </c>
      <c r="AG99" s="1">
        <f>(Table2[[#This Row],[Close Price]]/Table2[[#This Row],[Current Month Low]])-1</f>
        <v>4.0836912664323766E-2</v>
      </c>
      <c r="AH99" s="1">
        <f>(Table2[[#This Row],[Current Month High]]/Table2[[#This Row],[Close Price]])-1</f>
        <v>5.592897114452744E-2</v>
      </c>
      <c r="AI99">
        <v>5.5928971144527404</v>
      </c>
      <c r="AJ99">
        <v>57.983898849212203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0.34</v>
      </c>
      <c r="AM99" t="s">
        <v>3159</v>
      </c>
      <c r="AN99">
        <v>6.79</v>
      </c>
      <c r="AO99" t="s">
        <v>3159</v>
      </c>
      <c r="AP99">
        <v>0.15764922635595</v>
      </c>
      <c r="AQ99">
        <f>(Table2[[#This Row],[Sharpe Ratio]]-AVERAGE(Table2[Sharpe Ratio]))/_xlfn.STDEV.P(Table2[Sharpe Ratio])</f>
        <v>1.2127557300784226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5.8085923196122238</v>
      </c>
      <c r="AS99">
        <f>_xlfn.RANK.AVG(Table2[[#This Row],[1Y Return vs Nifty Z-Score]],Table2[1Y Return vs Nifty Z-Score])</f>
        <v>184</v>
      </c>
      <c r="AT99">
        <f>_xlfn.RANK.AVG(Table2[[#This Row],[6M Return vs Nifty Z-Score]],Table2[6M Return vs Nifty Z-Score])</f>
        <v>238</v>
      </c>
      <c r="AU99">
        <f>_xlfn.RANK.AVG(Table2[[#This Row],[Sharpe Ratio Z-Score]],Table2[Sharpe Ratio Z-Score])</f>
        <v>79</v>
      </c>
      <c r="AV99">
        <f>(Table2[[#This Row],[Rank 1Y]]+Table2[[#This Row],[Rank 6M]]+Table2[[#This Row],[Rank Sharpe]])/3</f>
        <v>167</v>
      </c>
    </row>
    <row r="100" spans="1:48" x14ac:dyDescent="0.3">
      <c r="A100" t="s">
        <v>1692</v>
      </c>
      <c r="B100" t="s">
        <v>1693</v>
      </c>
      <c r="C100" t="s">
        <v>3117</v>
      </c>
      <c r="D100" t="s">
        <v>51</v>
      </c>
      <c r="E100">
        <v>4900.5976920000003</v>
      </c>
      <c r="F100">
        <v>637.85</v>
      </c>
      <c r="G100">
        <v>130.69934308502599</v>
      </c>
      <c r="H100">
        <f>(Table2[[#This Row],[1Y Return vs Nifty]]-AVERAGE(Table2[1Y Return vs Nifty]))/_xlfn.STDEV.P(Table2[1Y Return vs Nifty])</f>
        <v>2.3245231768956991</v>
      </c>
      <c r="I100">
        <v>16.830034749552301</v>
      </c>
      <c r="J100">
        <f>(Table2[[#This Row],[1M Return vs Nifty]]-AVERAGE(Table2[1M Return vs Nifty]))/_xlfn.STDEV.P(Table2[1M Return vs Nifty])</f>
        <v>1.9459557415150948</v>
      </c>
      <c r="K100">
        <v>63.284340096485501</v>
      </c>
      <c r="L100">
        <f>(Table2[[#This Row],[6M Return vs Nifty]]-AVERAGE(Table2[6M Return vs Nifty]))/_xlfn.STDEV.P(Table2[6M Return vs Nifty])</f>
        <v>2.0361716455594348</v>
      </c>
      <c r="M100">
        <v>1.90873897025269</v>
      </c>
      <c r="N100">
        <f>(Table2[[#This Row],[1W Return vs Nifty]]-AVERAGE(Table2[1W Return vs Nifty]))/_xlfn.STDEV.P(Table2[1W Return vs Nifty])</f>
        <v>0.21182589194168194</v>
      </c>
      <c r="O100">
        <v>613.14</v>
      </c>
      <c r="P100">
        <v>580.72037465441201</v>
      </c>
      <c r="Q100">
        <v>463.12870794829701</v>
      </c>
      <c r="R100">
        <v>43.314980030937299</v>
      </c>
      <c r="S100" s="1">
        <f>(Table2[[#This Row],[Close Price]]-Table2[[#This Row],[20D EMA]])/Table2[[#This Row],[20D EMA]]</f>
        <v>4.0300746974589879E-2</v>
      </c>
      <c r="T100" s="1">
        <f>(Table2[[#This Row],[Close Price]]-Table2[[#This Row],[50D EMA]])/Table2[[#This Row],[50D EMA]]</f>
        <v>9.8377167116938127E-2</v>
      </c>
      <c r="U100" s="1">
        <f>(Table2[[#This Row],[Close Price]]-Table2[[#This Row],[200D EMA]])/Table2[[#This Row],[200D EMA]]</f>
        <v>0.37726292724485705</v>
      </c>
      <c r="V100">
        <v>1.18267673208831</v>
      </c>
      <c r="W100">
        <v>604.54999999999995</v>
      </c>
      <c r="X100">
        <v>639.95000000000005</v>
      </c>
      <c r="Y100">
        <v>604.54999999999995</v>
      </c>
      <c r="Z100">
        <v>662.3</v>
      </c>
      <c r="AA100">
        <v>604.54999999999995</v>
      </c>
      <c r="AB100">
        <v>689.85</v>
      </c>
      <c r="AC100" s="1">
        <f>(Table2[[#This Row],[Close Price]]/Table2[[#This Row],[Day Low]])-1</f>
        <v>5.5082292614341277E-2</v>
      </c>
      <c r="AD100" s="1">
        <f>(Table2[[#This Row],[Day High]]/Table2[[#This Row],[Close Price]])-1</f>
        <v>3.2923101042565683E-3</v>
      </c>
      <c r="AE100" s="1">
        <f>(Table2[[#This Row],[Close Price]]/Table2[[#This Row],[Current Week Low]])-1</f>
        <v>5.5082292614341277E-2</v>
      </c>
      <c r="AF100" s="1">
        <f>(Table2[[#This Row],[Current Week High]]/Table2[[#This Row],[Close Price]])-1</f>
        <v>3.8331896213843253E-2</v>
      </c>
      <c r="AG100" s="1">
        <f>(Table2[[#This Row],[Close Price]]/Table2[[#This Row],[Current Month Low]])-1</f>
        <v>5.5082292614341277E-2</v>
      </c>
      <c r="AH100" s="1">
        <f>(Table2[[#This Row],[Current Month High]]/Table2[[#This Row],[Close Price]])-1</f>
        <v>8.1523869248255831E-2</v>
      </c>
      <c r="AI100">
        <v>8.1523869248255796</v>
      </c>
      <c r="AJ100">
        <v>165.992493744787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0.14000000000000001</v>
      </c>
      <c r="AM100" t="s">
        <v>3159</v>
      </c>
      <c r="AN100">
        <v>9.84</v>
      </c>
      <c r="AO100" t="s">
        <v>3159</v>
      </c>
      <c r="AP100">
        <v>1.8524144635551999E-2</v>
      </c>
      <c r="AQ100">
        <f>(Table2[[#This Row],[Sharpe Ratio]]-AVERAGE(Table2[Sharpe Ratio]))/_xlfn.STDEV.P(Table2[Sharpe Ratio])</f>
        <v>-0.43628899954375516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6.0821874563681551</v>
      </c>
      <c r="AS100">
        <f>_xlfn.RANK.AVG(Table2[[#This Row],[1Y Return vs Nifty Z-Score]],Table2[1Y Return vs Nifty Z-Score])</f>
        <v>25</v>
      </c>
      <c r="AT100">
        <f>_xlfn.RANK.AVG(Table2[[#This Row],[6M Return vs Nifty Z-Score]],Table2[6M Return vs Nifty Z-Score])</f>
        <v>28</v>
      </c>
      <c r="AU100">
        <f>_xlfn.RANK.AVG(Table2[[#This Row],[Sharpe Ratio Z-Score]],Table2[Sharpe Ratio Z-Score])</f>
        <v>452</v>
      </c>
      <c r="AV100">
        <f>(Table2[[#This Row],[Rank 1Y]]+Table2[[#This Row],[Rank 6M]]+Table2[[#This Row],[Rank Sharpe]])/3</f>
        <v>168.33333333333334</v>
      </c>
    </row>
    <row r="101" spans="1:48" x14ac:dyDescent="0.3">
      <c r="A101" t="s">
        <v>1866</v>
      </c>
      <c r="B101" t="s">
        <v>1867</v>
      </c>
      <c r="C101" t="s">
        <v>3119</v>
      </c>
      <c r="D101" t="s">
        <v>215</v>
      </c>
      <c r="E101">
        <v>3856.7513780999998</v>
      </c>
      <c r="F101">
        <v>1465.35</v>
      </c>
      <c r="G101">
        <v>40.505091361160403</v>
      </c>
      <c r="H101">
        <f>(Table2[[#This Row],[1Y Return vs Nifty]]-AVERAGE(Table2[1Y Return vs Nifty]))/_xlfn.STDEV.P(Table2[1Y Return vs Nifty])</f>
        <v>0.51181429735256434</v>
      </c>
      <c r="I101">
        <v>-2.2734153462812801</v>
      </c>
      <c r="J101">
        <f>(Table2[[#This Row],[1M Return vs Nifty]]-AVERAGE(Table2[1M Return vs Nifty]))/_xlfn.STDEV.P(Table2[1M Return vs Nifty])</f>
        <v>-0.14375263828351406</v>
      </c>
      <c r="K101">
        <v>20.4085696386541</v>
      </c>
      <c r="L101">
        <f>(Table2[[#This Row],[6M Return vs Nifty]]-AVERAGE(Table2[6M Return vs Nifty]))/_xlfn.STDEV.P(Table2[6M Return vs Nifty])</f>
        <v>0.54760763541552293</v>
      </c>
      <c r="M101">
        <v>-0.23147154751302701</v>
      </c>
      <c r="N101">
        <f>(Table2[[#This Row],[1W Return vs Nifty]]-AVERAGE(Table2[1W Return vs Nifty]))/_xlfn.STDEV.P(Table2[1W Return vs Nifty])</f>
        <v>-0.23640773532800222</v>
      </c>
      <c r="O101">
        <v>1576.47</v>
      </c>
      <c r="P101">
        <v>1574.53997722244</v>
      </c>
      <c r="Q101">
        <v>1373.21377287121</v>
      </c>
      <c r="R101">
        <v>26.488925854897001</v>
      </c>
      <c r="S101" s="1">
        <f>(Table2[[#This Row],[Close Price]]-Table2[[#This Row],[20D EMA]])/Table2[[#This Row],[20D EMA]]</f>
        <v>-7.0486593465146893E-2</v>
      </c>
      <c r="T101" s="1">
        <f>(Table2[[#This Row],[Close Price]]-Table2[[#This Row],[50D EMA]])/Table2[[#This Row],[50D EMA]]</f>
        <v>-6.934722446047778E-2</v>
      </c>
      <c r="U101" s="1">
        <f>(Table2[[#This Row],[Close Price]]-Table2[[#This Row],[200D EMA]])/Table2[[#This Row],[200D EMA]]</f>
        <v>6.7095326997882565E-2</v>
      </c>
      <c r="V101">
        <v>0.35381443622631198</v>
      </c>
      <c r="W101">
        <v>1457.7</v>
      </c>
      <c r="X101">
        <v>1550.65</v>
      </c>
      <c r="Y101">
        <v>1457.7</v>
      </c>
      <c r="Z101">
        <v>1649</v>
      </c>
      <c r="AA101">
        <v>1457.7</v>
      </c>
      <c r="AB101">
        <v>1649.75</v>
      </c>
      <c r="AC101" s="1">
        <f>(Table2[[#This Row],[Close Price]]/Table2[[#This Row],[Day Low]])-1</f>
        <v>5.2479934142826146E-3</v>
      </c>
      <c r="AD101" s="1">
        <f>(Table2[[#This Row],[Day High]]/Table2[[#This Row],[Close Price]])-1</f>
        <v>5.8211348824513065E-2</v>
      </c>
      <c r="AE101" s="1">
        <f>(Table2[[#This Row],[Close Price]]/Table2[[#This Row],[Current Week Low]])-1</f>
        <v>5.2479934142826146E-3</v>
      </c>
      <c r="AF101" s="1">
        <f>(Table2[[#This Row],[Current Week High]]/Table2[[#This Row],[Close Price]])-1</f>
        <v>0.12532841983143972</v>
      </c>
      <c r="AG101" s="1">
        <f>(Table2[[#This Row],[Close Price]]/Table2[[#This Row],[Current Month Low]])-1</f>
        <v>5.2479934142826146E-3</v>
      </c>
      <c r="AH101" s="1">
        <f>(Table2[[#This Row],[Current Month High]]/Table2[[#This Row],[Close Price]])-1</f>
        <v>0.12584024294537155</v>
      </c>
      <c r="AI101">
        <v>22.155116525062201</v>
      </c>
      <c r="AJ101">
        <v>62.816666666666599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0.05</v>
      </c>
      <c r="AM101" t="s">
        <v>3159</v>
      </c>
      <c r="AN101">
        <v>-1.73</v>
      </c>
      <c r="AO101" t="s">
        <v>3158</v>
      </c>
      <c r="AP101">
        <v>0.10895728598540801</v>
      </c>
      <c r="AQ101">
        <f>(Table2[[#This Row],[Sharpe Ratio]]-AVERAGE(Table2[Sharpe Ratio]))/_xlfn.STDEV.P(Table2[Sharpe Ratio])</f>
        <v>0.63561186320551621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1.314873422362087</v>
      </c>
      <c r="AS101">
        <f>_xlfn.RANK.AVG(Table2[[#This Row],[1Y Return vs Nifty Z-Score]],Table2[1Y Return vs Nifty Z-Score])</f>
        <v>161</v>
      </c>
      <c r="AT101">
        <f>_xlfn.RANK.AVG(Table2[[#This Row],[6M Return vs Nifty Z-Score]],Table2[6M Return vs Nifty Z-Score])</f>
        <v>158</v>
      </c>
      <c r="AU101">
        <f>_xlfn.RANK.AVG(Table2[[#This Row],[Sharpe Ratio Z-Score]],Table2[Sharpe Ratio Z-Score])</f>
        <v>186</v>
      </c>
      <c r="AV101">
        <f>(Table2[[#This Row],[Rank 1Y]]+Table2[[#This Row],[Rank 6M]]+Table2[[#This Row],[Rank Sharpe]])/3</f>
        <v>168.33333333333334</v>
      </c>
    </row>
    <row r="102" spans="1:48" x14ac:dyDescent="0.3">
      <c r="A102" t="s">
        <v>600</v>
      </c>
      <c r="B102" t="s">
        <v>601</v>
      </c>
      <c r="C102" t="s">
        <v>3115</v>
      </c>
      <c r="D102" t="s">
        <v>229</v>
      </c>
      <c r="E102">
        <v>30200.1979335</v>
      </c>
      <c r="F102">
        <v>2257.5</v>
      </c>
      <c r="G102">
        <v>39.418318217944403</v>
      </c>
      <c r="H102">
        <f>(Table2[[#This Row],[1Y Return vs Nifty]]-AVERAGE(Table2[1Y Return vs Nifty]))/_xlfn.STDEV.P(Table2[1Y Return vs Nifty])</f>
        <v>0.48997251376764234</v>
      </c>
      <c r="I102">
        <v>12.3497416550845</v>
      </c>
      <c r="J102">
        <f>(Table2[[#This Row],[1M Return vs Nifty]]-AVERAGE(Table2[1M Return vs Nifty]))/_xlfn.STDEV.P(Table2[1M Return vs Nifty])</f>
        <v>1.4558607075554886</v>
      </c>
      <c r="K102">
        <v>33.014935829398702</v>
      </c>
      <c r="L102">
        <f>(Table2[[#This Row],[6M Return vs Nifty]]-AVERAGE(Table2[6M Return vs Nifty]))/_xlfn.STDEV.P(Table2[6M Return vs Nifty])</f>
        <v>0.98527634223662353</v>
      </c>
      <c r="M102">
        <v>-0.69448824021366096</v>
      </c>
      <c r="N102">
        <f>(Table2[[#This Row],[1W Return vs Nifty]]-AVERAGE(Table2[1W Return vs Nifty]))/_xlfn.STDEV.P(Table2[1W Return vs Nifty])</f>
        <v>-0.3333793415942306</v>
      </c>
      <c r="O102">
        <v>2292.62</v>
      </c>
      <c r="P102">
        <v>2171.59656008919</v>
      </c>
      <c r="Q102">
        <v>1854.1065444338899</v>
      </c>
      <c r="R102">
        <v>37.795103188668797</v>
      </c>
      <c r="S102" s="1">
        <f>(Table2[[#This Row],[Close Price]]-Table2[[#This Row],[20D EMA]])/Table2[[#This Row],[20D EMA]]</f>
        <v>-1.5318718322268799E-2</v>
      </c>
      <c r="T102" s="1">
        <f>(Table2[[#This Row],[Close Price]]-Table2[[#This Row],[50D EMA]])/Table2[[#This Row],[50D EMA]]</f>
        <v>3.9557734382891931E-2</v>
      </c>
      <c r="U102" s="1">
        <f>(Table2[[#This Row],[Close Price]]-Table2[[#This Row],[200D EMA]])/Table2[[#This Row],[200D EMA]]</f>
        <v>0.2175675700930538</v>
      </c>
      <c r="V102">
        <v>0.48436904330008801</v>
      </c>
      <c r="W102">
        <v>2215.4</v>
      </c>
      <c r="X102">
        <v>2284.1999999999998</v>
      </c>
      <c r="Y102">
        <v>2215.4</v>
      </c>
      <c r="Z102">
        <v>2339.8000000000002</v>
      </c>
      <c r="AA102">
        <v>2215.4</v>
      </c>
      <c r="AB102">
        <v>2449.1999999999998</v>
      </c>
      <c r="AC102" s="1">
        <f>(Table2[[#This Row],[Close Price]]/Table2[[#This Row],[Day Low]])-1</f>
        <v>1.9003340254581502E-2</v>
      </c>
      <c r="AD102" s="1">
        <f>(Table2[[#This Row],[Day High]]/Table2[[#This Row],[Close Price]])-1</f>
        <v>1.1827242524916848E-2</v>
      </c>
      <c r="AE102" s="1">
        <f>(Table2[[#This Row],[Close Price]]/Table2[[#This Row],[Current Week Low]])-1</f>
        <v>1.9003340254581502E-2</v>
      </c>
      <c r="AF102" s="1">
        <f>(Table2[[#This Row],[Current Week High]]/Table2[[#This Row],[Close Price]])-1</f>
        <v>3.6456256921373331E-2</v>
      </c>
      <c r="AG102" s="1">
        <f>(Table2[[#This Row],[Close Price]]/Table2[[#This Row],[Current Month Low]])-1</f>
        <v>1.9003340254581502E-2</v>
      </c>
      <c r="AH102" s="1">
        <f>(Table2[[#This Row],[Current Month High]]/Table2[[#This Row],[Close Price]])-1</f>
        <v>8.4916943521594623E-2</v>
      </c>
      <c r="AI102">
        <v>11.805094130675499</v>
      </c>
      <c r="AJ102">
        <v>63.925498311730699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0.35</v>
      </c>
      <c r="AM102" t="s">
        <v>3159</v>
      </c>
      <c r="AN102">
        <v>-1.75</v>
      </c>
      <c r="AO102" t="s">
        <v>3158</v>
      </c>
      <c r="AP102">
        <v>8.8057144312594995E-2</v>
      </c>
      <c r="AQ102">
        <f>(Table2[[#This Row],[Sharpe Ratio]]-AVERAGE(Table2[Sharpe Ratio]))/_xlfn.STDEV.P(Table2[Sharpe Ratio])</f>
        <v>0.38788321465618725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2.9856134366217115</v>
      </c>
      <c r="AS102">
        <f>_xlfn.RANK.AVG(Table2[[#This Row],[1Y Return vs Nifty Z-Score]],Table2[1Y Return vs Nifty Z-Score])</f>
        <v>168</v>
      </c>
      <c r="AT102">
        <f>_xlfn.RANK.AVG(Table2[[#This Row],[6M Return vs Nifty Z-Score]],Table2[6M Return vs Nifty Z-Score])</f>
        <v>92</v>
      </c>
      <c r="AU102">
        <f>_xlfn.RANK.AVG(Table2[[#This Row],[Sharpe Ratio Z-Score]],Table2[Sharpe Ratio Z-Score])</f>
        <v>247</v>
      </c>
      <c r="AV102">
        <f>(Table2[[#This Row],[Rank 1Y]]+Table2[[#This Row],[Rank 6M]]+Table2[[#This Row],[Rank Sharpe]])/3</f>
        <v>169</v>
      </c>
    </row>
    <row r="103" spans="1:48" x14ac:dyDescent="0.3">
      <c r="A103" t="s">
        <v>1454</v>
      </c>
      <c r="B103" t="s">
        <v>1455</v>
      </c>
      <c r="C103" t="s">
        <v>3121</v>
      </c>
      <c r="D103" t="s">
        <v>75</v>
      </c>
      <c r="E103">
        <v>6896.9068053999999</v>
      </c>
      <c r="F103">
        <v>336.65</v>
      </c>
      <c r="G103">
        <v>33.864682277868198</v>
      </c>
      <c r="H103">
        <f>(Table2[[#This Row],[1Y Return vs Nifty]]-AVERAGE(Table2[1Y Return vs Nifty]))/_xlfn.STDEV.P(Table2[1Y Return vs Nifty])</f>
        <v>0.37835647405430173</v>
      </c>
      <c r="I103">
        <v>19.726434937364701</v>
      </c>
      <c r="J103">
        <f>(Table2[[#This Row],[1M Return vs Nifty]]-AVERAGE(Table2[1M Return vs Nifty]))/_xlfn.STDEV.P(Table2[1M Return vs Nifty])</f>
        <v>2.2627902249910354</v>
      </c>
      <c r="K103">
        <v>53.346236981399002</v>
      </c>
      <c r="L103">
        <f>(Table2[[#This Row],[6M Return vs Nifty]]-AVERAGE(Table2[6M Return vs Nifty]))/_xlfn.STDEV.P(Table2[6M Return vs Nifty])</f>
        <v>1.6911398836050608</v>
      </c>
      <c r="M103">
        <v>2.00471392552996</v>
      </c>
      <c r="N103">
        <f>(Table2[[#This Row],[1W Return vs Nifty]]-AVERAGE(Table2[1W Return vs Nifty]))/_xlfn.STDEV.P(Table2[1W Return vs Nifty])</f>
        <v>0.23192634559980457</v>
      </c>
      <c r="O103">
        <v>334.7</v>
      </c>
      <c r="P103">
        <v>322.19297778170397</v>
      </c>
      <c r="Q103">
        <v>279.17046178895703</v>
      </c>
      <c r="R103">
        <v>47.491243919883999</v>
      </c>
      <c r="S103" s="1">
        <f>(Table2[[#This Row],[Close Price]]-Table2[[#This Row],[20D EMA]])/Table2[[#This Row],[20D EMA]]</f>
        <v>5.8261129369584367E-3</v>
      </c>
      <c r="T103" s="1">
        <f>(Table2[[#This Row],[Close Price]]-Table2[[#This Row],[50D EMA]])/Table2[[#This Row],[50D EMA]]</f>
        <v>4.4870693079136867E-2</v>
      </c>
      <c r="U103" s="1">
        <f>(Table2[[#This Row],[Close Price]]-Table2[[#This Row],[200D EMA]])/Table2[[#This Row],[200D EMA]]</f>
        <v>0.20589405427317536</v>
      </c>
      <c r="V103">
        <v>0.37525345941300098</v>
      </c>
      <c r="W103">
        <v>334</v>
      </c>
      <c r="X103">
        <v>337.95</v>
      </c>
      <c r="Y103">
        <v>332.2</v>
      </c>
      <c r="Z103">
        <v>341.85</v>
      </c>
      <c r="AA103">
        <v>332.2</v>
      </c>
      <c r="AB103">
        <v>348</v>
      </c>
      <c r="AC103" s="1">
        <f>(Table2[[#This Row],[Close Price]]/Table2[[#This Row],[Day Low]])-1</f>
        <v>7.934131736526906E-3</v>
      </c>
      <c r="AD103" s="1">
        <f>(Table2[[#This Row],[Day High]]/Table2[[#This Row],[Close Price]])-1</f>
        <v>3.8615773058072733E-3</v>
      </c>
      <c r="AE103" s="1">
        <f>(Table2[[#This Row],[Close Price]]/Table2[[#This Row],[Current Week Low]])-1</f>
        <v>1.3395544852498498E-2</v>
      </c>
      <c r="AF103" s="1">
        <f>(Table2[[#This Row],[Current Week High]]/Table2[[#This Row],[Close Price]])-1</f>
        <v>1.5446309223229093E-2</v>
      </c>
      <c r="AG103" s="1">
        <f>(Table2[[#This Row],[Close Price]]/Table2[[#This Row],[Current Month Low]])-1</f>
        <v>1.3395544852498498E-2</v>
      </c>
      <c r="AH103" s="1">
        <f>(Table2[[#This Row],[Current Month High]]/Table2[[#This Row],[Close Price]])-1</f>
        <v>3.3714540323778408E-2</v>
      </c>
      <c r="AI103">
        <v>12.5798306846873</v>
      </c>
      <c r="AJ103">
        <v>84.972527472527403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0.25</v>
      </c>
      <c r="AM103" t="s">
        <v>3159</v>
      </c>
      <c r="AN103">
        <v>-1.0900000000000001</v>
      </c>
      <c r="AO103" t="s">
        <v>3158</v>
      </c>
      <c r="AP103">
        <v>8.2718431353634006E-2</v>
      </c>
      <c r="AQ103">
        <f>(Table2[[#This Row],[Sharpe Ratio]]-AVERAGE(Table2[Sharpe Ratio]))/_xlfn.STDEV.P(Table2[Sharpe Ratio])</f>
        <v>0.32460363660258124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4.8888165648527835</v>
      </c>
      <c r="AS103">
        <f>_xlfn.RANK.AVG(Table2[[#This Row],[1Y Return vs Nifty Z-Score]],Table2[1Y Return vs Nifty Z-Score])</f>
        <v>196</v>
      </c>
      <c r="AT103">
        <f>_xlfn.RANK.AVG(Table2[[#This Row],[6M Return vs Nifty Z-Score]],Table2[6M Return vs Nifty Z-Score])</f>
        <v>46</v>
      </c>
      <c r="AU103">
        <f>_xlfn.RANK.AVG(Table2[[#This Row],[Sharpe Ratio Z-Score]],Table2[Sharpe Ratio Z-Score])</f>
        <v>265</v>
      </c>
      <c r="AV103">
        <f>(Table2[[#This Row],[Rank 1Y]]+Table2[[#This Row],[Rank 6M]]+Table2[[#This Row],[Rank Sharpe]])/3</f>
        <v>169</v>
      </c>
    </row>
    <row r="104" spans="1:48" hidden="1" x14ac:dyDescent="0.3">
      <c r="A104" t="s">
        <v>1209</v>
      </c>
      <c r="B104" t="s">
        <v>1210</v>
      </c>
      <c r="C104" t="s">
        <v>3113</v>
      </c>
      <c r="D104" t="s">
        <v>404</v>
      </c>
      <c r="E104">
        <v>9370.4431148910007</v>
      </c>
      <c r="F104">
        <v>101.93</v>
      </c>
      <c r="G104">
        <v>40.884472177884597</v>
      </c>
      <c r="H104">
        <f>(Table2[[#This Row],[1Y Return vs Nifty]]-AVERAGE(Table2[1Y Return vs Nifty]))/_xlfn.STDEV.P(Table2[1Y Return vs Nifty])</f>
        <v>0.51943902910719675</v>
      </c>
      <c r="I104">
        <v>-10.996518563438199</v>
      </c>
      <c r="J104">
        <f>(Table2[[#This Row],[1M Return vs Nifty]]-AVERAGE(Table2[1M Return vs Nifty]))/_xlfn.STDEV.P(Table2[1M Return vs Nifty])</f>
        <v>-1.0979646680108912</v>
      </c>
      <c r="K104">
        <v>26.311889630613798</v>
      </c>
      <c r="L104">
        <f>(Table2[[#This Row],[6M Return vs Nifty]]-AVERAGE(Table2[6M Return vs Nifty]))/_xlfn.STDEV.P(Table2[6M Return vs Nifty])</f>
        <v>0.75255951351732375</v>
      </c>
      <c r="M104">
        <v>2.7302719175920802</v>
      </c>
      <c r="N104">
        <f>(Table2[[#This Row],[1W Return vs Nifty]]-AVERAGE(Table2[1W Return vs Nifty]))/_xlfn.STDEV.P(Table2[1W Return vs Nifty])</f>
        <v>0.38388312175658534</v>
      </c>
      <c r="O104">
        <v>111.39</v>
      </c>
      <c r="P104">
        <v>111.75696222962701</v>
      </c>
      <c r="Q104">
        <v>90.737812879277598</v>
      </c>
      <c r="R104">
        <v>33.098160314081603</v>
      </c>
      <c r="S104" s="1">
        <f>(Table2[[#This Row],[Close Price]]-Table2[[#This Row],[20D EMA]])/Table2[[#This Row],[20D EMA]]</f>
        <v>-8.4926833647544608E-2</v>
      </c>
      <c r="T104" s="1">
        <f>(Table2[[#This Row],[Close Price]]-Table2[[#This Row],[50D EMA]])/Table2[[#This Row],[50D EMA]]</f>
        <v>-8.7931543892858705E-2</v>
      </c>
      <c r="U104" s="1">
        <f>(Table2[[#This Row],[Close Price]]-Table2[[#This Row],[200D EMA]])/Table2[[#This Row],[200D EMA]]</f>
        <v>0.12334645023473387</v>
      </c>
      <c r="V104">
        <v>0.37574016612133199</v>
      </c>
      <c r="W104">
        <v>100.32</v>
      </c>
      <c r="X104">
        <v>108.6</v>
      </c>
      <c r="Y104">
        <v>100.32</v>
      </c>
      <c r="Z104">
        <v>112.83</v>
      </c>
      <c r="AA104">
        <v>100.32</v>
      </c>
      <c r="AB104">
        <v>115.3</v>
      </c>
      <c r="AC104" s="1">
        <f>(Table2[[#This Row],[Close Price]]/Table2[[#This Row],[Day Low]])-1</f>
        <v>1.6048644338118256E-2</v>
      </c>
      <c r="AD104" s="1">
        <f>(Table2[[#This Row],[Day High]]/Table2[[#This Row],[Close Price]])-1</f>
        <v>6.5437064652212218E-2</v>
      </c>
      <c r="AE104" s="1">
        <f>(Table2[[#This Row],[Close Price]]/Table2[[#This Row],[Current Week Low]])-1</f>
        <v>1.6048644338118256E-2</v>
      </c>
      <c r="AF104" s="1">
        <f>(Table2[[#This Row],[Current Week High]]/Table2[[#This Row],[Close Price]])-1</f>
        <v>0.10693613264004709</v>
      </c>
      <c r="AG104" s="1">
        <f>(Table2[[#This Row],[Close Price]]/Table2[[#This Row],[Current Month Low]])-1</f>
        <v>1.6048644338118256E-2</v>
      </c>
      <c r="AH104" s="1">
        <f>(Table2[[#This Row],[Current Month High]]/Table2[[#This Row],[Close Price]])-1</f>
        <v>0.1311684489355438</v>
      </c>
      <c r="AI104">
        <v>42.7744530560188</v>
      </c>
      <c r="AJ104">
        <v>71.570442686416399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-0.06</v>
      </c>
      <c r="AM104" t="s">
        <v>3158</v>
      </c>
      <c r="AN104">
        <v>-6.33</v>
      </c>
      <c r="AO104" t="s">
        <v>3158</v>
      </c>
      <c r="AP104">
        <v>9.7217140649983005E-2</v>
      </c>
      <c r="AQ104">
        <f>(Table2[[#This Row],[Sharpe Ratio]]-AVERAGE(Table2[Sharpe Ratio]))/_xlfn.STDEV.P(Table2[Sharpe Ratio])</f>
        <v>0.49645633099681524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159</v>
      </c>
      <c r="AT104">
        <f>_xlfn.RANK.AVG(Table2[[#This Row],[6M Return vs Nifty Z-Score]],Table2[6M Return vs Nifty Z-Score])</f>
        <v>123</v>
      </c>
      <c r="AU104">
        <f>_xlfn.RANK.AVG(Table2[[#This Row],[Sharpe Ratio Z-Score]],Table2[Sharpe Ratio Z-Score])</f>
        <v>227</v>
      </c>
      <c r="AV104">
        <f>(Table2[[#This Row],[Rank 1Y]]+Table2[[#This Row],[Rank 6M]]+Table2[[#This Row],[Rank Sharpe]])/3</f>
        <v>169.66666666666666</v>
      </c>
    </row>
    <row r="105" spans="1:48" x14ac:dyDescent="0.3">
      <c r="A105" t="s">
        <v>265</v>
      </c>
      <c r="B105" t="s">
        <v>266</v>
      </c>
      <c r="C105" t="s">
        <v>3117</v>
      </c>
      <c r="D105" t="s">
        <v>51</v>
      </c>
      <c r="E105">
        <v>93018.144391900001</v>
      </c>
      <c r="F105">
        <v>2039</v>
      </c>
      <c r="G105">
        <v>52.624349958172999</v>
      </c>
      <c r="H105">
        <f>(Table2[[#This Row],[1Y Return vs Nifty]]-AVERAGE(Table2[1Y Return vs Nifty]))/_xlfn.STDEV.P(Table2[1Y Return vs Nifty])</f>
        <v>0.75538511536369979</v>
      </c>
      <c r="I105">
        <v>-0.105731870833948</v>
      </c>
      <c r="J105">
        <f>(Table2[[#This Row],[1M Return vs Nifty]]-AVERAGE(Table2[1M Return vs Nifty]))/_xlfn.STDEV.P(Table2[1M Return vs Nifty])</f>
        <v>9.3368211650352431E-2</v>
      </c>
      <c r="K105">
        <v>14.168413808933</v>
      </c>
      <c r="L105">
        <f>(Table2[[#This Row],[6M Return vs Nifty]]-AVERAGE(Table2[6M Return vs Nifty]))/_xlfn.STDEV.P(Table2[6M Return vs Nifty])</f>
        <v>0.3309614670405846</v>
      </c>
      <c r="M105">
        <v>-0.955501852849998</v>
      </c>
      <c r="N105">
        <f>(Table2[[#This Row],[1W Return vs Nifty]]-AVERAGE(Table2[1W Return vs Nifty]))/_xlfn.STDEV.P(Table2[1W Return vs Nifty])</f>
        <v>-0.38804456138806998</v>
      </c>
      <c r="O105">
        <v>2141.7199999999998</v>
      </c>
      <c r="P105">
        <v>2139.8643383946801</v>
      </c>
      <c r="Q105">
        <v>1845.32592285393</v>
      </c>
      <c r="R105">
        <v>23.1772340300618</v>
      </c>
      <c r="S105" s="1">
        <f>(Table2[[#This Row],[Close Price]]-Table2[[#This Row],[20D EMA]])/Table2[[#This Row],[20D EMA]]</f>
        <v>-4.7961451543619062E-2</v>
      </c>
      <c r="T105" s="1">
        <f>(Table2[[#This Row],[Close Price]]-Table2[[#This Row],[50D EMA]])/Table2[[#This Row],[50D EMA]]</f>
        <v>-4.7135856504972748E-2</v>
      </c>
      <c r="U105" s="1">
        <f>(Table2[[#This Row],[Close Price]]-Table2[[#This Row],[200D EMA]])/Table2[[#This Row],[200D EMA]]</f>
        <v>0.10495385923292022</v>
      </c>
      <c r="V105">
        <v>1.1272139397865599</v>
      </c>
      <c r="W105">
        <v>2030.15</v>
      </c>
      <c r="X105">
        <v>2088.4499999999998</v>
      </c>
      <c r="Y105">
        <v>2030.15</v>
      </c>
      <c r="Z105">
        <v>2142.4499999999998</v>
      </c>
      <c r="AA105">
        <v>2030.15</v>
      </c>
      <c r="AB105">
        <v>2218.85</v>
      </c>
      <c r="AC105" s="1">
        <f>(Table2[[#This Row],[Close Price]]/Table2[[#This Row],[Day Low]])-1</f>
        <v>4.3592837967636466E-3</v>
      </c>
      <c r="AD105" s="1">
        <f>(Table2[[#This Row],[Day High]]/Table2[[#This Row],[Close Price]])-1</f>
        <v>2.4252084355075976E-2</v>
      </c>
      <c r="AE105" s="1">
        <f>(Table2[[#This Row],[Close Price]]/Table2[[#This Row],[Current Week Low]])-1</f>
        <v>4.3592837967636466E-3</v>
      </c>
      <c r="AF105" s="1">
        <f>(Table2[[#This Row],[Current Week High]]/Table2[[#This Row],[Close Price]])-1</f>
        <v>5.0735654732712021E-2</v>
      </c>
      <c r="AG105" s="1">
        <f>(Table2[[#This Row],[Close Price]]/Table2[[#This Row],[Current Month Low]])-1</f>
        <v>4.3592837967636466E-3</v>
      </c>
      <c r="AH105" s="1">
        <f>(Table2[[#This Row],[Current Month High]]/Table2[[#This Row],[Close Price]])-1</f>
        <v>8.8205002452182324E-2</v>
      </c>
      <c r="AI105">
        <v>13.3889161353604</v>
      </c>
      <c r="AJ105">
        <v>76.758701400025998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-0.02</v>
      </c>
      <c r="AM105" t="s">
        <v>3158</v>
      </c>
      <c r="AN105">
        <v>-7.52</v>
      </c>
      <c r="AO105" t="s">
        <v>3158</v>
      </c>
      <c r="AP105">
        <v>0.113238707573591</v>
      </c>
      <c r="AQ105">
        <f>(Table2[[#This Row],[Sharpe Ratio]]-AVERAGE(Table2[Sharpe Ratio]))/_xlfn.STDEV.P(Table2[Sharpe Ratio])</f>
        <v>0.68635940360569292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1.4780296362722596</v>
      </c>
      <c r="AS105">
        <f>_xlfn.RANK.AVG(Table2[[#This Row],[1Y Return vs Nifty Z-Score]],Table2[1Y Return vs Nifty Z-Score])</f>
        <v>125</v>
      </c>
      <c r="AT105">
        <f>_xlfn.RANK.AVG(Table2[[#This Row],[6M Return vs Nifty Z-Score]],Table2[6M Return vs Nifty Z-Score])</f>
        <v>214</v>
      </c>
      <c r="AU105">
        <f>_xlfn.RANK.AVG(Table2[[#This Row],[Sharpe Ratio Z-Score]],Table2[Sharpe Ratio Z-Score])</f>
        <v>173</v>
      </c>
      <c r="AV105">
        <f>(Table2[[#This Row],[Rank 1Y]]+Table2[[#This Row],[Rank 6M]]+Table2[[#This Row],[Rank Sharpe]])/3</f>
        <v>170.66666666666666</v>
      </c>
    </row>
    <row r="106" spans="1:48" x14ac:dyDescent="0.3">
      <c r="A106" t="s">
        <v>832</v>
      </c>
      <c r="B106" t="s">
        <v>833</v>
      </c>
      <c r="C106" t="s">
        <v>3117</v>
      </c>
      <c r="D106" t="s">
        <v>51</v>
      </c>
      <c r="E106">
        <v>17821.625</v>
      </c>
      <c r="F106">
        <v>7128.65</v>
      </c>
      <c r="G106">
        <v>32.768535529821001</v>
      </c>
      <c r="H106">
        <f>(Table2[[#This Row],[1Y Return vs Nifty]]-AVERAGE(Table2[1Y Return vs Nifty]))/_xlfn.STDEV.P(Table2[1Y Return vs Nifty])</f>
        <v>0.3563263013382979</v>
      </c>
      <c r="I106">
        <v>0.55593492476492301</v>
      </c>
      <c r="J106">
        <f>(Table2[[#This Row],[1M Return vs Nifty]]-AVERAGE(Table2[1M Return vs Nifty]))/_xlfn.STDEV.P(Table2[1M Return vs Nifty])</f>
        <v>0.16574731806626711</v>
      </c>
      <c r="K106">
        <v>27.6025859114445</v>
      </c>
      <c r="L106">
        <f>(Table2[[#This Row],[6M Return vs Nifty]]-AVERAGE(Table2[6M Return vs Nifty]))/_xlfn.STDEV.P(Table2[6M Return vs Nifty])</f>
        <v>0.7973699976475338</v>
      </c>
      <c r="M106">
        <v>3.0606240526081998</v>
      </c>
      <c r="N106">
        <f>(Table2[[#This Row],[1W Return vs Nifty]]-AVERAGE(Table2[1W Return vs Nifty]))/_xlfn.STDEV.P(Table2[1W Return vs Nifty])</f>
        <v>0.45307021084216897</v>
      </c>
      <c r="O106">
        <v>7379.3</v>
      </c>
      <c r="P106">
        <v>7272.5174782660497</v>
      </c>
      <c r="Q106">
        <v>6423.3047452663204</v>
      </c>
      <c r="R106">
        <v>37.580318457001297</v>
      </c>
      <c r="S106" s="1">
        <f>(Table2[[#This Row],[Close Price]]-Table2[[#This Row],[20D EMA]])/Table2[[#This Row],[20D EMA]]</f>
        <v>-3.3966636401826802E-2</v>
      </c>
      <c r="T106" s="1">
        <f>(Table2[[#This Row],[Close Price]]-Table2[[#This Row],[50D EMA]])/Table2[[#This Row],[50D EMA]]</f>
        <v>-1.9782348917826414E-2</v>
      </c>
      <c r="U106" s="1">
        <f>(Table2[[#This Row],[Close Price]]-Table2[[#This Row],[200D EMA]])/Table2[[#This Row],[200D EMA]]</f>
        <v>0.1098103363776234</v>
      </c>
      <c r="V106">
        <v>0.29487474310005302</v>
      </c>
      <c r="W106">
        <v>7095.35</v>
      </c>
      <c r="X106">
        <v>7390</v>
      </c>
      <c r="Y106">
        <v>7095.35</v>
      </c>
      <c r="Z106">
        <v>7777</v>
      </c>
      <c r="AA106">
        <v>7095.35</v>
      </c>
      <c r="AB106">
        <v>7777</v>
      </c>
      <c r="AC106" s="1">
        <f>(Table2[[#This Row],[Close Price]]/Table2[[#This Row],[Day Low]])-1</f>
        <v>4.6932145701057415E-3</v>
      </c>
      <c r="AD106" s="1">
        <f>(Table2[[#This Row],[Day High]]/Table2[[#This Row],[Close Price]])-1</f>
        <v>3.6661920559993844E-2</v>
      </c>
      <c r="AE106" s="1">
        <f>(Table2[[#This Row],[Close Price]]/Table2[[#This Row],[Current Week Low]])-1</f>
        <v>4.6932145701057415E-3</v>
      </c>
      <c r="AF106" s="1">
        <f>(Table2[[#This Row],[Current Week High]]/Table2[[#This Row],[Close Price]])-1</f>
        <v>9.0949899349806795E-2</v>
      </c>
      <c r="AG106" s="1">
        <f>(Table2[[#This Row],[Close Price]]/Table2[[#This Row],[Current Month Low]])-1</f>
        <v>4.6932145701057415E-3</v>
      </c>
      <c r="AH106" s="1">
        <f>(Table2[[#This Row],[Current Month High]]/Table2[[#This Row],[Close Price]])-1</f>
        <v>9.0949899349806795E-2</v>
      </c>
      <c r="AI106">
        <v>14.17309027656</v>
      </c>
      <c r="AJ106">
        <v>58.063192904656297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</v>
      </c>
      <c r="AM106" t="s">
        <v>3159</v>
      </c>
      <c r="AN106">
        <v>0.96</v>
      </c>
      <c r="AO106" t="s">
        <v>3159</v>
      </c>
      <c r="AP106">
        <v>0.10568602690644199</v>
      </c>
      <c r="AQ106">
        <f>(Table2[[#This Row],[Sharpe Ratio]]-AVERAGE(Table2[Sharpe Ratio]))/_xlfn.STDEV.P(Table2[Sharpe Ratio])</f>
        <v>0.59683774371037779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2.3693515716046454</v>
      </c>
      <c r="AS106">
        <f>_xlfn.RANK.AVG(Table2[[#This Row],[1Y Return vs Nifty Z-Score]],Table2[1Y Return vs Nifty Z-Score])</f>
        <v>200</v>
      </c>
      <c r="AT106">
        <f>_xlfn.RANK.AVG(Table2[[#This Row],[6M Return vs Nifty Z-Score]],Table2[6M Return vs Nifty Z-Score])</f>
        <v>117</v>
      </c>
      <c r="AU106">
        <f>_xlfn.RANK.AVG(Table2[[#This Row],[Sharpe Ratio Z-Score]],Table2[Sharpe Ratio Z-Score])</f>
        <v>198</v>
      </c>
      <c r="AV106">
        <f>(Table2[[#This Row],[Rank 1Y]]+Table2[[#This Row],[Rank 6M]]+Table2[[#This Row],[Rank Sharpe]])/3</f>
        <v>171.66666666666666</v>
      </c>
    </row>
    <row r="107" spans="1:48" hidden="1" x14ac:dyDescent="0.3">
      <c r="A107" t="s">
        <v>1335</v>
      </c>
      <c r="B107" t="s">
        <v>1336</v>
      </c>
      <c r="C107" t="s">
        <v>3124</v>
      </c>
      <c r="D107" t="s">
        <v>271</v>
      </c>
      <c r="E107">
        <v>8109.99319285399</v>
      </c>
      <c r="F107">
        <v>69.790000000000006</v>
      </c>
      <c r="G107">
        <v>33.5318380627848</v>
      </c>
      <c r="H107">
        <f>(Table2[[#This Row],[1Y Return vs Nifty]]-AVERAGE(Table2[1Y Return vs Nifty]))/_xlfn.STDEV.P(Table2[1Y Return vs Nifty])</f>
        <v>0.37166702708119054</v>
      </c>
      <c r="I107">
        <v>-5.0152353048441798</v>
      </c>
      <c r="J107">
        <f>(Table2[[#This Row],[1M Return vs Nifty]]-AVERAGE(Table2[1M Return vs Nifty]))/_xlfn.STDEV.P(Table2[1M Return vs Nifty])</f>
        <v>-0.44367773634512447</v>
      </c>
      <c r="K107">
        <v>9.7341625554291404</v>
      </c>
      <c r="L107">
        <f>(Table2[[#This Row],[6M Return vs Nifty]]-AVERAGE(Table2[6M Return vs Nifty]))/_xlfn.STDEV.P(Table2[6M Return vs Nifty])</f>
        <v>0.17701282058085105</v>
      </c>
      <c r="M107">
        <v>2.6426941273920899</v>
      </c>
      <c r="N107">
        <f>(Table2[[#This Row],[1W Return vs Nifty]]-AVERAGE(Table2[1W Return vs Nifty]))/_xlfn.STDEV.P(Table2[1W Return vs Nifty])</f>
        <v>0.36554132302054987</v>
      </c>
      <c r="O107">
        <v>74.319999999999993</v>
      </c>
      <c r="P107">
        <v>75.981290183540693</v>
      </c>
      <c r="Q107">
        <v>67.996416425868702</v>
      </c>
      <c r="R107">
        <v>30.789127131087401</v>
      </c>
      <c r="S107" s="1">
        <f>(Table2[[#This Row],[Close Price]]-Table2[[#This Row],[20D EMA]])/Table2[[#This Row],[20D EMA]]</f>
        <v>-6.0952637244348594E-2</v>
      </c>
      <c r="T107" s="1">
        <f>(Table2[[#This Row],[Close Price]]-Table2[[#This Row],[50D EMA]])/Table2[[#This Row],[50D EMA]]</f>
        <v>-8.1484404497277993E-2</v>
      </c>
      <c r="U107" s="1">
        <f>(Table2[[#This Row],[Close Price]]-Table2[[#This Row],[200D EMA]])/Table2[[#This Row],[200D EMA]]</f>
        <v>2.63776191218358E-2</v>
      </c>
      <c r="V107">
        <v>0.52492751793903702</v>
      </c>
      <c r="W107">
        <v>69.150000000000006</v>
      </c>
      <c r="X107">
        <v>72.5</v>
      </c>
      <c r="Y107">
        <v>69.150000000000006</v>
      </c>
      <c r="Z107">
        <v>74.900000000000006</v>
      </c>
      <c r="AA107">
        <v>69.150000000000006</v>
      </c>
      <c r="AB107">
        <v>78.260000000000005</v>
      </c>
      <c r="AC107" s="1">
        <f>(Table2[[#This Row],[Close Price]]/Table2[[#This Row],[Day Low]])-1</f>
        <v>9.2552422270426593E-3</v>
      </c>
      <c r="AD107" s="1">
        <f>(Table2[[#This Row],[Day High]]/Table2[[#This Row],[Close Price]])-1</f>
        <v>3.8830778048430936E-2</v>
      </c>
      <c r="AE107" s="1">
        <f>(Table2[[#This Row],[Close Price]]/Table2[[#This Row],[Current Week Low]])-1</f>
        <v>9.2552422270426593E-3</v>
      </c>
      <c r="AF107" s="1">
        <f>(Table2[[#This Row],[Current Week High]]/Table2[[#This Row],[Close Price]])-1</f>
        <v>7.3219658976930724E-2</v>
      </c>
      <c r="AG107" s="1">
        <f>(Table2[[#This Row],[Close Price]]/Table2[[#This Row],[Current Month Low]])-1</f>
        <v>9.2552422270426593E-3</v>
      </c>
      <c r="AH107" s="1">
        <f>(Table2[[#This Row],[Current Month High]]/Table2[[#This Row],[Close Price]])-1</f>
        <v>0.12136409227683043</v>
      </c>
      <c r="AI107">
        <v>33.830061613411601</v>
      </c>
      <c r="AJ107">
        <v>76.237373737373701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-0.03</v>
      </c>
      <c r="AM107" t="s">
        <v>3158</v>
      </c>
      <c r="AN107">
        <v>-3.63</v>
      </c>
      <c r="AO107" t="s">
        <v>3158</v>
      </c>
      <c r="AP107">
        <v>0.161759632529616</v>
      </c>
      <c r="AQ107">
        <f>(Table2[[#This Row],[Sharpe Ratio]]-AVERAGE(Table2[Sharpe Ratio]))/_xlfn.STDEV.P(Table2[Sharpe Ratio])</f>
        <v>1.2614762307492704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198</v>
      </c>
      <c r="AT107">
        <f>_xlfn.RANK.AVG(Table2[[#This Row],[6M Return vs Nifty Z-Score]],Table2[6M Return vs Nifty Z-Score])</f>
        <v>255</v>
      </c>
      <c r="AU107">
        <f>_xlfn.RANK.AVG(Table2[[#This Row],[Sharpe Ratio Z-Score]],Table2[Sharpe Ratio Z-Score])</f>
        <v>67</v>
      </c>
      <c r="AV107">
        <f>(Table2[[#This Row],[Rank 1Y]]+Table2[[#This Row],[Rank 6M]]+Table2[[#This Row],[Rank Sharpe]])/3</f>
        <v>173.33333333333334</v>
      </c>
    </row>
    <row r="108" spans="1:48" x14ac:dyDescent="0.3">
      <c r="A108" t="s">
        <v>741</v>
      </c>
      <c r="B108" t="s">
        <v>742</v>
      </c>
      <c r="C108" t="s">
        <v>3117</v>
      </c>
      <c r="D108" t="s">
        <v>249</v>
      </c>
      <c r="E108">
        <v>22175.6997777</v>
      </c>
      <c r="F108">
        <v>554.20000000000005</v>
      </c>
      <c r="G108">
        <v>27.205840224272499</v>
      </c>
      <c r="H108">
        <f>(Table2[[#This Row],[1Y Return vs Nifty]]-AVERAGE(Table2[1Y Return vs Nifty]))/_xlfn.STDEV.P(Table2[1Y Return vs Nifty])</f>
        <v>0.24452818802358262</v>
      </c>
      <c r="I108">
        <v>6.1454343550319699</v>
      </c>
      <c r="J108">
        <f>(Table2[[#This Row],[1M Return vs Nifty]]-AVERAGE(Table2[1M Return vs Nifty]))/_xlfn.STDEV.P(Table2[1M Return vs Nifty])</f>
        <v>0.77717738644203516</v>
      </c>
      <c r="K108">
        <v>34.059546389967899</v>
      </c>
      <c r="L108">
        <f>(Table2[[#This Row],[6M Return vs Nifty]]-AVERAGE(Table2[6M Return vs Nifty]))/_xlfn.STDEV.P(Table2[6M Return vs Nifty])</f>
        <v>1.0215432050469113</v>
      </c>
      <c r="M108">
        <v>1.37564661382346</v>
      </c>
      <c r="N108">
        <f>(Table2[[#This Row],[1W Return vs Nifty]]-AVERAGE(Table2[1W Return vs Nifty]))/_xlfn.STDEV.P(Table2[1W Return vs Nifty])</f>
        <v>0.10017803365460558</v>
      </c>
      <c r="O108">
        <v>548.82000000000005</v>
      </c>
      <c r="P108">
        <v>533.174112255625</v>
      </c>
      <c r="Q108">
        <v>464.74480168507699</v>
      </c>
      <c r="R108">
        <v>53.297195318259497</v>
      </c>
      <c r="S108" s="1">
        <f>(Table2[[#This Row],[Close Price]]-Table2[[#This Row],[20D EMA]])/Table2[[#This Row],[20D EMA]]</f>
        <v>9.8028497503735192E-3</v>
      </c>
      <c r="T108" s="1">
        <f>(Table2[[#This Row],[Close Price]]-Table2[[#This Row],[50D EMA]])/Table2[[#This Row],[50D EMA]]</f>
        <v>3.9435312520001702E-2</v>
      </c>
      <c r="U108" s="1">
        <f>(Table2[[#This Row],[Close Price]]-Table2[[#This Row],[200D EMA]])/Table2[[#This Row],[200D EMA]]</f>
        <v>0.1924824075289823</v>
      </c>
      <c r="V108">
        <v>1.1176369962505299</v>
      </c>
      <c r="W108">
        <v>546.1</v>
      </c>
      <c r="X108">
        <v>561.85</v>
      </c>
      <c r="Y108">
        <v>545.1</v>
      </c>
      <c r="Z108">
        <v>603.45000000000005</v>
      </c>
      <c r="AA108">
        <v>533.4</v>
      </c>
      <c r="AB108">
        <v>603.45000000000005</v>
      </c>
      <c r="AC108" s="1">
        <f>(Table2[[#This Row],[Close Price]]/Table2[[#This Row],[Day Low]])-1</f>
        <v>1.483244826954766E-2</v>
      </c>
      <c r="AD108" s="1">
        <f>(Table2[[#This Row],[Day High]]/Table2[[#This Row],[Close Price]])-1</f>
        <v>1.3803680981595123E-2</v>
      </c>
      <c r="AE108" s="1">
        <f>(Table2[[#This Row],[Close Price]]/Table2[[#This Row],[Current Week Low]])-1</f>
        <v>1.6694184553293079E-2</v>
      </c>
      <c r="AF108" s="1">
        <f>(Table2[[#This Row],[Current Week High]]/Table2[[#This Row],[Close Price]])-1</f>
        <v>8.8866835077589412E-2</v>
      </c>
      <c r="AG108" s="1">
        <f>(Table2[[#This Row],[Close Price]]/Table2[[#This Row],[Current Month Low]])-1</f>
        <v>3.8995125609299075E-2</v>
      </c>
      <c r="AH108" s="1">
        <f>(Table2[[#This Row],[Current Month High]]/Table2[[#This Row],[Close Price]])-1</f>
        <v>8.8866835077589412E-2</v>
      </c>
      <c r="AI108">
        <v>8.8866835077589403</v>
      </c>
      <c r="AJ108">
        <v>58.342857142857099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0.15</v>
      </c>
      <c r="AM108" t="s">
        <v>3159</v>
      </c>
      <c r="AN108">
        <v>7.31</v>
      </c>
      <c r="AO108" t="s">
        <v>3159</v>
      </c>
      <c r="AP108">
        <v>0.103216619968729</v>
      </c>
      <c r="AQ108">
        <f>(Table2[[#This Row],[Sharpe Ratio]]-AVERAGE(Table2[Sharpe Ratio]))/_xlfn.STDEV.P(Table2[Sharpe Ratio])</f>
        <v>0.56756794961162604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2.7109947627787605</v>
      </c>
      <c r="AS108">
        <f>_xlfn.RANK.AVG(Table2[[#This Row],[1Y Return vs Nifty Z-Score]],Table2[1Y Return vs Nifty Z-Score])</f>
        <v>231</v>
      </c>
      <c r="AT108">
        <f>_xlfn.RANK.AVG(Table2[[#This Row],[6M Return vs Nifty Z-Score]],Table2[6M Return vs Nifty Z-Score])</f>
        <v>87</v>
      </c>
      <c r="AU108">
        <f>_xlfn.RANK.AVG(Table2[[#This Row],[Sharpe Ratio Z-Score]],Table2[Sharpe Ratio Z-Score])</f>
        <v>205</v>
      </c>
      <c r="AV108">
        <f>(Table2[[#This Row],[Rank 1Y]]+Table2[[#This Row],[Rank 6M]]+Table2[[#This Row],[Rank Sharpe]])/3</f>
        <v>174.33333333333334</v>
      </c>
    </row>
    <row r="109" spans="1:48" hidden="1" x14ac:dyDescent="0.3">
      <c r="A109" t="s">
        <v>720</v>
      </c>
      <c r="B109" t="s">
        <v>721</v>
      </c>
      <c r="C109" t="s">
        <v>3118</v>
      </c>
      <c r="D109" t="s">
        <v>57</v>
      </c>
      <c r="E109">
        <v>23194.831384139899</v>
      </c>
      <c r="F109">
        <v>174.98</v>
      </c>
      <c r="G109">
        <v>72.9323221223773</v>
      </c>
      <c r="H109">
        <f>(Table2[[#This Row],[1Y Return vs Nifty]]-AVERAGE(Table2[1Y Return vs Nifty]))/_xlfn.STDEV.P(Table2[1Y Return vs Nifty])</f>
        <v>1.1635313194064048</v>
      </c>
      <c r="I109">
        <v>4.6436540996559001</v>
      </c>
      <c r="J109">
        <f>(Table2[[#This Row],[1M Return vs Nifty]]-AVERAGE(Table2[1M Return vs Nifty]))/_xlfn.STDEV.P(Table2[1M Return vs Nifty])</f>
        <v>0.61289906139959049</v>
      </c>
      <c r="K109">
        <v>18.313998386978</v>
      </c>
      <c r="L109">
        <f>(Table2[[#This Row],[6M Return vs Nifty]]-AVERAGE(Table2[6M Return vs Nifty]))/_xlfn.STDEV.P(Table2[6M Return vs Nifty])</f>
        <v>0.47488816358717162</v>
      </c>
      <c r="M109">
        <v>3.2640951248894101</v>
      </c>
      <c r="N109">
        <f>(Table2[[#This Row],[1W Return vs Nifty]]-AVERAGE(Table2[1W Return vs Nifty]))/_xlfn.STDEV.P(Table2[1W Return vs Nifty])</f>
        <v>0.49568404532994187</v>
      </c>
      <c r="O109">
        <v>185.05</v>
      </c>
      <c r="P109">
        <v>186.34848521933901</v>
      </c>
      <c r="Q109">
        <v>162.42060125779801</v>
      </c>
      <c r="R109">
        <v>31.083385924763501</v>
      </c>
      <c r="S109" s="1">
        <f>(Table2[[#This Row],[Close Price]]-Table2[[#This Row],[20D EMA]])/Table2[[#This Row],[20D EMA]]</f>
        <v>-5.4417724939205735E-2</v>
      </c>
      <c r="T109" s="1">
        <f>(Table2[[#This Row],[Close Price]]-Table2[[#This Row],[50D EMA]])/Table2[[#This Row],[50D EMA]]</f>
        <v>-6.1006587769993924E-2</v>
      </c>
      <c r="U109" s="1">
        <f>(Table2[[#This Row],[Close Price]]-Table2[[#This Row],[200D EMA]])/Table2[[#This Row],[200D EMA]]</f>
        <v>7.732638990953733E-2</v>
      </c>
      <c r="V109">
        <v>0.417960814725021</v>
      </c>
      <c r="W109">
        <v>174.03</v>
      </c>
      <c r="X109">
        <v>183.4</v>
      </c>
      <c r="Y109">
        <v>174.03</v>
      </c>
      <c r="Z109">
        <v>188.62</v>
      </c>
      <c r="AA109">
        <v>174.03</v>
      </c>
      <c r="AB109">
        <v>192.56</v>
      </c>
      <c r="AC109" s="1">
        <f>(Table2[[#This Row],[Close Price]]/Table2[[#This Row],[Day Low]])-1</f>
        <v>5.4588289375394616E-3</v>
      </c>
      <c r="AD109" s="1">
        <f>(Table2[[#This Row],[Day High]]/Table2[[#This Row],[Close Price]])-1</f>
        <v>4.8119785118299285E-2</v>
      </c>
      <c r="AE109" s="1">
        <f>(Table2[[#This Row],[Close Price]]/Table2[[#This Row],[Current Week Low]])-1</f>
        <v>5.4588289375394616E-3</v>
      </c>
      <c r="AF109" s="1">
        <f>(Table2[[#This Row],[Current Week High]]/Table2[[#This Row],[Close Price]])-1</f>
        <v>7.7951765916104865E-2</v>
      </c>
      <c r="AG109" s="1">
        <f>(Table2[[#This Row],[Close Price]]/Table2[[#This Row],[Current Month Low]])-1</f>
        <v>5.4588289375394616E-3</v>
      </c>
      <c r="AH109" s="1">
        <f>(Table2[[#This Row],[Current Month High]]/Table2[[#This Row],[Close Price]])-1</f>
        <v>0.10046862498571274</v>
      </c>
      <c r="AI109">
        <v>21.436735626928801</v>
      </c>
      <c r="AJ109">
        <v>96.496350364963405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-0.02</v>
      </c>
      <c r="AM109" t="s">
        <v>3158</v>
      </c>
      <c r="AN109">
        <v>-1.1100000000000001</v>
      </c>
      <c r="AO109" t="s">
        <v>3158</v>
      </c>
      <c r="AP109">
        <v>8.6321604683514006E-2</v>
      </c>
      <c r="AQ109">
        <f>(Table2[[#This Row],[Sharpe Ratio]]-AVERAGE(Table2[Sharpe Ratio]))/_xlfn.STDEV.P(Table2[Sharpe Ratio])</f>
        <v>0.36731192410961122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85</v>
      </c>
      <c r="AT109">
        <f>_xlfn.RANK.AVG(Table2[[#This Row],[6M Return vs Nifty Z-Score]],Table2[6M Return vs Nifty Z-Score])</f>
        <v>185</v>
      </c>
      <c r="AU109">
        <f>_xlfn.RANK.AVG(Table2[[#This Row],[Sharpe Ratio Z-Score]],Table2[Sharpe Ratio Z-Score])</f>
        <v>255</v>
      </c>
      <c r="AV109">
        <f>(Table2[[#This Row],[Rank 1Y]]+Table2[[#This Row],[Rank 6M]]+Table2[[#This Row],[Rank Sharpe]])/3</f>
        <v>175</v>
      </c>
    </row>
    <row r="110" spans="1:48" hidden="1" x14ac:dyDescent="0.3">
      <c r="A110" t="s">
        <v>118</v>
      </c>
      <c r="B110" t="s">
        <v>119</v>
      </c>
      <c r="C110" t="s">
        <v>3125</v>
      </c>
      <c r="D110" t="s">
        <v>120</v>
      </c>
      <c r="E110">
        <v>225019.59691240001</v>
      </c>
      <c r="F110">
        <v>258.39999999999998</v>
      </c>
      <c r="G110">
        <v>90.290226251974005</v>
      </c>
      <c r="H110">
        <f>(Table2[[#This Row],[1Y Return vs Nifty]]-AVERAGE(Table2[1Y Return vs Nifty]))/_xlfn.STDEV.P(Table2[1Y Return vs Nifty])</f>
        <v>1.5123875529755859</v>
      </c>
      <c r="I110">
        <v>-1.5912005144961201</v>
      </c>
      <c r="J110">
        <f>(Table2[[#This Row],[1M Return vs Nifty]]-AVERAGE(Table2[1M Return vs Nifty]))/_xlfn.STDEV.P(Table2[1M Return vs Nifty])</f>
        <v>-6.9125801578490104E-2</v>
      </c>
      <c r="K110">
        <v>26.407717196019199</v>
      </c>
      <c r="L110">
        <f>(Table2[[#This Row],[6M Return vs Nifty]]-AVERAGE(Table2[6M Return vs Nifty]))/_xlfn.STDEV.P(Table2[6M Return vs Nifty])</f>
        <v>0.75588646166353801</v>
      </c>
      <c r="M110">
        <v>10.326244897679</v>
      </c>
      <c r="N110">
        <f>(Table2[[#This Row],[1W Return vs Nifty]]-AVERAGE(Table2[1W Return vs Nifty]))/_xlfn.STDEV.P(Table2[1W Return vs Nifty])</f>
        <v>1.9747408870297414</v>
      </c>
      <c r="O110">
        <v>256.77</v>
      </c>
      <c r="P110">
        <v>258.585500344141</v>
      </c>
      <c r="Q110">
        <v>215.993228213565</v>
      </c>
      <c r="R110">
        <v>54.698702480172102</v>
      </c>
      <c r="S110" s="1">
        <f>(Table2[[#This Row],[Close Price]]-Table2[[#This Row],[20D EMA]])/Table2[[#This Row],[20D EMA]]</f>
        <v>6.348093624644606E-3</v>
      </c>
      <c r="T110" s="1">
        <f>(Table2[[#This Row],[Close Price]]-Table2[[#This Row],[50D EMA]])/Table2[[#This Row],[50D EMA]]</f>
        <v>-7.1736560593747172E-4</v>
      </c>
      <c r="U110" s="1">
        <f>(Table2[[#This Row],[Close Price]]-Table2[[#This Row],[200D EMA]])/Table2[[#This Row],[200D EMA]]</f>
        <v>0.19633380239358683</v>
      </c>
      <c r="V110">
        <v>0.82402911119072697</v>
      </c>
      <c r="W110">
        <v>254.53</v>
      </c>
      <c r="X110">
        <v>263.43</v>
      </c>
      <c r="Y110">
        <v>244</v>
      </c>
      <c r="Z110">
        <v>264.89999999999998</v>
      </c>
      <c r="AA110">
        <v>239.45</v>
      </c>
      <c r="AB110">
        <v>264.89999999999998</v>
      </c>
      <c r="AC110" s="1">
        <f>(Table2[[#This Row],[Close Price]]/Table2[[#This Row],[Day Low]])-1</f>
        <v>1.520449455859807E-2</v>
      </c>
      <c r="AD110" s="1">
        <f>(Table2[[#This Row],[Day High]]/Table2[[#This Row],[Close Price]])-1</f>
        <v>1.9465944272445856E-2</v>
      </c>
      <c r="AE110" s="1">
        <f>(Table2[[#This Row],[Close Price]]/Table2[[#This Row],[Current Week Low]])-1</f>
        <v>5.9016393442622883E-2</v>
      </c>
      <c r="AF110" s="1">
        <f>(Table2[[#This Row],[Current Week High]]/Table2[[#This Row],[Close Price]])-1</f>
        <v>2.5154798761609864E-2</v>
      </c>
      <c r="AG110" s="1">
        <f>(Table2[[#This Row],[Close Price]]/Table2[[#This Row],[Current Month Low]])-1</f>
        <v>7.9139695134683663E-2</v>
      </c>
      <c r="AH110" s="1">
        <f>(Table2[[#This Row],[Current Month High]]/Table2[[#This Row],[Close Price]])-1</f>
        <v>2.5154798761609864E-2</v>
      </c>
      <c r="AI110">
        <v>15.421826625387</v>
      </c>
      <c r="AJ110">
        <v>129.68888888888799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-0.01</v>
      </c>
      <c r="AM110" t="s">
        <v>3158</v>
      </c>
      <c r="AN110">
        <v>1.75</v>
      </c>
      <c r="AO110" t="s">
        <v>3159</v>
      </c>
      <c r="AP110">
        <v>5.7258659895041003E-2</v>
      </c>
      <c r="AQ110">
        <f>(Table2[[#This Row],[Sharpe Ratio]]-AVERAGE(Table2[Sharpe Ratio]))/_xlfn.STDEV.P(Table2[Sharpe Ratio])</f>
        <v>2.2829855613510572E-2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58</v>
      </c>
      <c r="AT110">
        <f>_xlfn.RANK.AVG(Table2[[#This Row],[6M Return vs Nifty Z-Score]],Table2[6M Return vs Nifty Z-Score])</f>
        <v>122</v>
      </c>
      <c r="AU110">
        <f>_xlfn.RANK.AVG(Table2[[#This Row],[Sharpe Ratio Z-Score]],Table2[Sharpe Ratio Z-Score])</f>
        <v>350</v>
      </c>
      <c r="AV110">
        <f>(Table2[[#This Row],[Rank 1Y]]+Table2[[#This Row],[Rank 6M]]+Table2[[#This Row],[Rank Sharpe]])/3</f>
        <v>176.66666666666666</v>
      </c>
    </row>
    <row r="111" spans="1:48" x14ac:dyDescent="0.3">
      <c r="A111" t="s">
        <v>669</v>
      </c>
      <c r="B111" t="s">
        <v>670</v>
      </c>
      <c r="C111" t="s">
        <v>3116</v>
      </c>
      <c r="D111" t="s">
        <v>48</v>
      </c>
      <c r="E111">
        <v>25705.602999999999</v>
      </c>
      <c r="F111">
        <v>965.65</v>
      </c>
      <c r="G111">
        <v>47.801226820438202</v>
      </c>
      <c r="H111">
        <f>(Table2[[#This Row],[1Y Return vs Nifty]]-AVERAGE(Table2[1Y Return vs Nifty]))/_xlfn.STDEV.P(Table2[1Y Return vs Nifty])</f>
        <v>0.65845079891004465</v>
      </c>
      <c r="I111">
        <v>5.5939539403760099</v>
      </c>
      <c r="J111">
        <f>(Table2[[#This Row],[1M Return vs Nifty]]-AVERAGE(Table2[1M Return vs Nifty]))/_xlfn.STDEV.P(Table2[1M Return vs Nifty])</f>
        <v>0.71685146426462099</v>
      </c>
      <c r="K111">
        <v>28.068545181100099</v>
      </c>
      <c r="L111">
        <f>(Table2[[#This Row],[6M Return vs Nifty]]-AVERAGE(Table2[6M Return vs Nifty]))/_xlfn.STDEV.P(Table2[6M Return vs Nifty])</f>
        <v>0.81354720429818594</v>
      </c>
      <c r="M111">
        <v>8.7620019891039007</v>
      </c>
      <c r="N111">
        <f>(Table2[[#This Row],[1W Return vs Nifty]]-AVERAGE(Table2[1W Return vs Nifty]))/_xlfn.STDEV.P(Table2[1W Return vs Nifty])</f>
        <v>1.6471346693136155</v>
      </c>
      <c r="O111">
        <v>981.01</v>
      </c>
      <c r="P111">
        <v>966.11416553212598</v>
      </c>
      <c r="Q111">
        <v>848.11431954830402</v>
      </c>
      <c r="R111">
        <v>44.990972740013703</v>
      </c>
      <c r="S111" s="1">
        <f>(Table2[[#This Row],[Close Price]]-Table2[[#This Row],[20D EMA]])/Table2[[#This Row],[20D EMA]]</f>
        <v>-1.5657332748901655E-2</v>
      </c>
      <c r="T111" s="1">
        <f>(Table2[[#This Row],[Close Price]]-Table2[[#This Row],[50D EMA]])/Table2[[#This Row],[50D EMA]]</f>
        <v>-4.8044584034263226E-4</v>
      </c>
      <c r="U111" s="1">
        <f>(Table2[[#This Row],[Close Price]]-Table2[[#This Row],[200D EMA]])/Table2[[#This Row],[200D EMA]]</f>
        <v>0.13858471404455724</v>
      </c>
      <c r="V111">
        <v>0.89809507779405895</v>
      </c>
      <c r="W111">
        <v>960</v>
      </c>
      <c r="X111">
        <v>996</v>
      </c>
      <c r="Y111">
        <v>960</v>
      </c>
      <c r="Z111">
        <v>1028.8</v>
      </c>
      <c r="AA111">
        <v>941.05</v>
      </c>
      <c r="AB111">
        <v>1075</v>
      </c>
      <c r="AC111" s="1">
        <f>(Table2[[#This Row],[Close Price]]/Table2[[#This Row],[Day Low]])-1</f>
        <v>5.885416666666643E-3</v>
      </c>
      <c r="AD111" s="1">
        <f>(Table2[[#This Row],[Day High]]/Table2[[#This Row],[Close Price]])-1</f>
        <v>3.1429607000466042E-2</v>
      </c>
      <c r="AE111" s="1">
        <f>(Table2[[#This Row],[Close Price]]/Table2[[#This Row],[Current Week Low]])-1</f>
        <v>5.885416666666643E-3</v>
      </c>
      <c r="AF111" s="1">
        <f>(Table2[[#This Row],[Current Week High]]/Table2[[#This Row],[Close Price]])-1</f>
        <v>6.5396365142649904E-2</v>
      </c>
      <c r="AG111" s="1">
        <f>(Table2[[#This Row],[Close Price]]/Table2[[#This Row],[Current Month Low]])-1</f>
        <v>2.6141012698581489E-2</v>
      </c>
      <c r="AH111" s="1">
        <f>(Table2[[#This Row],[Current Month High]]/Table2[[#This Row],[Close Price]])-1</f>
        <v>0.1132397866721897</v>
      </c>
      <c r="AI111">
        <v>11.323978667218899</v>
      </c>
      <c r="AJ111">
        <v>71.4425210830004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0.24</v>
      </c>
      <c r="AM111" t="s">
        <v>3159</v>
      </c>
      <c r="AN111">
        <v>6.76</v>
      </c>
      <c r="AO111" t="s">
        <v>3159</v>
      </c>
      <c r="AP111">
        <v>7.5617912879610005E-2</v>
      </c>
      <c r="AQ111">
        <f>(Table2[[#This Row],[Sharpe Ratio]]-AVERAGE(Table2[Sharpe Ratio]))/_xlfn.STDEV.P(Table2[Sharpe Ratio])</f>
        <v>0.24044143937414683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4.0764255761606139</v>
      </c>
      <c r="AS111">
        <f>_xlfn.RANK.AVG(Table2[[#This Row],[1Y Return vs Nifty Z-Score]],Table2[1Y Return vs Nifty Z-Score])</f>
        <v>138</v>
      </c>
      <c r="AT111">
        <f>_xlfn.RANK.AVG(Table2[[#This Row],[6M Return vs Nifty Z-Score]],Table2[6M Return vs Nifty Z-Score])</f>
        <v>112</v>
      </c>
      <c r="AU111">
        <f>_xlfn.RANK.AVG(Table2[[#This Row],[Sharpe Ratio Z-Score]],Table2[Sharpe Ratio Z-Score])</f>
        <v>286</v>
      </c>
      <c r="AV111">
        <f>(Table2[[#This Row],[Rank 1Y]]+Table2[[#This Row],[Rank 6M]]+Table2[[#This Row],[Rank Sharpe]])/3</f>
        <v>178.66666666666666</v>
      </c>
    </row>
    <row r="112" spans="1:48" hidden="1" x14ac:dyDescent="0.3">
      <c r="A112" t="s">
        <v>535</v>
      </c>
      <c r="B112" t="s">
        <v>536</v>
      </c>
      <c r="C112" t="s">
        <v>3124</v>
      </c>
      <c r="D112" t="s">
        <v>91</v>
      </c>
      <c r="E112">
        <v>35893.800000000003</v>
      </c>
      <c r="F112">
        <v>979.2</v>
      </c>
      <c r="G112">
        <v>59.706375423572602</v>
      </c>
      <c r="H112">
        <f>(Table2[[#This Row],[1Y Return vs Nifty]]-AVERAGE(Table2[1Y Return vs Nifty]))/_xlfn.STDEV.P(Table2[1Y Return vs Nifty])</f>
        <v>0.89771847032720231</v>
      </c>
      <c r="I112">
        <v>-10.218771351973899</v>
      </c>
      <c r="J112">
        <f>(Table2[[#This Row],[1M Return vs Nifty]]-AVERAGE(Table2[1M Return vs Nifty]))/_xlfn.STDEV.P(Table2[1M Return vs Nifty])</f>
        <v>-1.0128876344379654</v>
      </c>
      <c r="K112">
        <v>0.39296975121945099</v>
      </c>
      <c r="L112">
        <f>(Table2[[#This Row],[6M Return vs Nifty]]-AVERAGE(Table2[6M Return vs Nifty]))/_xlfn.STDEV.P(Table2[6M Return vs Nifty])</f>
        <v>-0.14729536727637824</v>
      </c>
      <c r="M112">
        <v>2.89122275153164</v>
      </c>
      <c r="N112">
        <f>(Table2[[#This Row],[1W Return vs Nifty]]-AVERAGE(Table2[1W Return vs Nifty]))/_xlfn.STDEV.P(Table2[1W Return vs Nifty])</f>
        <v>0.41759175719686159</v>
      </c>
      <c r="O112">
        <v>1070.03</v>
      </c>
      <c r="P112">
        <v>1140.87106580774</v>
      </c>
      <c r="Q112">
        <v>1127.24871663514</v>
      </c>
      <c r="R112">
        <v>27.309713191815401</v>
      </c>
      <c r="S112" s="1">
        <f>(Table2[[#This Row],[Close Price]]-Table2[[#This Row],[20D EMA]])/Table2[[#This Row],[20D EMA]]</f>
        <v>-8.4885470500827009E-2</v>
      </c>
      <c r="T112" s="1">
        <f>(Table2[[#This Row],[Close Price]]-Table2[[#This Row],[50D EMA]])/Table2[[#This Row],[50D EMA]]</f>
        <v>-0.14170844598751953</v>
      </c>
      <c r="U112" s="1">
        <f>(Table2[[#This Row],[Close Price]]-Table2[[#This Row],[200D EMA]])/Table2[[#This Row],[200D EMA]]</f>
        <v>-0.13133633638285996</v>
      </c>
      <c r="V112">
        <v>0.62880557653089497</v>
      </c>
      <c r="W112">
        <v>975.05</v>
      </c>
      <c r="X112">
        <v>1027.95</v>
      </c>
      <c r="Y112">
        <v>975.05</v>
      </c>
      <c r="Z112">
        <v>1062.9000000000001</v>
      </c>
      <c r="AA112">
        <v>975.05</v>
      </c>
      <c r="AB112">
        <v>1119.9000000000001</v>
      </c>
      <c r="AC112" s="1">
        <f>(Table2[[#This Row],[Close Price]]/Table2[[#This Row],[Day Low]])-1</f>
        <v>4.2561919901544787E-3</v>
      </c>
      <c r="AD112" s="1">
        <f>(Table2[[#This Row],[Day High]]/Table2[[#This Row],[Close Price]])-1</f>
        <v>4.9785539215686292E-2</v>
      </c>
      <c r="AE112" s="1">
        <f>(Table2[[#This Row],[Close Price]]/Table2[[#This Row],[Current Week Low]])-1</f>
        <v>4.2561919901544787E-3</v>
      </c>
      <c r="AF112" s="1">
        <f>(Table2[[#This Row],[Current Week High]]/Table2[[#This Row],[Close Price]])-1</f>
        <v>8.5477941176470562E-2</v>
      </c>
      <c r="AG112" s="1">
        <f>(Table2[[#This Row],[Close Price]]/Table2[[#This Row],[Current Month Low]])-1</f>
        <v>4.2561919901544787E-3</v>
      </c>
      <c r="AH112" s="1">
        <f>(Table2[[#This Row],[Current Month High]]/Table2[[#This Row],[Close Price]])-1</f>
        <v>0.14368872549019618</v>
      </c>
      <c r="AI112">
        <v>83.282271241830003</v>
      </c>
      <c r="AJ112">
        <v>86.514285714285705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</v>
      </c>
      <c r="AM112">
        <v>0</v>
      </c>
      <c r="AN112">
        <v>-6.56</v>
      </c>
      <c r="AO112" t="s">
        <v>3158</v>
      </c>
      <c r="AP112">
        <v>0.158011562030071</v>
      </c>
      <c r="AQ112">
        <f>(Table2[[#This Row],[Sharpe Ratio]]-AVERAGE(Table2[Sharpe Ratio]))/_xlfn.STDEV.P(Table2[Sharpe Ratio])</f>
        <v>1.2170504821560111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108</v>
      </c>
      <c r="AT112">
        <f>_xlfn.RANK.AVG(Table2[[#This Row],[6M Return vs Nifty Z-Score]],Table2[6M Return vs Nifty Z-Score])</f>
        <v>354</v>
      </c>
      <c r="AU112">
        <f>_xlfn.RANK.AVG(Table2[[#This Row],[Sharpe Ratio Z-Score]],Table2[Sharpe Ratio Z-Score])</f>
        <v>76</v>
      </c>
      <c r="AV112">
        <f>(Table2[[#This Row],[Rank 1Y]]+Table2[[#This Row],[Rank 6M]]+Table2[[#This Row],[Rank Sharpe]])/3</f>
        <v>179.33333333333334</v>
      </c>
    </row>
    <row r="113" spans="1:48" hidden="1" x14ac:dyDescent="0.3">
      <c r="A113" t="s">
        <v>1646</v>
      </c>
      <c r="B113" t="s">
        <v>1647</v>
      </c>
      <c r="C113" t="s">
        <v>3116</v>
      </c>
      <c r="D113" t="s">
        <v>48</v>
      </c>
      <c r="E113">
        <v>5248.9161512199998</v>
      </c>
      <c r="F113">
        <v>693.7</v>
      </c>
      <c r="G113">
        <v>39.2452060524827</v>
      </c>
      <c r="H113">
        <f>(Table2[[#This Row],[1Y Return vs Nifty]]-AVERAGE(Table2[1Y Return vs Nifty]))/_xlfn.STDEV.P(Table2[1Y Return vs Nifty])</f>
        <v>0.48649333462383071</v>
      </c>
      <c r="I113">
        <v>3.9124010857623999</v>
      </c>
      <c r="J113">
        <f>(Table2[[#This Row],[1M Return vs Nifty]]-AVERAGE(Table2[1M Return vs Nifty]))/_xlfn.STDEV.P(Table2[1M Return vs Nifty])</f>
        <v>0.53290798422659791</v>
      </c>
      <c r="K113">
        <v>5.2324539803163104</v>
      </c>
      <c r="L113">
        <f>(Table2[[#This Row],[6M Return vs Nifty]]-AVERAGE(Table2[6M Return vs Nifty]))/_xlfn.STDEV.P(Table2[6M Return vs Nifty])</f>
        <v>2.0722186091617866E-2</v>
      </c>
      <c r="M113">
        <v>-2.51918452774368E-2</v>
      </c>
      <c r="N113">
        <f>(Table2[[#This Row],[1W Return vs Nifty]]-AVERAGE(Table2[1W Return vs Nifty]))/_xlfn.STDEV.P(Table2[1W Return vs Nifty])</f>
        <v>-0.19320567721378712</v>
      </c>
      <c r="O113">
        <v>742.47</v>
      </c>
      <c r="P113">
        <v>757.72364153247997</v>
      </c>
      <c r="Q113">
        <v>711.14752230614397</v>
      </c>
      <c r="R113">
        <v>27.8438102578741</v>
      </c>
      <c r="S113" s="1">
        <f>(Table2[[#This Row],[Close Price]]-Table2[[#This Row],[20D EMA]])/Table2[[#This Row],[20D EMA]]</f>
        <v>-6.5686155669589311E-2</v>
      </c>
      <c r="T113" s="1">
        <f>(Table2[[#This Row],[Close Price]]-Table2[[#This Row],[50D EMA]])/Table2[[#This Row],[50D EMA]]</f>
        <v>-8.449471287842289E-2</v>
      </c>
      <c r="U113" s="1">
        <f>(Table2[[#This Row],[Close Price]]-Table2[[#This Row],[200D EMA]])/Table2[[#This Row],[200D EMA]]</f>
        <v>-2.4534322006163005E-2</v>
      </c>
      <c r="V113">
        <v>0.65383548560908999</v>
      </c>
      <c r="W113">
        <v>687</v>
      </c>
      <c r="X113">
        <v>725.65</v>
      </c>
      <c r="Y113">
        <v>687</v>
      </c>
      <c r="Z113">
        <v>756.6</v>
      </c>
      <c r="AA113">
        <v>687</v>
      </c>
      <c r="AB113">
        <v>798.95</v>
      </c>
      <c r="AC113" s="1">
        <f>(Table2[[#This Row],[Close Price]]/Table2[[#This Row],[Day Low]])-1</f>
        <v>9.7525473071324864E-3</v>
      </c>
      <c r="AD113" s="1">
        <f>(Table2[[#This Row],[Day High]]/Table2[[#This Row],[Close Price]])-1</f>
        <v>4.6057373504396537E-2</v>
      </c>
      <c r="AE113" s="1">
        <f>(Table2[[#This Row],[Close Price]]/Table2[[#This Row],[Current Week Low]])-1</f>
        <v>9.7525473071324864E-3</v>
      </c>
      <c r="AF113" s="1">
        <f>(Table2[[#This Row],[Current Week High]]/Table2[[#This Row],[Close Price]])-1</f>
        <v>9.0673201672192505E-2</v>
      </c>
      <c r="AG113" s="1">
        <f>(Table2[[#This Row],[Close Price]]/Table2[[#This Row],[Current Month Low]])-1</f>
        <v>9.7525473071324864E-3</v>
      </c>
      <c r="AH113" s="1">
        <f>(Table2[[#This Row],[Current Month High]]/Table2[[#This Row],[Close Price]])-1</f>
        <v>0.15172264667723789</v>
      </c>
      <c r="AI113">
        <v>35.043967132766298</v>
      </c>
      <c r="AJ113">
        <v>69.878780457940493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-0.1</v>
      </c>
      <c r="AM113" t="s">
        <v>3158</v>
      </c>
      <c r="AN113">
        <v>-3.95</v>
      </c>
      <c r="AO113" t="s">
        <v>3158</v>
      </c>
      <c r="AP113">
        <v>0.16292172293517801</v>
      </c>
      <c r="AQ113">
        <f>(Table2[[#This Row],[Sharpe Ratio]]-AVERAGE(Table2[Sharpe Ratio]))/_xlfn.STDEV.P(Table2[Sharpe Ratio])</f>
        <v>1.2752504476980722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169</v>
      </c>
      <c r="AT113">
        <f>_xlfn.RANK.AVG(Table2[[#This Row],[6M Return vs Nifty Z-Score]],Table2[6M Return vs Nifty Z-Score])</f>
        <v>304</v>
      </c>
      <c r="AU113">
        <f>_xlfn.RANK.AVG(Table2[[#This Row],[Sharpe Ratio Z-Score]],Table2[Sharpe Ratio Z-Score])</f>
        <v>65</v>
      </c>
      <c r="AV113">
        <f>(Table2[[#This Row],[Rank 1Y]]+Table2[[#This Row],[Rank 6M]]+Table2[[#This Row],[Rank Sharpe]])/3</f>
        <v>179.33333333333334</v>
      </c>
    </row>
    <row r="114" spans="1:48" x14ac:dyDescent="0.3">
      <c r="A114" t="s">
        <v>342</v>
      </c>
      <c r="B114" t="s">
        <v>343</v>
      </c>
      <c r="C114" t="s">
        <v>3126</v>
      </c>
      <c r="D114" t="s">
        <v>138</v>
      </c>
      <c r="E114">
        <v>70071.605103455004</v>
      </c>
      <c r="F114">
        <v>1927.15</v>
      </c>
      <c r="G114">
        <v>35.086891648476097</v>
      </c>
      <c r="H114">
        <f>(Table2[[#This Row],[1Y Return vs Nifty]]-AVERAGE(Table2[1Y Return vs Nifty]))/_xlfn.STDEV.P(Table2[1Y Return vs Nifty])</f>
        <v>0.40292023212554406</v>
      </c>
      <c r="I114">
        <v>8.8318162133009999</v>
      </c>
      <c r="J114">
        <f>(Table2[[#This Row],[1M Return vs Nifty]]-AVERAGE(Table2[1M Return vs Nifty]))/_xlfn.STDEV.P(Table2[1M Return vs Nifty])</f>
        <v>1.0710381630243813</v>
      </c>
      <c r="K114">
        <v>23.3888329314196</v>
      </c>
      <c r="L114">
        <f>(Table2[[#This Row],[6M Return vs Nifty]]-AVERAGE(Table2[6M Return vs Nifty]))/_xlfn.STDEV.P(Table2[6M Return vs Nifty])</f>
        <v>0.65107662573318625</v>
      </c>
      <c r="M114">
        <v>2.2754944919587099</v>
      </c>
      <c r="N114">
        <f>(Table2[[#This Row],[1W Return vs Nifty]]-AVERAGE(Table2[1W Return vs Nifty]))/_xlfn.STDEV.P(Table2[1W Return vs Nifty])</f>
        <v>0.28863710114323876</v>
      </c>
      <c r="O114">
        <v>1966.94</v>
      </c>
      <c r="P114">
        <v>1910.93334403993</v>
      </c>
      <c r="Q114">
        <v>1699.2209969389701</v>
      </c>
      <c r="R114">
        <v>37.708286463808697</v>
      </c>
      <c r="S114" s="1">
        <f>(Table2[[#This Row],[Close Price]]-Table2[[#This Row],[20D EMA]])/Table2[[#This Row],[20D EMA]]</f>
        <v>-2.0229391847234771E-2</v>
      </c>
      <c r="T114" s="1">
        <f>(Table2[[#This Row],[Close Price]]-Table2[[#This Row],[50D EMA]])/Table2[[#This Row],[50D EMA]]</f>
        <v>8.4862488849486526E-3</v>
      </c>
      <c r="U114" s="1">
        <f>(Table2[[#This Row],[Close Price]]-Table2[[#This Row],[200D EMA]])/Table2[[#This Row],[200D EMA]]</f>
        <v>0.13413735086350068</v>
      </c>
      <c r="V114">
        <v>1.22174990946356</v>
      </c>
      <c r="W114">
        <v>1911.4</v>
      </c>
      <c r="X114">
        <v>2011.15</v>
      </c>
      <c r="Y114">
        <v>1911.4</v>
      </c>
      <c r="Z114">
        <v>2044</v>
      </c>
      <c r="AA114">
        <v>1911.4</v>
      </c>
      <c r="AB114">
        <v>2089.9</v>
      </c>
      <c r="AC114" s="1">
        <f>(Table2[[#This Row],[Close Price]]/Table2[[#This Row],[Day Low]])-1</f>
        <v>8.2400334833105937E-3</v>
      </c>
      <c r="AD114" s="1">
        <f>(Table2[[#This Row],[Day High]]/Table2[[#This Row],[Close Price]])-1</f>
        <v>4.3587681291025637E-2</v>
      </c>
      <c r="AE114" s="1">
        <f>(Table2[[#This Row],[Close Price]]/Table2[[#This Row],[Current Week Low]])-1</f>
        <v>8.2400334833105937E-3</v>
      </c>
      <c r="AF114" s="1">
        <f>(Table2[[#This Row],[Current Week High]]/Table2[[#This Row],[Close Price]])-1</f>
        <v>6.0633578081623174E-2</v>
      </c>
      <c r="AG114" s="1">
        <f>(Table2[[#This Row],[Close Price]]/Table2[[#This Row],[Current Month Low]])-1</f>
        <v>8.2400334833105937E-3</v>
      </c>
      <c r="AH114" s="1">
        <f>(Table2[[#This Row],[Current Month High]]/Table2[[#This Row],[Close Price]])-1</f>
        <v>8.4451132501362158E-2</v>
      </c>
      <c r="AI114">
        <v>8.4451132501362096</v>
      </c>
      <c r="AJ114">
        <v>58.261476554159401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0.24</v>
      </c>
      <c r="AM114" t="s">
        <v>3159</v>
      </c>
      <c r="AN114">
        <v>-2.2000000000000002</v>
      </c>
      <c r="AO114" t="s">
        <v>3158</v>
      </c>
      <c r="AP114">
        <v>9.9467882004960997E-2</v>
      </c>
      <c r="AQ114">
        <f>(Table2[[#This Row],[Sharpe Ratio]]-AVERAGE(Table2[Sharpe Ratio]))/_xlfn.STDEV.P(Table2[Sharpe Ratio])</f>
        <v>0.52313428958826713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2.9368064116146173</v>
      </c>
      <c r="AS114">
        <f>_xlfn.RANK.AVG(Table2[[#This Row],[1Y Return vs Nifty Z-Score]],Table2[1Y Return vs Nifty Z-Score])</f>
        <v>188</v>
      </c>
      <c r="AT114">
        <f>_xlfn.RANK.AVG(Table2[[#This Row],[6M Return vs Nifty Z-Score]],Table2[6M Return vs Nifty Z-Score])</f>
        <v>139</v>
      </c>
      <c r="AU114">
        <f>_xlfn.RANK.AVG(Table2[[#This Row],[Sharpe Ratio Z-Score]],Table2[Sharpe Ratio Z-Score])</f>
        <v>212</v>
      </c>
      <c r="AV114">
        <f>(Table2[[#This Row],[Rank 1Y]]+Table2[[#This Row],[Rank 6M]]+Table2[[#This Row],[Rank Sharpe]])/3</f>
        <v>179.66666666666666</v>
      </c>
    </row>
    <row r="115" spans="1:48" x14ac:dyDescent="0.3">
      <c r="A115" t="s">
        <v>1166</v>
      </c>
      <c r="B115" t="s">
        <v>1167</v>
      </c>
      <c r="C115" t="s">
        <v>3118</v>
      </c>
      <c r="D115" t="s">
        <v>222</v>
      </c>
      <c r="E115">
        <v>9880.1594141799997</v>
      </c>
      <c r="F115">
        <v>249.7</v>
      </c>
      <c r="G115">
        <v>16.675165535592601</v>
      </c>
      <c r="H115">
        <f>(Table2[[#This Row],[1Y Return vs Nifty]]-AVERAGE(Table2[1Y Return vs Nifty]))/_xlfn.STDEV.P(Table2[1Y Return vs Nifty])</f>
        <v>3.288446183366641E-2</v>
      </c>
      <c r="I115">
        <v>-2.4816209430840699</v>
      </c>
      <c r="J115">
        <f>(Table2[[#This Row],[1M Return vs Nifty]]-AVERAGE(Table2[1M Return vs Nifty]))/_xlfn.STDEV.P(Table2[1M Return vs Nifty])</f>
        <v>-0.16652805205312693</v>
      </c>
      <c r="K115">
        <v>45.026481923977997</v>
      </c>
      <c r="L115">
        <f>(Table2[[#This Row],[6M Return vs Nifty]]-AVERAGE(Table2[6M Return vs Nifty]))/_xlfn.STDEV.P(Table2[6M Return vs Nifty])</f>
        <v>1.4022940431817401</v>
      </c>
      <c r="M115">
        <v>-8.6053635938498605</v>
      </c>
      <c r="N115">
        <f>(Table2[[#This Row],[1W Return vs Nifty]]-AVERAGE(Table2[1W Return vs Nifty]))/_xlfn.STDEV.P(Table2[1W Return vs Nifty])</f>
        <v>-1.9901884849959179</v>
      </c>
      <c r="O115">
        <v>277.60000000000002</v>
      </c>
      <c r="P115">
        <v>270.33605666275002</v>
      </c>
      <c r="Q115">
        <v>230.153546307733</v>
      </c>
      <c r="R115">
        <v>27.690788642637798</v>
      </c>
      <c r="S115" s="1">
        <f>(Table2[[#This Row],[Close Price]]-Table2[[#This Row],[20D EMA]])/Table2[[#This Row],[20D EMA]]</f>
        <v>-0.10050432276657072</v>
      </c>
      <c r="T115" s="1">
        <f>(Table2[[#This Row],[Close Price]]-Table2[[#This Row],[50D EMA]])/Table2[[#This Row],[50D EMA]]</f>
        <v>-7.6334829017995015E-2</v>
      </c>
      <c r="U115" s="1">
        <f>(Table2[[#This Row],[Close Price]]-Table2[[#This Row],[200D EMA]])/Table2[[#This Row],[200D EMA]]</f>
        <v>8.4927884040213231E-2</v>
      </c>
      <c r="V115">
        <v>0.16954619537860899</v>
      </c>
      <c r="W115">
        <v>249.7</v>
      </c>
      <c r="X115">
        <v>268.2</v>
      </c>
      <c r="Y115">
        <v>249.7</v>
      </c>
      <c r="Z115">
        <v>275</v>
      </c>
      <c r="AA115">
        <v>249.7</v>
      </c>
      <c r="AB115">
        <v>308.89999999999998</v>
      </c>
      <c r="AC115" s="1">
        <f>(Table2[[#This Row],[Close Price]]/Table2[[#This Row],[Day Low]])-1</f>
        <v>0</v>
      </c>
      <c r="AD115" s="1">
        <f>(Table2[[#This Row],[Day High]]/Table2[[#This Row],[Close Price]])-1</f>
        <v>7.4088906688025702E-2</v>
      </c>
      <c r="AE115" s="1">
        <f>(Table2[[#This Row],[Close Price]]/Table2[[#This Row],[Current Week Low]])-1</f>
        <v>0</v>
      </c>
      <c r="AF115" s="1">
        <f>(Table2[[#This Row],[Current Week High]]/Table2[[#This Row],[Close Price]])-1</f>
        <v>0.10132158590308382</v>
      </c>
      <c r="AG115" s="1">
        <f>(Table2[[#This Row],[Close Price]]/Table2[[#This Row],[Current Month Low]])-1</f>
        <v>0</v>
      </c>
      <c r="AH115" s="1">
        <f>(Table2[[#This Row],[Current Month High]]/Table2[[#This Row],[Close Price]])-1</f>
        <v>0.23708450140168202</v>
      </c>
      <c r="AI115">
        <v>40.568682418902597</v>
      </c>
      <c r="AJ115">
        <v>72.862582208376594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0.41</v>
      </c>
      <c r="AM115" t="s">
        <v>3159</v>
      </c>
      <c r="AN115">
        <v>-9.02</v>
      </c>
      <c r="AO115" t="s">
        <v>3158</v>
      </c>
      <c r="AP115">
        <v>0.10805641106467501</v>
      </c>
      <c r="AQ115">
        <f>(Table2[[#This Row],[Sharpe Ratio]]-AVERAGE(Table2[Sharpe Ratio]))/_xlfn.STDEV.P(Table2[Sharpe Ratio])</f>
        <v>0.6249338242659298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-9.6604207767708505E-2</v>
      </c>
      <c r="AS115">
        <f>_xlfn.RANK.AVG(Table2[[#This Row],[1Y Return vs Nifty Z-Score]],Table2[1Y Return vs Nifty Z-Score])</f>
        <v>292</v>
      </c>
      <c r="AT115">
        <f>_xlfn.RANK.AVG(Table2[[#This Row],[6M Return vs Nifty Z-Score]],Table2[6M Return vs Nifty Z-Score])</f>
        <v>61</v>
      </c>
      <c r="AU115">
        <f>_xlfn.RANK.AVG(Table2[[#This Row],[Sharpe Ratio Z-Score]],Table2[Sharpe Ratio Z-Score])</f>
        <v>190</v>
      </c>
      <c r="AV115">
        <f>(Table2[[#This Row],[Rank 1Y]]+Table2[[#This Row],[Rank 6M]]+Table2[[#This Row],[Rank Sharpe]])/3</f>
        <v>181</v>
      </c>
    </row>
    <row r="116" spans="1:48" hidden="1" x14ac:dyDescent="0.3">
      <c r="A116" t="s">
        <v>211</v>
      </c>
      <c r="B116" t="s">
        <v>212</v>
      </c>
      <c r="C116" t="s">
        <v>3119</v>
      </c>
      <c r="D116" t="s">
        <v>96</v>
      </c>
      <c r="E116">
        <v>113260.16839755001</v>
      </c>
      <c r="F116">
        <v>2385.75</v>
      </c>
      <c r="G116">
        <v>23.595589218503299</v>
      </c>
      <c r="H116">
        <f>(Table2[[#This Row],[1Y Return vs Nifty]]-AVERAGE(Table2[1Y Return vs Nifty]))/_xlfn.STDEV.P(Table2[1Y Return vs Nifty])</f>
        <v>0.17196997139162715</v>
      </c>
      <c r="I116">
        <v>-6.9506345263968896</v>
      </c>
      <c r="J116">
        <f>(Table2[[#This Row],[1M Return vs Nifty]]-AVERAGE(Table2[1M Return vs Nifty]))/_xlfn.STDEV.P(Table2[1M Return vs Nifty])</f>
        <v>-0.65538923093093648</v>
      </c>
      <c r="K116">
        <v>8.7491211425572999</v>
      </c>
      <c r="L116">
        <f>(Table2[[#This Row],[6M Return vs Nifty]]-AVERAGE(Table2[6M Return vs Nifty]))/_xlfn.STDEV.P(Table2[6M Return vs Nifty])</f>
        <v>0.14281408362417189</v>
      </c>
      <c r="M116">
        <v>2.2605558002607302</v>
      </c>
      <c r="N116">
        <f>(Table2[[#This Row],[1W Return vs Nifty]]-AVERAGE(Table2[1W Return vs Nifty]))/_xlfn.STDEV.P(Table2[1W Return vs Nifty])</f>
        <v>0.28550842575786622</v>
      </c>
      <c r="O116">
        <v>2518.0500000000002</v>
      </c>
      <c r="P116">
        <v>2598.3732613800298</v>
      </c>
      <c r="Q116">
        <v>2371.1534431295499</v>
      </c>
      <c r="R116">
        <v>26.747365293450599</v>
      </c>
      <c r="S116" s="1">
        <f>(Table2[[#This Row],[Close Price]]-Table2[[#This Row],[20D EMA]])/Table2[[#This Row],[20D EMA]]</f>
        <v>-5.25406564603563E-2</v>
      </c>
      <c r="T116" s="1">
        <f>(Table2[[#This Row],[Close Price]]-Table2[[#This Row],[50D EMA]])/Table2[[#This Row],[50D EMA]]</f>
        <v>-8.1829375532868148E-2</v>
      </c>
      <c r="U116" s="1">
        <f>(Table2[[#This Row],[Close Price]]-Table2[[#This Row],[200D EMA]])/Table2[[#This Row],[200D EMA]]</f>
        <v>6.1558887775667931E-3</v>
      </c>
      <c r="V116">
        <v>0.67265647981449395</v>
      </c>
      <c r="W116">
        <v>2356.9499999999998</v>
      </c>
      <c r="X116">
        <v>2425.9499999999998</v>
      </c>
      <c r="Y116">
        <v>2356.9499999999998</v>
      </c>
      <c r="Z116">
        <v>2493.6</v>
      </c>
      <c r="AA116">
        <v>2356.9499999999998</v>
      </c>
      <c r="AB116">
        <v>2525</v>
      </c>
      <c r="AC116" s="1">
        <f>(Table2[[#This Row],[Close Price]]/Table2[[#This Row],[Day Low]])-1</f>
        <v>1.2219181569401272E-2</v>
      </c>
      <c r="AD116" s="1">
        <f>(Table2[[#This Row],[Day High]]/Table2[[#This Row],[Close Price]])-1</f>
        <v>1.6850047154982617E-2</v>
      </c>
      <c r="AE116" s="1">
        <f>(Table2[[#This Row],[Close Price]]/Table2[[#This Row],[Current Week Low]])-1</f>
        <v>1.2219181569401272E-2</v>
      </c>
      <c r="AF116" s="1">
        <f>(Table2[[#This Row],[Current Week High]]/Table2[[#This Row],[Close Price]])-1</f>
        <v>4.5205910091166368E-2</v>
      </c>
      <c r="AG116" s="1">
        <f>(Table2[[#This Row],[Close Price]]/Table2[[#This Row],[Current Month Low]])-1</f>
        <v>1.2219181569401272E-2</v>
      </c>
      <c r="AH116" s="1">
        <f>(Table2[[#This Row],[Current Month High]]/Table2[[#This Row],[Close Price]])-1</f>
        <v>5.8367389709734985E-2</v>
      </c>
      <c r="AI116">
        <v>23.986167871738399</v>
      </c>
      <c r="AJ116">
        <v>45.854985633062299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-0.01</v>
      </c>
      <c r="AM116" t="s">
        <v>3158</v>
      </c>
      <c r="AN116">
        <v>-3.11</v>
      </c>
      <c r="AO116" t="s">
        <v>3158</v>
      </c>
      <c r="AP116">
        <v>0.19704473120687799</v>
      </c>
      <c r="AQ116">
        <f>(Table2[[#This Row],[Sharpe Ratio]]-AVERAGE(Table2[Sharpe Ratio]))/_xlfn.STDEV.P(Table2[Sharpe Ratio])</f>
        <v>1.6797092717538835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248</v>
      </c>
      <c r="AT116">
        <f>_xlfn.RANK.AVG(Table2[[#This Row],[6M Return vs Nifty Z-Score]],Table2[6M Return vs Nifty Z-Score])</f>
        <v>270</v>
      </c>
      <c r="AU116">
        <f>_xlfn.RANK.AVG(Table2[[#This Row],[Sharpe Ratio Z-Score]],Table2[Sharpe Ratio Z-Score])</f>
        <v>27</v>
      </c>
      <c r="AV116">
        <f>(Table2[[#This Row],[Rank 1Y]]+Table2[[#This Row],[Rank 6M]]+Table2[[#This Row],[Rank Sharpe]])/3</f>
        <v>181.66666666666666</v>
      </c>
    </row>
    <row r="117" spans="1:48" x14ac:dyDescent="0.3">
      <c r="A117" t="s">
        <v>1242</v>
      </c>
      <c r="B117" t="s">
        <v>1243</v>
      </c>
      <c r="C117" t="s">
        <v>3119</v>
      </c>
      <c r="D117" t="s">
        <v>215</v>
      </c>
      <c r="E117">
        <v>8955.6200281000001</v>
      </c>
      <c r="F117">
        <v>1451</v>
      </c>
      <c r="G117">
        <v>49.589702510756297</v>
      </c>
      <c r="H117">
        <f>(Table2[[#This Row],[1Y Return vs Nifty]]-AVERAGE(Table2[1Y Return vs Nifty]))/_xlfn.STDEV.P(Table2[1Y Return vs Nifty])</f>
        <v>0.69439528209742285</v>
      </c>
      <c r="I117">
        <v>-3.2994472881602901</v>
      </c>
      <c r="J117">
        <f>(Table2[[#This Row],[1M Return vs Nifty]]-AVERAGE(Table2[1M Return vs Nifty]))/_xlfn.STDEV.P(Table2[1M Return vs Nifty])</f>
        <v>-0.25598930423283556</v>
      </c>
      <c r="K117">
        <v>36.974260667392102</v>
      </c>
      <c r="L117">
        <f>(Table2[[#This Row],[6M Return vs Nifty]]-AVERAGE(Table2[6M Return vs Nifty]))/_xlfn.STDEV.P(Table2[6M Return vs Nifty])</f>
        <v>1.1227364600461063</v>
      </c>
      <c r="M117">
        <v>-1.3381452207423501</v>
      </c>
      <c r="N117">
        <f>(Table2[[#This Row],[1W Return vs Nifty]]-AVERAGE(Table2[1W Return vs Nifty]))/_xlfn.STDEV.P(Table2[1W Return vs Nifty])</f>
        <v>-0.46818323154100877</v>
      </c>
      <c r="O117">
        <v>1531.41</v>
      </c>
      <c r="P117">
        <v>1527.6530453692701</v>
      </c>
      <c r="Q117">
        <v>1313.7448554135799</v>
      </c>
      <c r="R117">
        <v>29.630874962581501</v>
      </c>
      <c r="S117" s="1">
        <f>(Table2[[#This Row],[Close Price]]-Table2[[#This Row],[20D EMA]])/Table2[[#This Row],[20D EMA]]</f>
        <v>-5.250716659810245E-2</v>
      </c>
      <c r="T117" s="1">
        <f>(Table2[[#This Row],[Close Price]]-Table2[[#This Row],[50D EMA]])/Table2[[#This Row],[50D EMA]]</f>
        <v>-5.0176999025810368E-2</v>
      </c>
      <c r="U117" s="1">
        <f>(Table2[[#This Row],[Close Price]]-Table2[[#This Row],[200D EMA]])/Table2[[#This Row],[200D EMA]]</f>
        <v>0.10447625657358774</v>
      </c>
      <c r="V117">
        <v>0.59623938779300101</v>
      </c>
      <c r="W117">
        <v>1430.45</v>
      </c>
      <c r="X117">
        <v>1479</v>
      </c>
      <c r="Y117">
        <v>1430.45</v>
      </c>
      <c r="Z117">
        <v>1549.9</v>
      </c>
      <c r="AA117">
        <v>1430.45</v>
      </c>
      <c r="AB117">
        <v>1606.55</v>
      </c>
      <c r="AC117" s="1">
        <f>(Table2[[#This Row],[Close Price]]/Table2[[#This Row],[Day Low]])-1</f>
        <v>1.4366108567233971E-2</v>
      </c>
      <c r="AD117" s="1">
        <f>(Table2[[#This Row],[Day High]]/Table2[[#This Row],[Close Price]])-1</f>
        <v>1.9297036526533473E-2</v>
      </c>
      <c r="AE117" s="1">
        <f>(Table2[[#This Row],[Close Price]]/Table2[[#This Row],[Current Week Low]])-1</f>
        <v>1.4366108567233971E-2</v>
      </c>
      <c r="AF117" s="1">
        <f>(Table2[[#This Row],[Current Week High]]/Table2[[#This Row],[Close Price]])-1</f>
        <v>6.8159889731219891E-2</v>
      </c>
      <c r="AG117" s="1">
        <f>(Table2[[#This Row],[Close Price]]/Table2[[#This Row],[Current Month Low]])-1</f>
        <v>1.4366108567233971E-2</v>
      </c>
      <c r="AH117" s="1">
        <f>(Table2[[#This Row],[Current Month High]]/Table2[[#This Row],[Close Price]])-1</f>
        <v>0.10720192970365261</v>
      </c>
      <c r="AI117">
        <v>21.1784975878704</v>
      </c>
      <c r="AJ117">
        <v>76.843388177940199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</v>
      </c>
      <c r="AM117" t="s">
        <v>3159</v>
      </c>
      <c r="AN117">
        <v>-1.6</v>
      </c>
      <c r="AO117" t="s">
        <v>3158</v>
      </c>
      <c r="AP117">
        <v>6.0071976100599001E-2</v>
      </c>
      <c r="AQ117">
        <f>(Table2[[#This Row],[Sharpe Ratio]]-AVERAGE(Table2[Sharpe Ratio]))/_xlfn.STDEV.P(Table2[Sharpe Ratio])</f>
        <v>5.6175994240474522E-2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1.1491352006101592</v>
      </c>
      <c r="AS117">
        <f>_xlfn.RANK.AVG(Table2[[#This Row],[1Y Return vs Nifty Z-Score]],Table2[1Y Return vs Nifty Z-Score])</f>
        <v>133</v>
      </c>
      <c r="AT117">
        <f>_xlfn.RANK.AVG(Table2[[#This Row],[6M Return vs Nifty Z-Score]],Table2[6M Return vs Nifty Z-Score])</f>
        <v>78</v>
      </c>
      <c r="AU117">
        <f>_xlfn.RANK.AVG(Table2[[#This Row],[Sharpe Ratio Z-Score]],Table2[Sharpe Ratio Z-Score])</f>
        <v>338</v>
      </c>
      <c r="AV117">
        <f>(Table2[[#This Row],[Rank 1Y]]+Table2[[#This Row],[Rank 6M]]+Table2[[#This Row],[Rank Sharpe]])/3</f>
        <v>183</v>
      </c>
    </row>
    <row r="118" spans="1:48" x14ac:dyDescent="0.3">
      <c r="A118" t="s">
        <v>604</v>
      </c>
      <c r="B118" t="s">
        <v>605</v>
      </c>
      <c r="C118" t="s">
        <v>3113</v>
      </c>
      <c r="D118" t="s">
        <v>376</v>
      </c>
      <c r="E118">
        <v>29996.724999999999</v>
      </c>
      <c r="F118">
        <v>1435.25</v>
      </c>
      <c r="G118">
        <v>34.517511430647801</v>
      </c>
      <c r="H118">
        <f>(Table2[[#This Row],[1Y Return vs Nifty]]-AVERAGE(Table2[1Y Return vs Nifty]))/_xlfn.STDEV.P(Table2[1Y Return vs Nifty])</f>
        <v>0.39147692440951082</v>
      </c>
      <c r="I118">
        <v>7.9517725744325096</v>
      </c>
      <c r="J118">
        <f>(Table2[[#This Row],[1M Return vs Nifty]]-AVERAGE(Table2[1M Return vs Nifty]))/_xlfn.STDEV.P(Table2[1M Return vs Nifty])</f>
        <v>0.97477101978552549</v>
      </c>
      <c r="K118">
        <v>37.388806953061703</v>
      </c>
      <c r="L118">
        <f>(Table2[[#This Row],[6M Return vs Nifty]]-AVERAGE(Table2[6M Return vs Nifty]))/_xlfn.STDEV.P(Table2[6M Return vs Nifty])</f>
        <v>1.1371287071077307</v>
      </c>
      <c r="M118">
        <v>1.1920387403155699</v>
      </c>
      <c r="N118">
        <f>(Table2[[#This Row],[1W Return vs Nifty]]-AVERAGE(Table2[1W Return vs Nifty]))/_xlfn.STDEV.P(Table2[1W Return vs Nifty])</f>
        <v>6.1724235556448577E-2</v>
      </c>
      <c r="O118">
        <v>1519.33</v>
      </c>
      <c r="P118">
        <v>1471.6136563354701</v>
      </c>
      <c r="Q118">
        <v>1217.4167100244899</v>
      </c>
      <c r="R118">
        <v>31.7277035826306</v>
      </c>
      <c r="S118" s="1">
        <f>(Table2[[#This Row],[Close Price]]-Table2[[#This Row],[20D EMA]])/Table2[[#This Row],[20D EMA]]</f>
        <v>-5.5340182843753451E-2</v>
      </c>
      <c r="T118" s="1">
        <f>(Table2[[#This Row],[Close Price]]-Table2[[#This Row],[50D EMA]])/Table2[[#This Row],[50D EMA]]</f>
        <v>-2.4710056324171937E-2</v>
      </c>
      <c r="U118" s="1">
        <f>(Table2[[#This Row],[Close Price]]-Table2[[#This Row],[200D EMA]])/Table2[[#This Row],[200D EMA]]</f>
        <v>0.178930754097443</v>
      </c>
      <c r="V118">
        <v>0.91008532897444905</v>
      </c>
      <c r="W118">
        <v>1427</v>
      </c>
      <c r="X118">
        <v>1524.4</v>
      </c>
      <c r="Y118">
        <v>1427</v>
      </c>
      <c r="Z118">
        <v>1589.75</v>
      </c>
      <c r="AA118">
        <v>1427</v>
      </c>
      <c r="AB118">
        <v>1678.85</v>
      </c>
      <c r="AC118" s="1">
        <f>(Table2[[#This Row],[Close Price]]/Table2[[#This Row],[Day Low]])-1</f>
        <v>5.7813594954450043E-3</v>
      </c>
      <c r="AD118" s="1">
        <f>(Table2[[#This Row],[Day High]]/Table2[[#This Row],[Close Price]])-1</f>
        <v>6.2114614178714556E-2</v>
      </c>
      <c r="AE118" s="1">
        <f>(Table2[[#This Row],[Close Price]]/Table2[[#This Row],[Current Week Low]])-1</f>
        <v>5.7813594954450043E-3</v>
      </c>
      <c r="AF118" s="1">
        <f>(Table2[[#This Row],[Current Week High]]/Table2[[#This Row],[Close Price]])-1</f>
        <v>0.10764675143703184</v>
      </c>
      <c r="AG118" s="1">
        <f>(Table2[[#This Row],[Close Price]]/Table2[[#This Row],[Current Month Low]])-1</f>
        <v>5.7813594954450043E-3</v>
      </c>
      <c r="AH118" s="1">
        <f>(Table2[[#This Row],[Current Month High]]/Table2[[#This Row],[Close Price]])-1</f>
        <v>0.16972652847935898</v>
      </c>
      <c r="AI118">
        <v>16.972652847935802</v>
      </c>
      <c r="AJ118">
        <v>76.972872996300794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-0.05</v>
      </c>
      <c r="AM118" t="s">
        <v>3158</v>
      </c>
      <c r="AN118">
        <v>-3.26</v>
      </c>
      <c r="AO118" t="s">
        <v>3158</v>
      </c>
      <c r="AP118">
        <v>7.6490536132216E-2</v>
      </c>
      <c r="AQ118">
        <f>(Table2[[#This Row],[Sharpe Ratio]]-AVERAGE(Table2[Sharpe Ratio]))/_xlfn.STDEV.P(Table2[Sharpe Ratio])</f>
        <v>0.25078461227914212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2.8158854991383575</v>
      </c>
      <c r="AS118">
        <f>_xlfn.RANK.AVG(Table2[[#This Row],[1Y Return vs Nifty Z-Score]],Table2[1Y Return vs Nifty Z-Score])</f>
        <v>191</v>
      </c>
      <c r="AT118">
        <f>_xlfn.RANK.AVG(Table2[[#This Row],[6M Return vs Nifty Z-Score]],Table2[6M Return vs Nifty Z-Score])</f>
        <v>76</v>
      </c>
      <c r="AU118">
        <f>_xlfn.RANK.AVG(Table2[[#This Row],[Sharpe Ratio Z-Score]],Table2[Sharpe Ratio Z-Score])</f>
        <v>284</v>
      </c>
      <c r="AV118">
        <f>(Table2[[#This Row],[Rank 1Y]]+Table2[[#This Row],[Rank 6M]]+Table2[[#This Row],[Rank Sharpe]])/3</f>
        <v>183.66666666666666</v>
      </c>
    </row>
    <row r="119" spans="1:48" hidden="1" x14ac:dyDescent="0.3">
      <c r="A119" t="s">
        <v>766</v>
      </c>
      <c r="B119" t="s">
        <v>767</v>
      </c>
      <c r="C119" t="s">
        <v>3124</v>
      </c>
      <c r="D119" t="s">
        <v>173</v>
      </c>
      <c r="E119">
        <v>20517.365349585001</v>
      </c>
      <c r="F119">
        <v>645.45000000000005</v>
      </c>
      <c r="G119">
        <v>38.816247420865402</v>
      </c>
      <c r="H119">
        <f>(Table2[[#This Row],[1Y Return vs Nifty]]-AVERAGE(Table2[1Y Return vs Nifty]))/_xlfn.STDEV.P(Table2[1Y Return vs Nifty])</f>
        <v>0.47787219629596983</v>
      </c>
      <c r="I119">
        <v>-13.2100058842897</v>
      </c>
      <c r="J119">
        <f>(Table2[[#This Row],[1M Return vs Nifty]]-AVERAGE(Table2[1M Return vs Nifty]))/_xlfn.STDEV.P(Table2[1M Return vs Nifty])</f>
        <v>-1.3400959573726057</v>
      </c>
      <c r="K119">
        <v>9.6101151506886602</v>
      </c>
      <c r="L119">
        <f>(Table2[[#This Row],[6M Return vs Nifty]]-AVERAGE(Table2[6M Return vs Nifty]))/_xlfn.STDEV.P(Table2[6M Return vs Nifty])</f>
        <v>0.172706134070575</v>
      </c>
      <c r="M119">
        <v>1.04585234850546</v>
      </c>
      <c r="N119">
        <f>(Table2[[#This Row],[1W Return vs Nifty]]-AVERAGE(Table2[1W Return vs Nifty]))/_xlfn.STDEV.P(Table2[1W Return vs Nifty])</f>
        <v>3.1107781654091997E-2</v>
      </c>
      <c r="O119">
        <v>681.18</v>
      </c>
      <c r="P119">
        <v>700.05473776978295</v>
      </c>
      <c r="Q119">
        <v>617.23639831208095</v>
      </c>
      <c r="R119">
        <v>38.893642415758698</v>
      </c>
      <c r="S119" s="1">
        <f>(Table2[[#This Row],[Close Price]]-Table2[[#This Row],[20D EMA]])/Table2[[#This Row],[20D EMA]]</f>
        <v>-5.2453096097947544E-2</v>
      </c>
      <c r="T119" s="1">
        <f>(Table2[[#This Row],[Close Price]]-Table2[[#This Row],[50D EMA]])/Table2[[#This Row],[50D EMA]]</f>
        <v>-7.8000668838755838E-2</v>
      </c>
      <c r="U119" s="1">
        <f>(Table2[[#This Row],[Close Price]]-Table2[[#This Row],[200D EMA]])/Table2[[#This Row],[200D EMA]]</f>
        <v>4.5709555957933017E-2</v>
      </c>
      <c r="V119">
        <v>1.3459043979059999</v>
      </c>
      <c r="W119">
        <v>636.95000000000005</v>
      </c>
      <c r="X119">
        <v>659</v>
      </c>
      <c r="Y119">
        <v>613.04999999999995</v>
      </c>
      <c r="Z119">
        <v>698.65</v>
      </c>
      <c r="AA119">
        <v>613.04999999999995</v>
      </c>
      <c r="AB119">
        <v>709.9</v>
      </c>
      <c r="AC119" s="1">
        <f>(Table2[[#This Row],[Close Price]]/Table2[[#This Row],[Day Low]])-1</f>
        <v>1.3344846534264931E-2</v>
      </c>
      <c r="AD119" s="1">
        <f>(Table2[[#This Row],[Day High]]/Table2[[#This Row],[Close Price]])-1</f>
        <v>2.0993105585250582E-2</v>
      </c>
      <c r="AE119" s="1">
        <f>(Table2[[#This Row],[Close Price]]/Table2[[#This Row],[Current Week Low]])-1</f>
        <v>5.2850501590408827E-2</v>
      </c>
      <c r="AF119" s="1">
        <f>(Table2[[#This Row],[Current Week High]]/Table2[[#This Row],[Close Price]])-1</f>
        <v>8.2423115655744006E-2</v>
      </c>
      <c r="AG119" s="1">
        <f>(Table2[[#This Row],[Close Price]]/Table2[[#This Row],[Current Month Low]])-1</f>
        <v>5.2850501590408827E-2</v>
      </c>
      <c r="AH119" s="1">
        <f>(Table2[[#This Row],[Current Month High]]/Table2[[#This Row],[Close Price]])-1</f>
        <v>9.9852815864900357E-2</v>
      </c>
      <c r="AI119">
        <v>30.7537377023781</v>
      </c>
      <c r="AJ119">
        <v>84.230055658627094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-0.05</v>
      </c>
      <c r="AM119" t="s">
        <v>3158</v>
      </c>
      <c r="AN119">
        <v>-3.43</v>
      </c>
      <c r="AO119" t="s">
        <v>3158</v>
      </c>
      <c r="AP119">
        <v>0.138220055205798</v>
      </c>
      <c r="AQ119">
        <f>(Table2[[#This Row],[Sharpe Ratio]]-AVERAGE(Table2[Sharpe Ratio]))/_xlfn.STDEV.P(Table2[Sharpe Ratio])</f>
        <v>0.9824624437069841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170</v>
      </c>
      <c r="AT119">
        <f>_xlfn.RANK.AVG(Table2[[#This Row],[6M Return vs Nifty Z-Score]],Table2[6M Return vs Nifty Z-Score])</f>
        <v>256</v>
      </c>
      <c r="AU119">
        <f>_xlfn.RANK.AVG(Table2[[#This Row],[Sharpe Ratio Z-Score]],Table2[Sharpe Ratio Z-Score])</f>
        <v>125</v>
      </c>
      <c r="AV119">
        <f>(Table2[[#This Row],[Rank 1Y]]+Table2[[#This Row],[Rank 6M]]+Table2[[#This Row],[Rank Sharpe]])/3</f>
        <v>183.66666666666666</v>
      </c>
    </row>
    <row r="120" spans="1:48" x14ac:dyDescent="0.3">
      <c r="A120" t="s">
        <v>906</v>
      </c>
      <c r="B120" t="s">
        <v>907</v>
      </c>
      <c r="C120" t="s">
        <v>3113</v>
      </c>
      <c r="D120" t="s">
        <v>208</v>
      </c>
      <c r="E120">
        <v>15863.582744720001</v>
      </c>
      <c r="F120">
        <v>3903.9</v>
      </c>
      <c r="G120">
        <v>65.779605196551898</v>
      </c>
      <c r="H120">
        <f>(Table2[[#This Row],[1Y Return vs Nifty]]-AVERAGE(Table2[1Y Return vs Nifty]))/_xlfn.STDEV.P(Table2[1Y Return vs Nifty])</f>
        <v>1.0197772193779724</v>
      </c>
      <c r="I120">
        <v>1.85275302806525</v>
      </c>
      <c r="J120">
        <f>(Table2[[#This Row],[1M Return vs Nifty]]-AVERAGE(Table2[1M Return vs Nifty]))/_xlfn.STDEV.P(Table2[1M Return vs Nifty])</f>
        <v>0.30760502669724732</v>
      </c>
      <c r="K120">
        <v>-7.7783584827496197</v>
      </c>
      <c r="L120">
        <f>(Table2[[#This Row],[6M Return vs Nifty]]-AVERAGE(Table2[6M Return vs Nifty]))/_xlfn.STDEV.P(Table2[6M Return vs Nifty])</f>
        <v>-0.43098811481830507</v>
      </c>
      <c r="M120">
        <v>-9.0535554779034702E-2</v>
      </c>
      <c r="N120">
        <f>(Table2[[#This Row],[1W Return vs Nifty]]-AVERAGE(Table2[1W Return vs Nifty]))/_xlfn.STDEV.P(Table2[1W Return vs Nifty])</f>
        <v>-0.20689089541359973</v>
      </c>
      <c r="O120">
        <v>3977.04</v>
      </c>
      <c r="P120">
        <v>3961.80665423953</v>
      </c>
      <c r="Q120">
        <v>3600.5548975319798</v>
      </c>
      <c r="R120">
        <v>31.500515893049698</v>
      </c>
      <c r="S120" s="1">
        <f>(Table2[[#This Row],[Close Price]]-Table2[[#This Row],[20D EMA]])/Table2[[#This Row],[20D EMA]]</f>
        <v>-1.8390561824874748E-2</v>
      </c>
      <c r="T120" s="1">
        <f>(Table2[[#This Row],[Close Price]]-Table2[[#This Row],[50D EMA]])/Table2[[#This Row],[50D EMA]]</f>
        <v>-1.4616224185893562E-2</v>
      </c>
      <c r="U120" s="1">
        <f>(Table2[[#This Row],[Close Price]]-Table2[[#This Row],[200D EMA]])/Table2[[#This Row],[200D EMA]]</f>
        <v>8.4249542390243751E-2</v>
      </c>
      <c r="V120">
        <v>0.68555316519430498</v>
      </c>
      <c r="W120">
        <v>3762.75</v>
      </c>
      <c r="X120">
        <v>3895.4</v>
      </c>
      <c r="Y120">
        <v>3762.75</v>
      </c>
      <c r="Z120">
        <v>4025.75</v>
      </c>
      <c r="AA120">
        <v>3762.75</v>
      </c>
      <c r="AB120">
        <v>4189.8999999999996</v>
      </c>
      <c r="AC120" s="1">
        <f>(Table2[[#This Row],[Close Price]]/Table2[[#This Row],[Day Low]])-1</f>
        <v>3.7512457644010455E-2</v>
      </c>
      <c r="AD120" s="1">
        <f>(Table2[[#This Row],[Day High]]/Table2[[#This Row],[Close Price]])-1</f>
        <v>-2.1773098696176163E-3</v>
      </c>
      <c r="AE120" s="1">
        <f>(Table2[[#This Row],[Close Price]]/Table2[[#This Row],[Current Week Low]])-1</f>
        <v>3.7512457644010455E-2</v>
      </c>
      <c r="AF120" s="1">
        <f>(Table2[[#This Row],[Current Week High]]/Table2[[#This Row],[Close Price]])-1</f>
        <v>3.1212377366223398E-2</v>
      </c>
      <c r="AG120" s="1">
        <f>(Table2[[#This Row],[Close Price]]/Table2[[#This Row],[Current Month Low]])-1</f>
        <v>3.7512457644010455E-2</v>
      </c>
      <c r="AH120" s="1">
        <f>(Table2[[#This Row],[Current Month High]]/Table2[[#This Row],[Close Price]])-1</f>
        <v>7.3260073260073222E-2</v>
      </c>
      <c r="AI120">
        <v>12.246727631342999</v>
      </c>
      <c r="AJ120">
        <v>87.999325804820401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0.04</v>
      </c>
      <c r="AM120" t="s">
        <v>3159</v>
      </c>
      <c r="AN120">
        <v>-2.7</v>
      </c>
      <c r="AO120" t="s">
        <v>3158</v>
      </c>
      <c r="AP120">
        <v>0.25729688349517199</v>
      </c>
      <c r="AQ120">
        <f>(Table2[[#This Row],[Sharpe Ratio]]-AVERAGE(Table2[Sharpe Ratio]))/_xlfn.STDEV.P(Table2[Sharpe Ratio])</f>
        <v>2.3938759263265399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3.0833791621698547</v>
      </c>
      <c r="AS120">
        <f>_xlfn.RANK.AVG(Table2[[#This Row],[1Y Return vs Nifty Z-Score]],Table2[1Y Return vs Nifty Z-Score])</f>
        <v>95</v>
      </c>
      <c r="AT120">
        <f>_xlfn.RANK.AVG(Table2[[#This Row],[6M Return vs Nifty Z-Score]],Table2[6M Return vs Nifty Z-Score])</f>
        <v>454</v>
      </c>
      <c r="AU120">
        <f>_xlfn.RANK.AVG(Table2[[#This Row],[Sharpe Ratio Z-Score]],Table2[Sharpe Ratio Z-Score])</f>
        <v>4</v>
      </c>
      <c r="AV120">
        <f>(Table2[[#This Row],[Rank 1Y]]+Table2[[#This Row],[Rank 6M]]+Table2[[#This Row],[Rank Sharpe]])/3</f>
        <v>184.33333333333334</v>
      </c>
    </row>
    <row r="121" spans="1:48" hidden="1" x14ac:dyDescent="0.3">
      <c r="A121" t="s">
        <v>1369</v>
      </c>
      <c r="B121" t="s">
        <v>1370</v>
      </c>
      <c r="C121" t="s">
        <v>3124</v>
      </c>
      <c r="D121" t="s">
        <v>798</v>
      </c>
      <c r="E121">
        <v>7807.5884175899901</v>
      </c>
      <c r="F121">
        <v>195.45</v>
      </c>
      <c r="G121">
        <v>26.510212809958698</v>
      </c>
      <c r="H121">
        <f>(Table2[[#This Row],[1Y Return vs Nifty]]-AVERAGE(Table2[1Y Return vs Nifty]))/_xlfn.STDEV.P(Table2[1Y Return vs Nifty])</f>
        <v>0.23054758541665835</v>
      </c>
      <c r="I121">
        <v>10.8138467202219</v>
      </c>
      <c r="J121">
        <f>(Table2[[#This Row],[1M Return vs Nifty]]-AVERAGE(Table2[1M Return vs Nifty]))/_xlfn.STDEV.P(Table2[1M Return vs Nifty])</f>
        <v>1.2878506099149261</v>
      </c>
      <c r="K121">
        <v>9.4804412569334708</v>
      </c>
      <c r="L121">
        <f>(Table2[[#This Row],[6M Return vs Nifty]]-AVERAGE(Table2[6M Return vs Nifty]))/_xlfn.STDEV.P(Table2[6M Return vs Nifty])</f>
        <v>0.16820410671950864</v>
      </c>
      <c r="M121">
        <v>-2.4019579277859702</v>
      </c>
      <c r="N121">
        <f>(Table2[[#This Row],[1W Return vs Nifty]]-AVERAGE(Table2[1W Return vs Nifty]))/_xlfn.STDEV.P(Table2[1W Return vs Nifty])</f>
        <v>-0.69098216858741657</v>
      </c>
      <c r="O121">
        <v>210.64</v>
      </c>
      <c r="P121">
        <v>214.749634904223</v>
      </c>
      <c r="Q121">
        <v>204.170067873307</v>
      </c>
      <c r="R121">
        <v>28.070578696360499</v>
      </c>
      <c r="S121" s="1">
        <f>(Table2[[#This Row],[Close Price]]-Table2[[#This Row],[20D EMA]])/Table2[[#This Row],[20D EMA]]</f>
        <v>-7.2113558678313705E-2</v>
      </c>
      <c r="T121" s="1">
        <f>(Table2[[#This Row],[Close Price]]-Table2[[#This Row],[50D EMA]])/Table2[[#This Row],[50D EMA]]</f>
        <v>-8.9870396812690878E-2</v>
      </c>
      <c r="U121" s="1">
        <f>(Table2[[#This Row],[Close Price]]-Table2[[#This Row],[200D EMA]])/Table2[[#This Row],[200D EMA]]</f>
        <v>-4.270982502057085E-2</v>
      </c>
      <c r="V121">
        <v>0.98241856789122795</v>
      </c>
      <c r="W121">
        <v>194.54</v>
      </c>
      <c r="X121">
        <v>208.5</v>
      </c>
      <c r="Y121">
        <v>194.54</v>
      </c>
      <c r="Z121">
        <v>218</v>
      </c>
      <c r="AA121">
        <v>194.54</v>
      </c>
      <c r="AB121">
        <v>227.7</v>
      </c>
      <c r="AC121" s="1">
        <f>(Table2[[#This Row],[Close Price]]/Table2[[#This Row],[Day Low]])-1</f>
        <v>4.6777012439600529E-3</v>
      </c>
      <c r="AD121" s="1">
        <f>(Table2[[#This Row],[Day High]]/Table2[[#This Row],[Close Price]])-1</f>
        <v>6.6768994627782075E-2</v>
      </c>
      <c r="AE121" s="1">
        <f>(Table2[[#This Row],[Close Price]]/Table2[[#This Row],[Current Week Low]])-1</f>
        <v>4.6777012439600529E-3</v>
      </c>
      <c r="AF121" s="1">
        <f>(Table2[[#This Row],[Current Week High]]/Table2[[#This Row],[Close Price]])-1</f>
        <v>0.11537477615758518</v>
      </c>
      <c r="AG121" s="1">
        <f>(Table2[[#This Row],[Close Price]]/Table2[[#This Row],[Current Month Low]])-1</f>
        <v>4.6777012439600529E-3</v>
      </c>
      <c r="AH121" s="1">
        <f>(Table2[[#This Row],[Current Month High]]/Table2[[#This Row],[Close Price]])-1</f>
        <v>0.16500383729854184</v>
      </c>
      <c r="AI121">
        <v>51.696085955487298</v>
      </c>
      <c r="AJ121">
        <v>50.693909020817202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-0.09</v>
      </c>
      <c r="AM121" t="s">
        <v>3158</v>
      </c>
      <c r="AN121">
        <v>-5.0199999999999996</v>
      </c>
      <c r="AO121" t="s">
        <v>3158</v>
      </c>
      <c r="AP121">
        <v>0.173075757780946</v>
      </c>
      <c r="AQ121">
        <f>(Table2[[#This Row],[Sharpe Ratio]]-AVERAGE(Table2[Sharpe Ratio]))/_xlfn.STDEV.P(Table2[Sharpe Ratio])</f>
        <v>1.3956058677255354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238</v>
      </c>
      <c r="AT121">
        <f>_xlfn.RANK.AVG(Table2[[#This Row],[6M Return vs Nifty Z-Score]],Table2[6M Return vs Nifty Z-Score])</f>
        <v>258</v>
      </c>
      <c r="AU121">
        <f>_xlfn.RANK.AVG(Table2[[#This Row],[Sharpe Ratio Z-Score]],Table2[Sharpe Ratio Z-Score])</f>
        <v>59</v>
      </c>
      <c r="AV121">
        <f>(Table2[[#This Row],[Rank 1Y]]+Table2[[#This Row],[Rank 6M]]+Table2[[#This Row],[Rank Sharpe]])/3</f>
        <v>185</v>
      </c>
    </row>
    <row r="122" spans="1:48" x14ac:dyDescent="0.3">
      <c r="A122" t="s">
        <v>1700</v>
      </c>
      <c r="B122" t="s">
        <v>1701</v>
      </c>
      <c r="C122" t="s">
        <v>3117</v>
      </c>
      <c r="D122" t="s">
        <v>51</v>
      </c>
      <c r="E122">
        <v>4885.2602040399997</v>
      </c>
      <c r="F122">
        <v>195.92</v>
      </c>
      <c r="G122">
        <v>76.433194344921205</v>
      </c>
      <c r="H122">
        <f>(Table2[[#This Row],[1Y Return vs Nifty]]-AVERAGE(Table2[1Y Return vs Nifty]))/_xlfn.STDEV.P(Table2[1Y Return vs Nifty])</f>
        <v>1.2338912596759914</v>
      </c>
      <c r="I122">
        <v>12.350712126361399</v>
      </c>
      <c r="J122">
        <f>(Table2[[#This Row],[1M Return vs Nifty]]-AVERAGE(Table2[1M Return vs Nifty]))/_xlfn.STDEV.P(Table2[1M Return vs Nifty])</f>
        <v>1.4559668664927234</v>
      </c>
      <c r="K122">
        <v>62.532731106716703</v>
      </c>
      <c r="L122">
        <f>(Table2[[#This Row],[6M Return vs Nifty]]-AVERAGE(Table2[6M Return vs Nifty]))/_xlfn.STDEV.P(Table2[6M Return vs Nifty])</f>
        <v>2.0100772318632232</v>
      </c>
      <c r="M122">
        <v>-2.8796451055040801</v>
      </c>
      <c r="N122">
        <f>(Table2[[#This Row],[1W Return vs Nifty]]-AVERAGE(Table2[1W Return vs Nifty]))/_xlfn.STDEV.P(Table2[1W Return vs Nifty])</f>
        <v>-0.79102627854363416</v>
      </c>
      <c r="O122">
        <v>198.09</v>
      </c>
      <c r="P122">
        <v>187.95301517191299</v>
      </c>
      <c r="Q122">
        <v>152.479415268775</v>
      </c>
      <c r="R122">
        <v>45.143293998228401</v>
      </c>
      <c r="S122" s="1">
        <f>(Table2[[#This Row],[Close Price]]-Table2[[#This Row],[20D EMA]])/Table2[[#This Row],[20D EMA]]</f>
        <v>-1.0954616588419485E-2</v>
      </c>
      <c r="T122" s="1">
        <f>(Table2[[#This Row],[Close Price]]-Table2[[#This Row],[50D EMA]])/Table2[[#This Row],[50D EMA]]</f>
        <v>4.2388172495130848E-2</v>
      </c>
      <c r="U122" s="1">
        <f>(Table2[[#This Row],[Close Price]]-Table2[[#This Row],[200D EMA]])/Table2[[#This Row],[200D EMA]]</f>
        <v>0.28489474893809374</v>
      </c>
      <c r="V122">
        <v>0.1371057317497</v>
      </c>
      <c r="W122">
        <v>195.92</v>
      </c>
      <c r="X122">
        <v>203.8</v>
      </c>
      <c r="Y122">
        <v>195.92</v>
      </c>
      <c r="Z122">
        <v>210.8</v>
      </c>
      <c r="AA122">
        <v>191</v>
      </c>
      <c r="AB122">
        <v>231</v>
      </c>
      <c r="AC122" s="1">
        <f>(Table2[[#This Row],[Close Price]]/Table2[[#This Row],[Day Low]])-1</f>
        <v>0</v>
      </c>
      <c r="AD122" s="1">
        <f>(Table2[[#This Row],[Day High]]/Table2[[#This Row],[Close Price]])-1</f>
        <v>4.0220498162515383E-2</v>
      </c>
      <c r="AE122" s="1">
        <f>(Table2[[#This Row],[Close Price]]/Table2[[#This Row],[Current Week Low]])-1</f>
        <v>0</v>
      </c>
      <c r="AF122" s="1">
        <f>(Table2[[#This Row],[Current Week High]]/Table2[[#This Row],[Close Price]])-1</f>
        <v>7.5949367088607778E-2</v>
      </c>
      <c r="AG122" s="1">
        <f>(Table2[[#This Row],[Close Price]]/Table2[[#This Row],[Current Month Low]])-1</f>
        <v>2.5759162303664818E-2</v>
      </c>
      <c r="AH122" s="1">
        <f>(Table2[[#This Row],[Current Month High]]/Table2[[#This Row],[Close Price]])-1</f>
        <v>0.17905267456104546</v>
      </c>
      <c r="AI122">
        <v>22.8562678644344</v>
      </c>
      <c r="AJ122">
        <v>112.840847365562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0.22</v>
      </c>
      <c r="AM122" t="s">
        <v>3159</v>
      </c>
      <c r="AN122">
        <v>18.62</v>
      </c>
      <c r="AO122" t="s">
        <v>3159</v>
      </c>
      <c r="AP122">
        <v>1.7286569084319001E-2</v>
      </c>
      <c r="AQ122">
        <f>(Table2[[#This Row],[Sharpe Ratio]]-AVERAGE(Table2[Sharpe Ratio]))/_xlfn.STDEV.P(Table2[Sharpe Ratio])</f>
        <v>-0.45095793928512767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3.4579511402031757</v>
      </c>
      <c r="AS122">
        <f>_xlfn.RANK.AVG(Table2[[#This Row],[1Y Return vs Nifty Z-Score]],Table2[1Y Return vs Nifty Z-Score])</f>
        <v>72</v>
      </c>
      <c r="AT122">
        <f>_xlfn.RANK.AVG(Table2[[#This Row],[6M Return vs Nifty Z-Score]],Table2[6M Return vs Nifty Z-Score])</f>
        <v>29</v>
      </c>
      <c r="AU122">
        <f>_xlfn.RANK.AVG(Table2[[#This Row],[Sharpe Ratio Z-Score]],Table2[Sharpe Ratio Z-Score])</f>
        <v>455</v>
      </c>
      <c r="AV122">
        <f>(Table2[[#This Row],[Rank 1Y]]+Table2[[#This Row],[Rank 6M]]+Table2[[#This Row],[Rank Sharpe]])/3</f>
        <v>185.33333333333334</v>
      </c>
    </row>
    <row r="123" spans="1:48" hidden="1" x14ac:dyDescent="0.3">
      <c r="A123" t="s">
        <v>49</v>
      </c>
      <c r="B123" t="s">
        <v>50</v>
      </c>
      <c r="C123" t="s">
        <v>3117</v>
      </c>
      <c r="D123" t="s">
        <v>51</v>
      </c>
      <c r="E123">
        <v>426841.69116300001</v>
      </c>
      <c r="F123">
        <v>1800.85</v>
      </c>
      <c r="G123">
        <v>31.733071368906799</v>
      </c>
      <c r="H123">
        <f>(Table2[[#This Row],[1Y Return vs Nifty]]-AVERAGE(Table2[1Y Return vs Nifty]))/_xlfn.STDEV.P(Table2[1Y Return vs Nifty])</f>
        <v>0.33551571703760019</v>
      </c>
      <c r="I123">
        <v>0.51280299399494</v>
      </c>
      <c r="J123">
        <f>(Table2[[#This Row],[1M Return vs Nifty]]-AVERAGE(Table2[1M Return vs Nifty]))/_xlfn.STDEV.P(Table2[1M Return vs Nifty])</f>
        <v>0.16102915685901034</v>
      </c>
      <c r="K123">
        <v>11.502148850960401</v>
      </c>
      <c r="L123">
        <f>(Table2[[#This Row],[6M Return vs Nifty]]-AVERAGE(Table2[6M Return vs Nifty]))/_xlfn.STDEV.P(Table2[6M Return vs Nifty])</f>
        <v>0.23839389296400149</v>
      </c>
      <c r="M123">
        <v>2.9655661263528099</v>
      </c>
      <c r="N123">
        <f>(Table2[[#This Row],[1W Return vs Nifty]]-AVERAGE(Table2[1W Return vs Nifty]))/_xlfn.STDEV.P(Table2[1W Return vs Nifty])</f>
        <v>0.43316181457343716</v>
      </c>
      <c r="O123">
        <v>1833.58</v>
      </c>
      <c r="P123">
        <v>1834.5588306786699</v>
      </c>
      <c r="Q123">
        <v>1641.72218603593</v>
      </c>
      <c r="R123">
        <v>32.679337080181099</v>
      </c>
      <c r="S123" s="1">
        <f>(Table2[[#This Row],[Close Price]]-Table2[[#This Row],[20D EMA]])/Table2[[#This Row],[20D EMA]]</f>
        <v>-1.785032559255665E-2</v>
      </c>
      <c r="T123" s="1">
        <f>(Table2[[#This Row],[Close Price]]-Table2[[#This Row],[50D EMA]])/Table2[[#This Row],[50D EMA]]</f>
        <v>-1.8374352522780565E-2</v>
      </c>
      <c r="U123" s="1">
        <f>(Table2[[#This Row],[Close Price]]-Table2[[#This Row],[200D EMA]])/Table2[[#This Row],[200D EMA]]</f>
        <v>9.6927370122405904E-2</v>
      </c>
      <c r="V123">
        <v>1.0801447782490701</v>
      </c>
      <c r="W123">
        <v>1770.45</v>
      </c>
      <c r="X123">
        <v>1797.3</v>
      </c>
      <c r="Y123">
        <v>1770.45</v>
      </c>
      <c r="Z123">
        <v>1825</v>
      </c>
      <c r="AA123">
        <v>1760.1</v>
      </c>
      <c r="AB123">
        <v>1864.95</v>
      </c>
      <c r="AC123" s="1">
        <f>(Table2[[#This Row],[Close Price]]/Table2[[#This Row],[Day Low]])-1</f>
        <v>1.717077579146542E-2</v>
      </c>
      <c r="AD123" s="1">
        <f>(Table2[[#This Row],[Day High]]/Table2[[#This Row],[Close Price]])-1</f>
        <v>-1.9712913346474625E-3</v>
      </c>
      <c r="AE123" s="1">
        <f>(Table2[[#This Row],[Close Price]]/Table2[[#This Row],[Current Week Low]])-1</f>
        <v>1.717077579146542E-2</v>
      </c>
      <c r="AF123" s="1">
        <f>(Table2[[#This Row],[Current Week High]]/Table2[[#This Row],[Close Price]])-1</f>
        <v>1.3410334008940206E-2</v>
      </c>
      <c r="AG123" s="1">
        <f>(Table2[[#This Row],[Close Price]]/Table2[[#This Row],[Current Month Low]])-1</f>
        <v>2.3152093631043646E-2</v>
      </c>
      <c r="AH123" s="1">
        <f>(Table2[[#This Row],[Current Month High]]/Table2[[#This Row],[Close Price]])-1</f>
        <v>3.5594302690396207E-2</v>
      </c>
      <c r="AI123">
        <v>8.8569286725712804</v>
      </c>
      <c r="AJ123">
        <v>53.787361229718101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0.04</v>
      </c>
      <c r="AM123" t="s">
        <v>3159</v>
      </c>
      <c r="AN123">
        <v>-6.51</v>
      </c>
      <c r="AO123" t="s">
        <v>3158</v>
      </c>
      <c r="AP123">
        <v>0.140564607192397</v>
      </c>
      <c r="AQ123">
        <f>(Table2[[#This Row],[Sharpe Ratio]]-AVERAGE(Table2[Sharpe Ratio]))/_xlfn.STDEV.P(Table2[Sharpe Ratio])</f>
        <v>1.0102523364352873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206</v>
      </c>
      <c r="AT123">
        <f>_xlfn.RANK.AVG(Table2[[#This Row],[6M Return vs Nifty Z-Score]],Table2[6M Return vs Nifty Z-Score])</f>
        <v>231</v>
      </c>
      <c r="AU123">
        <f>_xlfn.RANK.AVG(Table2[[#This Row],[Sharpe Ratio Z-Score]],Table2[Sharpe Ratio Z-Score])</f>
        <v>122</v>
      </c>
      <c r="AV123">
        <f>(Table2[[#This Row],[Rank 1Y]]+Table2[[#This Row],[Rank 6M]]+Table2[[#This Row],[Rank Sharpe]])/3</f>
        <v>186.33333333333334</v>
      </c>
    </row>
    <row r="124" spans="1:48" hidden="1" x14ac:dyDescent="0.3">
      <c r="A124" t="s">
        <v>900</v>
      </c>
      <c r="B124" t="s">
        <v>901</v>
      </c>
      <c r="C124" t="s">
        <v>3124</v>
      </c>
      <c r="D124" t="s">
        <v>271</v>
      </c>
      <c r="E124">
        <v>15911.581129349999</v>
      </c>
      <c r="F124">
        <v>1096.5</v>
      </c>
      <c r="G124">
        <v>75.250973501789503</v>
      </c>
      <c r="H124">
        <f>(Table2[[#This Row],[1Y Return vs Nifty]]-AVERAGE(Table2[1Y Return vs Nifty]))/_xlfn.STDEV.P(Table2[1Y Return vs Nifty])</f>
        <v>1.2101311842946159</v>
      </c>
      <c r="I124">
        <v>2.04818905696784</v>
      </c>
      <c r="J124">
        <f>(Table2[[#This Row],[1M Return vs Nifty]]-AVERAGE(Table2[1M Return vs Nifty]))/_xlfn.STDEV.P(Table2[1M Return vs Nifty])</f>
        <v>0.32898358948373468</v>
      </c>
      <c r="K124">
        <v>-7.1041643516548598</v>
      </c>
      <c r="L124">
        <f>(Table2[[#This Row],[6M Return vs Nifty]]-AVERAGE(Table2[6M Return vs Nifty]))/_xlfn.STDEV.P(Table2[6M Return vs Nifty])</f>
        <v>-0.407581395622788</v>
      </c>
      <c r="M124">
        <v>6.0385422980201602</v>
      </c>
      <c r="N124">
        <f>(Table2[[#This Row],[1W Return vs Nifty]]-AVERAGE(Table2[1W Return vs Nifty]))/_xlfn.STDEV.P(Table2[1W Return vs Nifty])</f>
        <v>1.0767486227429994</v>
      </c>
      <c r="O124">
        <v>1145.55</v>
      </c>
      <c r="P124">
        <v>1178.2423801632799</v>
      </c>
      <c r="Q124">
        <v>1086.01598743932</v>
      </c>
      <c r="R124">
        <v>38.590142794411904</v>
      </c>
      <c r="S124" s="1">
        <f>(Table2[[#This Row],[Close Price]]-Table2[[#This Row],[20D EMA]])/Table2[[#This Row],[20D EMA]]</f>
        <v>-4.2817860416393835E-2</v>
      </c>
      <c r="T124" s="1">
        <f>(Table2[[#This Row],[Close Price]]-Table2[[#This Row],[50D EMA]])/Table2[[#This Row],[50D EMA]]</f>
        <v>-6.9376540463560746E-2</v>
      </c>
      <c r="U124" s="1">
        <f>(Table2[[#This Row],[Close Price]]-Table2[[#This Row],[200D EMA]])/Table2[[#This Row],[200D EMA]]</f>
        <v>9.6536447731306908E-3</v>
      </c>
      <c r="V124">
        <v>0.59031094836772602</v>
      </c>
      <c r="W124">
        <v>1091</v>
      </c>
      <c r="X124">
        <v>1168</v>
      </c>
      <c r="Y124">
        <v>1091</v>
      </c>
      <c r="Z124">
        <v>1190</v>
      </c>
      <c r="AA124">
        <v>1091</v>
      </c>
      <c r="AB124">
        <v>1209</v>
      </c>
      <c r="AC124" s="1">
        <f>(Table2[[#This Row],[Close Price]]/Table2[[#This Row],[Day Low]])-1</f>
        <v>5.0412465627864833E-3</v>
      </c>
      <c r="AD124" s="1">
        <f>(Table2[[#This Row],[Day High]]/Table2[[#This Row],[Close Price]])-1</f>
        <v>6.5207478340173264E-2</v>
      </c>
      <c r="AE124" s="1">
        <f>(Table2[[#This Row],[Close Price]]/Table2[[#This Row],[Current Week Low]])-1</f>
        <v>5.0412465627864833E-3</v>
      </c>
      <c r="AF124" s="1">
        <f>(Table2[[#This Row],[Current Week High]]/Table2[[#This Row],[Close Price]])-1</f>
        <v>8.5271317829457294E-2</v>
      </c>
      <c r="AG124" s="1">
        <f>(Table2[[#This Row],[Close Price]]/Table2[[#This Row],[Current Month Low]])-1</f>
        <v>5.0412465627864833E-3</v>
      </c>
      <c r="AH124" s="1">
        <f>(Table2[[#This Row],[Current Month High]]/Table2[[#This Row],[Close Price]])-1</f>
        <v>0.10259917920656636</v>
      </c>
      <c r="AI124">
        <v>32.238942088463297</v>
      </c>
      <c r="AJ124">
        <v>108.321459105158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-7.0000000000000007E-2</v>
      </c>
      <c r="AM124" t="s">
        <v>3158</v>
      </c>
      <c r="AN124">
        <v>3.32</v>
      </c>
      <c r="AO124" t="s">
        <v>3159</v>
      </c>
      <c r="AP124">
        <v>0.185212217061341</v>
      </c>
      <c r="AQ124">
        <f>(Table2[[#This Row],[Sharpe Ratio]]-AVERAGE(Table2[Sharpe Ratio]))/_xlfn.STDEV.P(Table2[Sharpe Ratio])</f>
        <v>1.5394588952682695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77</v>
      </c>
      <c r="AT124">
        <f>_xlfn.RANK.AVG(Table2[[#This Row],[6M Return vs Nifty Z-Score]],Table2[6M Return vs Nifty Z-Score])</f>
        <v>445</v>
      </c>
      <c r="AU124">
        <f>_xlfn.RANK.AVG(Table2[[#This Row],[Sharpe Ratio Z-Score]],Table2[Sharpe Ratio Z-Score])</f>
        <v>41</v>
      </c>
      <c r="AV124">
        <f>(Table2[[#This Row],[Rank 1Y]]+Table2[[#This Row],[Rank 6M]]+Table2[[#This Row],[Rank Sharpe]])/3</f>
        <v>187.66666666666666</v>
      </c>
    </row>
    <row r="125" spans="1:48" x14ac:dyDescent="0.3">
      <c r="A125" t="s">
        <v>923</v>
      </c>
      <c r="B125" t="s">
        <v>924</v>
      </c>
      <c r="C125" t="s">
        <v>3123</v>
      </c>
      <c r="D125" t="s">
        <v>708</v>
      </c>
      <c r="E125">
        <v>15607.156399760001</v>
      </c>
      <c r="F125">
        <v>3322.4</v>
      </c>
      <c r="G125">
        <v>22.123874443682801</v>
      </c>
      <c r="H125">
        <f>(Table2[[#This Row],[1Y Return vs Nifty]]-AVERAGE(Table2[1Y Return vs Nifty]))/_xlfn.STDEV.P(Table2[1Y Return vs Nifty])</f>
        <v>0.14239169573122787</v>
      </c>
      <c r="I125">
        <v>12.704473005320301</v>
      </c>
      <c r="J125">
        <f>(Table2[[#This Row],[1M Return vs Nifty]]-AVERAGE(Table2[1M Return vs Nifty]))/_xlfn.STDEV.P(Table2[1M Return vs Nifty])</f>
        <v>1.4946644352301406</v>
      </c>
      <c r="K125">
        <v>46.122372480204298</v>
      </c>
      <c r="L125">
        <f>(Table2[[#This Row],[6M Return vs Nifty]]-AVERAGE(Table2[6M Return vs Nifty]))/_xlfn.STDEV.P(Table2[6M Return vs Nifty])</f>
        <v>1.4403412484829126</v>
      </c>
      <c r="M125">
        <v>11.5134393814139</v>
      </c>
      <c r="N125">
        <f>(Table2[[#This Row],[1W Return vs Nifty]]-AVERAGE(Table2[1W Return vs Nifty]))/_xlfn.STDEV.P(Table2[1W Return vs Nifty])</f>
        <v>2.2233802079291567</v>
      </c>
      <c r="O125">
        <v>3103.38</v>
      </c>
      <c r="P125">
        <v>2959.61474619604</v>
      </c>
      <c r="Q125">
        <v>2609.6164270848399</v>
      </c>
      <c r="R125">
        <v>69.515704087187899</v>
      </c>
      <c r="S125" s="1">
        <f>(Table2[[#This Row],[Close Price]]-Table2[[#This Row],[20D EMA]])/Table2[[#This Row],[20D EMA]]</f>
        <v>7.0574663753713684E-2</v>
      </c>
      <c r="T125" s="1">
        <f>(Table2[[#This Row],[Close Price]]-Table2[[#This Row],[50D EMA]])/Table2[[#This Row],[50D EMA]]</f>
        <v>0.12257853974752761</v>
      </c>
      <c r="U125" s="1">
        <f>(Table2[[#This Row],[Close Price]]-Table2[[#This Row],[200D EMA]])/Table2[[#This Row],[200D EMA]]</f>
        <v>0.27313729539608977</v>
      </c>
      <c r="V125">
        <v>1.4460755717590601</v>
      </c>
      <c r="W125">
        <v>3276.25</v>
      </c>
      <c r="X125">
        <v>3387.95</v>
      </c>
      <c r="Y125">
        <v>3200.05</v>
      </c>
      <c r="Z125">
        <v>3443</v>
      </c>
      <c r="AA125">
        <v>2901</v>
      </c>
      <c r="AB125">
        <v>3443</v>
      </c>
      <c r="AC125" s="1">
        <f>(Table2[[#This Row],[Close Price]]/Table2[[#This Row],[Day Low]])-1</f>
        <v>1.4086226631056853E-2</v>
      </c>
      <c r="AD125" s="1">
        <f>(Table2[[#This Row],[Day High]]/Table2[[#This Row],[Close Price]])-1</f>
        <v>1.972971346014929E-2</v>
      </c>
      <c r="AE125" s="1">
        <f>(Table2[[#This Row],[Close Price]]/Table2[[#This Row],[Current Week Low]])-1</f>
        <v>3.8233777597225016E-2</v>
      </c>
      <c r="AF125" s="1">
        <f>(Table2[[#This Row],[Current Week High]]/Table2[[#This Row],[Close Price]])-1</f>
        <v>3.629906091981705E-2</v>
      </c>
      <c r="AG125" s="1">
        <f>(Table2[[#This Row],[Close Price]]/Table2[[#This Row],[Current Month Low]])-1</f>
        <v>0.14526025508445373</v>
      </c>
      <c r="AH125" s="1">
        <f>(Table2[[#This Row],[Current Month High]]/Table2[[#This Row],[Close Price]])-1</f>
        <v>3.629906091981705E-2</v>
      </c>
      <c r="AI125">
        <v>3.6299060919817001</v>
      </c>
      <c r="AJ125">
        <v>57.1617786187322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0.16</v>
      </c>
      <c r="AM125" t="s">
        <v>3159</v>
      </c>
      <c r="AN125">
        <v>22.12</v>
      </c>
      <c r="AO125" t="s">
        <v>3159</v>
      </c>
      <c r="AP125">
        <v>8.6382365538973993E-2</v>
      </c>
      <c r="AQ125">
        <f>(Table2[[#This Row],[Sharpe Ratio]]-AVERAGE(Table2[Sharpe Ratio]))/_xlfn.STDEV.P(Table2[Sharpe Ratio])</f>
        <v>0.36803212040509303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5.6688097077785304</v>
      </c>
      <c r="AS125">
        <f>_xlfn.RANK.AVG(Table2[[#This Row],[1Y Return vs Nifty Z-Score]],Table2[1Y Return vs Nifty Z-Score])</f>
        <v>255</v>
      </c>
      <c r="AT125">
        <f>_xlfn.RANK.AVG(Table2[[#This Row],[6M Return vs Nifty Z-Score]],Table2[6M Return vs Nifty Z-Score])</f>
        <v>58</v>
      </c>
      <c r="AU125">
        <f>_xlfn.RANK.AVG(Table2[[#This Row],[Sharpe Ratio Z-Score]],Table2[Sharpe Ratio Z-Score])</f>
        <v>251</v>
      </c>
      <c r="AV125">
        <f>(Table2[[#This Row],[Rank 1Y]]+Table2[[#This Row],[Rank 6M]]+Table2[[#This Row],[Rank Sharpe]])/3</f>
        <v>188</v>
      </c>
    </row>
    <row r="126" spans="1:48" hidden="1" x14ac:dyDescent="0.3">
      <c r="A126" t="s">
        <v>394</v>
      </c>
      <c r="B126" t="s">
        <v>395</v>
      </c>
      <c r="C126" t="s">
        <v>3119</v>
      </c>
      <c r="D126" t="s">
        <v>215</v>
      </c>
      <c r="E126">
        <v>55366.619573349999</v>
      </c>
      <c r="F126">
        <v>964.3</v>
      </c>
      <c r="G126">
        <v>32.091703304901799</v>
      </c>
      <c r="H126">
        <f>(Table2[[#This Row],[1Y Return vs Nifty]]-AVERAGE(Table2[1Y Return vs Nifty]))/_xlfn.STDEV.P(Table2[1Y Return vs Nifty])</f>
        <v>0.34272344128211391</v>
      </c>
      <c r="I126">
        <v>7.4156512848906901</v>
      </c>
      <c r="J126">
        <f>(Table2[[#This Row],[1M Return vs Nifty]]-AVERAGE(Table2[1M Return vs Nifty]))/_xlfn.STDEV.P(Table2[1M Return vs Nifty])</f>
        <v>0.91612521781134071</v>
      </c>
      <c r="K126">
        <v>25.341704110938998</v>
      </c>
      <c r="L126">
        <f>(Table2[[#This Row],[6M Return vs Nifty]]-AVERAGE(Table2[6M Return vs Nifty]))/_xlfn.STDEV.P(Table2[6M Return vs Nifty])</f>
        <v>0.71887654450406624</v>
      </c>
      <c r="M126">
        <v>8.8502816237844399</v>
      </c>
      <c r="N126">
        <f>(Table2[[#This Row],[1W Return vs Nifty]]-AVERAGE(Table2[1W Return vs Nifty]))/_xlfn.STDEV.P(Table2[1W Return vs Nifty])</f>
        <v>1.6656234584016207</v>
      </c>
      <c r="O126">
        <v>968.79</v>
      </c>
      <c r="P126">
        <v>1000.05826206495</v>
      </c>
      <c r="Q126">
        <v>914.57971201957002</v>
      </c>
      <c r="R126">
        <v>50.513236245631603</v>
      </c>
      <c r="S126" s="1">
        <f>(Table2[[#This Row],[Close Price]]-Table2[[#This Row],[20D EMA]])/Table2[[#This Row],[20D EMA]]</f>
        <v>-4.6346473435935646E-3</v>
      </c>
      <c r="T126" s="1">
        <f>(Table2[[#This Row],[Close Price]]-Table2[[#This Row],[50D EMA]])/Table2[[#This Row],[50D EMA]]</f>
        <v>-3.5756178836136319E-2</v>
      </c>
      <c r="U126" s="1">
        <f>(Table2[[#This Row],[Close Price]]-Table2[[#This Row],[200D EMA]])/Table2[[#This Row],[200D EMA]]</f>
        <v>5.4364083662689015E-2</v>
      </c>
      <c r="V126">
        <v>1.4689370388091301</v>
      </c>
      <c r="W126">
        <v>948.2</v>
      </c>
      <c r="X126">
        <v>1042.95</v>
      </c>
      <c r="Y126">
        <v>916.05</v>
      </c>
      <c r="Z126">
        <v>1042.95</v>
      </c>
      <c r="AA126">
        <v>916.05</v>
      </c>
      <c r="AB126">
        <v>1042.95</v>
      </c>
      <c r="AC126" s="1">
        <f>(Table2[[#This Row],[Close Price]]/Table2[[#This Row],[Day Low]])-1</f>
        <v>1.6979540181396136E-2</v>
      </c>
      <c r="AD126" s="1">
        <f>(Table2[[#This Row],[Day High]]/Table2[[#This Row],[Close Price]])-1</f>
        <v>8.1561754640672168E-2</v>
      </c>
      <c r="AE126" s="1">
        <f>(Table2[[#This Row],[Close Price]]/Table2[[#This Row],[Current Week Low]])-1</f>
        <v>5.2671797390972053E-2</v>
      </c>
      <c r="AF126" s="1">
        <f>(Table2[[#This Row],[Current Week High]]/Table2[[#This Row],[Close Price]])-1</f>
        <v>8.1561754640672168E-2</v>
      </c>
      <c r="AG126" s="1">
        <f>(Table2[[#This Row],[Close Price]]/Table2[[#This Row],[Current Month Low]])-1</f>
        <v>5.2671797390972053E-2</v>
      </c>
      <c r="AH126" s="1">
        <f>(Table2[[#This Row],[Current Month High]]/Table2[[#This Row],[Close Price]])-1</f>
        <v>8.1561754640672168E-2</v>
      </c>
      <c r="AI126">
        <v>30.146220055999098</v>
      </c>
      <c r="AJ126">
        <v>59.5070713754031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-0.02</v>
      </c>
      <c r="AM126" t="s">
        <v>3158</v>
      </c>
      <c r="AN126">
        <v>3.18</v>
      </c>
      <c r="AO126" t="s">
        <v>3159</v>
      </c>
      <c r="AP126">
        <v>9.3050637902453007E-2</v>
      </c>
      <c r="AQ126">
        <f>(Table2[[#This Row],[Sharpe Ratio]]-AVERAGE(Table2[Sharpe Ratio]))/_xlfn.STDEV.P(Table2[Sharpe Ratio])</f>
        <v>0.44707091959717327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203</v>
      </c>
      <c r="AT126">
        <f>_xlfn.RANK.AVG(Table2[[#This Row],[6M Return vs Nifty Z-Score]],Table2[6M Return vs Nifty Z-Score])</f>
        <v>129</v>
      </c>
      <c r="AU126">
        <f>_xlfn.RANK.AVG(Table2[[#This Row],[Sharpe Ratio Z-Score]],Table2[Sharpe Ratio Z-Score])</f>
        <v>235</v>
      </c>
      <c r="AV126">
        <f>(Table2[[#This Row],[Rank 1Y]]+Table2[[#This Row],[Rank 6M]]+Table2[[#This Row],[Rank Sharpe]])/3</f>
        <v>189</v>
      </c>
    </row>
    <row r="127" spans="1:48" hidden="1" x14ac:dyDescent="0.3">
      <c r="A127" t="s">
        <v>161</v>
      </c>
      <c r="B127" t="s">
        <v>162</v>
      </c>
      <c r="C127" t="s">
        <v>3113</v>
      </c>
      <c r="D127" t="s">
        <v>144</v>
      </c>
      <c r="E127">
        <v>152283.19571520001</v>
      </c>
      <c r="F127">
        <v>461.45</v>
      </c>
      <c r="G127">
        <v>28.8986384244755</v>
      </c>
      <c r="H127">
        <f>(Table2[[#This Row],[1Y Return vs Nifty]]-AVERAGE(Table2[1Y Return vs Nifty]))/_xlfn.STDEV.P(Table2[1Y Return vs Nifty])</f>
        <v>0.27854976112978391</v>
      </c>
      <c r="I127">
        <v>5.30878097320051</v>
      </c>
      <c r="J127">
        <f>(Table2[[#This Row],[1M Return vs Nifty]]-AVERAGE(Table2[1M Return vs Nifty]))/_xlfn.STDEV.P(Table2[1M Return vs Nifty])</f>
        <v>0.68565666247702939</v>
      </c>
      <c r="K127">
        <v>4.2098128155331702</v>
      </c>
      <c r="L127">
        <f>(Table2[[#This Row],[6M Return vs Nifty]]-AVERAGE(Table2[6M Return vs Nifty]))/_xlfn.STDEV.P(Table2[6M Return vs Nifty])</f>
        <v>-1.4781941692744431E-2</v>
      </c>
      <c r="M127">
        <v>4.43515569078704</v>
      </c>
      <c r="N127">
        <f>(Table2[[#This Row],[1W Return vs Nifty]]-AVERAGE(Table2[1W Return vs Nifty]))/_xlfn.STDEV.P(Table2[1W Return vs Nifty])</f>
        <v>0.74094436941841735</v>
      </c>
      <c r="O127">
        <v>463.55</v>
      </c>
      <c r="P127">
        <v>475.12972074775502</v>
      </c>
      <c r="Q127">
        <v>450.648508115163</v>
      </c>
      <c r="R127">
        <v>49.250398308566503</v>
      </c>
      <c r="S127" s="1">
        <f>(Table2[[#This Row],[Close Price]]-Table2[[#This Row],[20D EMA]])/Table2[[#This Row],[20D EMA]]</f>
        <v>-4.5302556358537867E-3</v>
      </c>
      <c r="T127" s="1">
        <f>(Table2[[#This Row],[Close Price]]-Table2[[#This Row],[50D EMA]])/Table2[[#This Row],[50D EMA]]</f>
        <v>-2.8791549234651121E-2</v>
      </c>
      <c r="U127" s="1">
        <f>(Table2[[#This Row],[Close Price]]-Table2[[#This Row],[200D EMA]])/Table2[[#This Row],[200D EMA]]</f>
        <v>2.396877320201108E-2</v>
      </c>
      <c r="V127">
        <v>0.96612253422434002</v>
      </c>
      <c r="W127">
        <v>453.3</v>
      </c>
      <c r="X127">
        <v>472</v>
      </c>
      <c r="Y127">
        <v>453.3</v>
      </c>
      <c r="Z127">
        <v>489.4</v>
      </c>
      <c r="AA127">
        <v>436.65</v>
      </c>
      <c r="AB127">
        <v>489.4</v>
      </c>
      <c r="AC127" s="1">
        <f>(Table2[[#This Row],[Close Price]]/Table2[[#This Row],[Day Low]])-1</f>
        <v>1.7979263181116201E-2</v>
      </c>
      <c r="AD127" s="1">
        <f>(Table2[[#This Row],[Day High]]/Table2[[#This Row],[Close Price]])-1</f>
        <v>2.2862715353776153E-2</v>
      </c>
      <c r="AE127" s="1">
        <f>(Table2[[#This Row],[Close Price]]/Table2[[#This Row],[Current Week Low]])-1</f>
        <v>1.7979263181116201E-2</v>
      </c>
      <c r="AF127" s="1">
        <f>(Table2[[#This Row],[Current Week High]]/Table2[[#This Row],[Close Price]])-1</f>
        <v>6.0569942572326285E-2</v>
      </c>
      <c r="AG127" s="1">
        <f>(Table2[[#This Row],[Close Price]]/Table2[[#This Row],[Current Month Low]])-1</f>
        <v>5.6796060918355762E-2</v>
      </c>
      <c r="AH127" s="1">
        <f>(Table2[[#This Row],[Current Month High]]/Table2[[#This Row],[Close Price]])-1</f>
        <v>6.0569942572326285E-2</v>
      </c>
      <c r="AI127">
        <v>25.690757395167399</v>
      </c>
      <c r="AJ127">
        <v>57.089361702127597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-0.12</v>
      </c>
      <c r="AM127" t="s">
        <v>3158</v>
      </c>
      <c r="AN127">
        <v>2.4</v>
      </c>
      <c r="AO127" t="s">
        <v>3159</v>
      </c>
      <c r="AP127">
        <v>0.19132813426378001</v>
      </c>
      <c r="AQ127">
        <f>(Table2[[#This Row],[Sharpe Ratio]]-AVERAGE(Table2[Sharpe Ratio]))/_xlfn.STDEV.P(Table2[Sharpe Ratio])</f>
        <v>1.6119506480476604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222</v>
      </c>
      <c r="AT127">
        <f>_xlfn.RANK.AVG(Table2[[#This Row],[6M Return vs Nifty Z-Score]],Table2[6M Return vs Nifty Z-Score])</f>
        <v>314</v>
      </c>
      <c r="AU127">
        <f>_xlfn.RANK.AVG(Table2[[#This Row],[Sharpe Ratio Z-Score]],Table2[Sharpe Ratio Z-Score])</f>
        <v>32</v>
      </c>
      <c r="AV127">
        <f>(Table2[[#This Row],[Rank 1Y]]+Table2[[#This Row],[Rank 6M]]+Table2[[#This Row],[Rank Sharpe]])/3</f>
        <v>189.33333333333334</v>
      </c>
    </row>
    <row r="128" spans="1:48" hidden="1" x14ac:dyDescent="0.3">
      <c r="A128" t="s">
        <v>698</v>
      </c>
      <c r="B128" t="s">
        <v>699</v>
      </c>
      <c r="C128" t="s">
        <v>3117</v>
      </c>
      <c r="D128" t="s">
        <v>51</v>
      </c>
      <c r="E128">
        <v>24483.423679650001</v>
      </c>
      <c r="F128">
        <v>1366.95</v>
      </c>
      <c r="G128">
        <v>50.939357925154901</v>
      </c>
      <c r="H128">
        <f>(Table2[[#This Row],[1Y Return vs Nifty]]-AVERAGE(Table2[1Y Return vs Nifty]))/_xlfn.STDEV.P(Table2[1Y Return vs Nifty])</f>
        <v>0.72152042929077187</v>
      </c>
      <c r="I128">
        <v>1.8248585223385301</v>
      </c>
      <c r="J128">
        <f>(Table2[[#This Row],[1M Return vs Nifty]]-AVERAGE(Table2[1M Return vs Nifty]))/_xlfn.STDEV.P(Table2[1M Return vs Nifty])</f>
        <v>0.30455367303730396</v>
      </c>
      <c r="K128">
        <v>33.689430214057403</v>
      </c>
      <c r="L128">
        <f>(Table2[[#This Row],[6M Return vs Nifty]]-AVERAGE(Table2[6M Return vs Nifty]))/_xlfn.STDEV.P(Table2[6M Return vs Nifty])</f>
        <v>1.0086934856564618</v>
      </c>
      <c r="M128">
        <v>0.89758429153987995</v>
      </c>
      <c r="N128">
        <f>(Table2[[#This Row],[1W Return vs Nifty]]-AVERAGE(Table2[1W Return vs Nifty]))/_xlfn.STDEV.P(Table2[1W Return vs Nifty])</f>
        <v>5.535553514644368E-5</v>
      </c>
      <c r="O128">
        <v>1395.74</v>
      </c>
      <c r="P128">
        <v>1403.2644941977001</v>
      </c>
      <c r="Q128">
        <v>1225.5501420379801</v>
      </c>
      <c r="R128">
        <v>39.236896881265103</v>
      </c>
      <c r="S128" s="1">
        <f>(Table2[[#This Row],[Close Price]]-Table2[[#This Row],[20D EMA]])/Table2[[#This Row],[20D EMA]]</f>
        <v>-2.0627050883402328E-2</v>
      </c>
      <c r="T128" s="1">
        <f>(Table2[[#This Row],[Close Price]]-Table2[[#This Row],[50D EMA]])/Table2[[#This Row],[50D EMA]]</f>
        <v>-2.5878581228168534E-2</v>
      </c>
      <c r="U128" s="1">
        <f>(Table2[[#This Row],[Close Price]]-Table2[[#This Row],[200D EMA]])/Table2[[#This Row],[200D EMA]]</f>
        <v>0.11537664034446167</v>
      </c>
      <c r="V128">
        <v>0.76540706116312096</v>
      </c>
      <c r="W128">
        <v>1360.1</v>
      </c>
      <c r="X128">
        <v>1433.15</v>
      </c>
      <c r="Y128">
        <v>1360.1</v>
      </c>
      <c r="Z128">
        <v>1450</v>
      </c>
      <c r="AA128">
        <v>1360.1</v>
      </c>
      <c r="AB128">
        <v>1460.15</v>
      </c>
      <c r="AC128" s="1">
        <f>(Table2[[#This Row],[Close Price]]/Table2[[#This Row],[Day Low]])-1</f>
        <v>5.0363943827660407E-3</v>
      </c>
      <c r="AD128" s="1">
        <f>(Table2[[#This Row],[Day High]]/Table2[[#This Row],[Close Price]])-1</f>
        <v>4.8428984234975658E-2</v>
      </c>
      <c r="AE128" s="1">
        <f>(Table2[[#This Row],[Close Price]]/Table2[[#This Row],[Current Week Low]])-1</f>
        <v>5.0363943827660407E-3</v>
      </c>
      <c r="AF128" s="1">
        <f>(Table2[[#This Row],[Current Week High]]/Table2[[#This Row],[Close Price]])-1</f>
        <v>6.0755696989648555E-2</v>
      </c>
      <c r="AG128" s="1">
        <f>(Table2[[#This Row],[Close Price]]/Table2[[#This Row],[Current Month Low]])-1</f>
        <v>5.0363943827660407E-3</v>
      </c>
      <c r="AH128" s="1">
        <f>(Table2[[#This Row],[Current Month High]]/Table2[[#This Row],[Close Price]])-1</f>
        <v>6.8180986868576099E-2</v>
      </c>
      <c r="AI128">
        <v>19.901971542485001</v>
      </c>
      <c r="AJ128">
        <v>81.666555917336694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-0.09</v>
      </c>
      <c r="AM128" t="s">
        <v>3158</v>
      </c>
      <c r="AN128">
        <v>3.3</v>
      </c>
      <c r="AO128" t="s">
        <v>3159</v>
      </c>
      <c r="AP128">
        <v>5.3822789197640997E-2</v>
      </c>
      <c r="AQ128">
        <f>(Table2[[#This Row],[Sharpe Ratio]]-AVERAGE(Table2[Sharpe Ratio]))/_xlfn.STDEV.P(Table2[Sharpe Ratio])</f>
        <v>-1.7895399639870843E-2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128</v>
      </c>
      <c r="AT128">
        <f>_xlfn.RANK.AVG(Table2[[#This Row],[6M Return vs Nifty Z-Score]],Table2[6M Return vs Nifty Z-Score])</f>
        <v>89</v>
      </c>
      <c r="AU128">
        <f>_xlfn.RANK.AVG(Table2[[#This Row],[Sharpe Ratio Z-Score]],Table2[Sharpe Ratio Z-Score])</f>
        <v>357</v>
      </c>
      <c r="AV128">
        <f>(Table2[[#This Row],[Rank 1Y]]+Table2[[#This Row],[Rank 6M]]+Table2[[#This Row],[Rank Sharpe]])/3</f>
        <v>191.33333333333334</v>
      </c>
    </row>
    <row r="129" spans="1:48" x14ac:dyDescent="0.3">
      <c r="A129" t="s">
        <v>1117</v>
      </c>
      <c r="B129" t="s">
        <v>1118</v>
      </c>
      <c r="C129" t="s">
        <v>3124</v>
      </c>
      <c r="D129" t="s">
        <v>271</v>
      </c>
      <c r="E129">
        <v>10746.266958</v>
      </c>
      <c r="F129">
        <v>5294.75</v>
      </c>
      <c r="G129">
        <v>24.578044359441598</v>
      </c>
      <c r="H129">
        <f>(Table2[[#This Row],[1Y Return vs Nifty]]-AVERAGE(Table2[1Y Return vs Nifty]))/_xlfn.STDEV.P(Table2[1Y Return vs Nifty])</f>
        <v>0.19171518933726731</v>
      </c>
      <c r="I129">
        <v>6.1741408005664304</v>
      </c>
      <c r="J129">
        <f>(Table2[[#This Row],[1M Return vs Nifty]]-AVERAGE(Table2[1M Return vs Nifty]))/_xlfn.STDEV.P(Table2[1M Return vs Nifty])</f>
        <v>0.78031755743139364</v>
      </c>
      <c r="K129">
        <v>6.9912150406195197</v>
      </c>
      <c r="L129">
        <f>(Table2[[#This Row],[6M Return vs Nifty]]-AVERAGE(Table2[6M Return vs Nifty]))/_xlfn.STDEV.P(Table2[6M Return vs Nifty])</f>
        <v>8.1782976110184452E-2</v>
      </c>
      <c r="M129">
        <v>6.6225528364772099</v>
      </c>
      <c r="N129">
        <f>(Table2[[#This Row],[1W Return vs Nifty]]-AVERAGE(Table2[1W Return vs Nifty]))/_xlfn.STDEV.P(Table2[1W Return vs Nifty])</f>
        <v>1.1990604980671167</v>
      </c>
      <c r="O129">
        <v>5393.24</v>
      </c>
      <c r="P129">
        <v>5377.8172026381799</v>
      </c>
      <c r="Q129">
        <v>4769.0853705438503</v>
      </c>
      <c r="R129">
        <v>43.671031096802501</v>
      </c>
      <c r="S129" s="1">
        <f>(Table2[[#This Row],[Close Price]]-Table2[[#This Row],[20D EMA]])/Table2[[#This Row],[20D EMA]]</f>
        <v>-1.8261749894312101E-2</v>
      </c>
      <c r="T129" s="1">
        <f>(Table2[[#This Row],[Close Price]]-Table2[[#This Row],[50D EMA]])/Table2[[#This Row],[50D EMA]]</f>
        <v>-1.5446267418206377E-2</v>
      </c>
      <c r="U129" s="1">
        <f>(Table2[[#This Row],[Close Price]]-Table2[[#This Row],[200D EMA]])/Table2[[#This Row],[200D EMA]]</f>
        <v>0.11022336331047994</v>
      </c>
      <c r="V129">
        <v>0.60259290729503501</v>
      </c>
      <c r="W129">
        <v>5225</v>
      </c>
      <c r="X129">
        <v>5440</v>
      </c>
      <c r="Y129">
        <v>5225</v>
      </c>
      <c r="Z129">
        <v>5700</v>
      </c>
      <c r="AA129">
        <v>5154</v>
      </c>
      <c r="AB129">
        <v>5700</v>
      </c>
      <c r="AC129" s="1">
        <f>(Table2[[#This Row],[Close Price]]/Table2[[#This Row],[Day Low]])-1</f>
        <v>1.3349282296650777E-2</v>
      </c>
      <c r="AD129" s="1">
        <f>(Table2[[#This Row],[Day High]]/Table2[[#This Row],[Close Price]])-1</f>
        <v>2.7432834411445395E-2</v>
      </c>
      <c r="AE129" s="1">
        <f>(Table2[[#This Row],[Close Price]]/Table2[[#This Row],[Current Week Low]])-1</f>
        <v>1.3349282296650777E-2</v>
      </c>
      <c r="AF129" s="1">
        <f>(Table2[[#This Row],[Current Week High]]/Table2[[#This Row],[Close Price]])-1</f>
        <v>7.6538080173756962E-2</v>
      </c>
      <c r="AG129" s="1">
        <f>(Table2[[#This Row],[Close Price]]/Table2[[#This Row],[Current Month Low]])-1</f>
        <v>2.7308886301901536E-2</v>
      </c>
      <c r="AH129" s="1">
        <f>(Table2[[#This Row],[Current Month High]]/Table2[[#This Row],[Close Price]])-1</f>
        <v>7.6538080173756962E-2</v>
      </c>
      <c r="AI129">
        <v>13.3009112800415</v>
      </c>
      <c r="AJ129">
        <v>75.7885126162018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0.13</v>
      </c>
      <c r="AM129" t="s">
        <v>3159</v>
      </c>
      <c r="AN129">
        <v>-2.25</v>
      </c>
      <c r="AO129" t="s">
        <v>3158</v>
      </c>
      <c r="AP129">
        <v>0.17927925823876001</v>
      </c>
      <c r="AQ129">
        <f>(Table2[[#This Row],[Sharpe Ratio]]-AVERAGE(Table2[Sharpe Ratio]))/_xlfn.STDEV.P(Table2[Sharpe Ratio])</f>
        <v>1.4691357417688518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3.7220119627148138</v>
      </c>
      <c r="AS129">
        <f>_xlfn.RANK.AVG(Table2[[#This Row],[1Y Return vs Nifty Z-Score]],Table2[1Y Return vs Nifty Z-Score])</f>
        <v>244</v>
      </c>
      <c r="AT129">
        <f>_xlfn.RANK.AVG(Table2[[#This Row],[6M Return vs Nifty Z-Score]],Table2[6M Return vs Nifty Z-Score])</f>
        <v>281</v>
      </c>
      <c r="AU129">
        <f>_xlfn.RANK.AVG(Table2[[#This Row],[Sharpe Ratio Z-Score]],Table2[Sharpe Ratio Z-Score])</f>
        <v>49</v>
      </c>
      <c r="AV129">
        <f>(Table2[[#This Row],[Rank 1Y]]+Table2[[#This Row],[Rank 6M]]+Table2[[#This Row],[Rank Sharpe]])/3</f>
        <v>191.33333333333334</v>
      </c>
    </row>
    <row r="130" spans="1:48" hidden="1" x14ac:dyDescent="0.3">
      <c r="A130" t="s">
        <v>501</v>
      </c>
      <c r="B130" t="s">
        <v>502</v>
      </c>
      <c r="C130" t="s">
        <v>3113</v>
      </c>
      <c r="D130" t="s">
        <v>144</v>
      </c>
      <c r="E130">
        <v>40414.357199999999</v>
      </c>
      <c r="F130">
        <v>210.23</v>
      </c>
      <c r="G130">
        <v>137.57821315868401</v>
      </c>
      <c r="H130">
        <f>(Table2[[#This Row],[1Y Return vs Nifty]]-AVERAGE(Table2[1Y Return vs Nifty]))/_xlfn.STDEV.P(Table2[1Y Return vs Nifty])</f>
        <v>2.4627735490138591</v>
      </c>
      <c r="I130">
        <v>-2.5685592759094399E-2</v>
      </c>
      <c r="J130">
        <f>(Table2[[#This Row],[1M Return vs Nifty]]-AVERAGE(Table2[1M Return vs Nifty]))/_xlfn.STDEV.P(Table2[1M Return vs Nifty])</f>
        <v>0.10212439847658404</v>
      </c>
      <c r="K130">
        <v>-9.4112538223537801</v>
      </c>
      <c r="L130">
        <f>(Table2[[#This Row],[6M Return vs Nifty]]-AVERAGE(Table2[6M Return vs Nifty]))/_xlfn.STDEV.P(Table2[6M Return vs Nifty])</f>
        <v>-0.48767908990543629</v>
      </c>
      <c r="M130">
        <v>-2.4572561648027</v>
      </c>
      <c r="N130">
        <f>(Table2[[#This Row],[1W Return vs Nifty]]-AVERAGE(Table2[1W Return vs Nifty]))/_xlfn.STDEV.P(Table2[1W Return vs Nifty])</f>
        <v>-0.70256351965259289</v>
      </c>
      <c r="O130">
        <v>216.87</v>
      </c>
      <c r="P130">
        <v>231.574932921201</v>
      </c>
      <c r="Q130">
        <v>224.173719637678</v>
      </c>
      <c r="R130">
        <v>29.901924287850399</v>
      </c>
      <c r="S130" s="1">
        <f>(Table2[[#This Row],[Close Price]]-Table2[[#This Row],[20D EMA]])/Table2[[#This Row],[20D EMA]]</f>
        <v>-3.0617420574537809E-2</v>
      </c>
      <c r="T130" s="1">
        <f>(Table2[[#This Row],[Close Price]]-Table2[[#This Row],[50D EMA]])/Table2[[#This Row],[50D EMA]]</f>
        <v>-9.2172899078261372E-2</v>
      </c>
      <c r="U130" s="1">
        <f>(Table2[[#This Row],[Close Price]]-Table2[[#This Row],[200D EMA]])/Table2[[#This Row],[200D EMA]]</f>
        <v>-6.2200509766330452E-2</v>
      </c>
      <c r="V130">
        <v>0.56946544791866704</v>
      </c>
      <c r="W130">
        <v>200</v>
      </c>
      <c r="X130">
        <v>211.34</v>
      </c>
      <c r="Y130">
        <v>200</v>
      </c>
      <c r="Z130">
        <v>224.03</v>
      </c>
      <c r="AA130">
        <v>200</v>
      </c>
      <c r="AB130">
        <v>231.74</v>
      </c>
      <c r="AC130" s="1">
        <f>(Table2[[#This Row],[Close Price]]/Table2[[#This Row],[Day Low]])-1</f>
        <v>5.1150000000000029E-2</v>
      </c>
      <c r="AD130" s="1">
        <f>(Table2[[#This Row],[Day High]]/Table2[[#This Row],[Close Price]])-1</f>
        <v>5.2799315035914063E-3</v>
      </c>
      <c r="AE130" s="1">
        <f>(Table2[[#This Row],[Close Price]]/Table2[[#This Row],[Current Week Low]])-1</f>
        <v>5.1150000000000029E-2</v>
      </c>
      <c r="AF130" s="1">
        <f>(Table2[[#This Row],[Current Week High]]/Table2[[#This Row],[Close Price]])-1</f>
        <v>6.5642391666270283E-2</v>
      </c>
      <c r="AG130" s="1">
        <f>(Table2[[#This Row],[Close Price]]/Table2[[#This Row],[Current Month Low]])-1</f>
        <v>5.1150000000000029E-2</v>
      </c>
      <c r="AH130" s="1">
        <f>(Table2[[#This Row],[Current Month High]]/Table2[[#This Row],[Close Price]])-1</f>
        <v>0.10231651048851265</v>
      </c>
      <c r="AI130">
        <v>68.244303857679597</v>
      </c>
      <c r="AJ130">
        <v>162.45942571785201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-0.26</v>
      </c>
      <c r="AM130" t="s">
        <v>3158</v>
      </c>
      <c r="AN130">
        <v>-1.07</v>
      </c>
      <c r="AO130" t="s">
        <v>3158</v>
      </c>
      <c r="AP130">
        <v>0.15830570086579501</v>
      </c>
      <c r="AQ130">
        <f>(Table2[[#This Row],[Sharpe Ratio]]-AVERAGE(Table2[Sharpe Ratio]))/_xlfn.STDEV.P(Table2[Sharpe Ratio])</f>
        <v>1.220536899492338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23</v>
      </c>
      <c r="AT130">
        <f>_xlfn.RANK.AVG(Table2[[#This Row],[6M Return vs Nifty Z-Score]],Table2[6M Return vs Nifty Z-Score])</f>
        <v>480</v>
      </c>
      <c r="AU130">
        <f>_xlfn.RANK.AVG(Table2[[#This Row],[Sharpe Ratio Z-Score]],Table2[Sharpe Ratio Z-Score])</f>
        <v>73</v>
      </c>
      <c r="AV130">
        <f>(Table2[[#This Row],[Rank 1Y]]+Table2[[#This Row],[Rank 6M]]+Table2[[#This Row],[Rank Sharpe]])/3</f>
        <v>192</v>
      </c>
    </row>
    <row r="131" spans="1:48" x14ac:dyDescent="0.3">
      <c r="A131" t="s">
        <v>1150</v>
      </c>
      <c r="B131" t="s">
        <v>1151</v>
      </c>
      <c r="C131" t="s">
        <v>3115</v>
      </c>
      <c r="D131" t="s">
        <v>123</v>
      </c>
      <c r="E131">
        <v>10052.407033275</v>
      </c>
      <c r="F131">
        <v>1637.25</v>
      </c>
      <c r="G131">
        <v>1.03923315380405</v>
      </c>
      <c r="H131">
        <f>(Table2[[#This Row],[1Y Return vs Nifty]]-AVERAGE(Table2[1Y Return vs Nifty]))/_xlfn.STDEV.P(Table2[1Y Return vs Nifty])</f>
        <v>-0.28136387358330583</v>
      </c>
      <c r="I131">
        <v>-7.3936500678757202</v>
      </c>
      <c r="J131">
        <f>(Table2[[#This Row],[1M Return vs Nifty]]-AVERAGE(Table2[1M Return vs Nifty]))/_xlfn.STDEV.P(Table2[1M Return vs Nifty])</f>
        <v>-0.70385028297991892</v>
      </c>
      <c r="K131">
        <v>29.080585750800001</v>
      </c>
      <c r="L131">
        <f>(Table2[[#This Row],[6M Return vs Nifty]]-AVERAGE(Table2[6M Return vs Nifty]))/_xlfn.STDEV.P(Table2[6M Return vs Nifty])</f>
        <v>0.84868329987791336</v>
      </c>
      <c r="M131">
        <v>-8.4090085576784794</v>
      </c>
      <c r="N131">
        <f>(Table2[[#This Row],[1W Return vs Nifty]]-AVERAGE(Table2[1W Return vs Nifty]))/_xlfn.STDEV.P(Table2[1W Return vs Nifty])</f>
        <v>-1.9490649930005373</v>
      </c>
      <c r="O131">
        <v>1770.43</v>
      </c>
      <c r="P131">
        <v>1756.8597130140899</v>
      </c>
      <c r="Q131">
        <v>1475.96020479605</v>
      </c>
      <c r="R131">
        <v>31.0156182623092</v>
      </c>
      <c r="S131" s="1">
        <f>(Table2[[#This Row],[Close Price]]-Table2[[#This Row],[20D EMA]])/Table2[[#This Row],[20D EMA]]</f>
        <v>-7.5224662934993233E-2</v>
      </c>
      <c r="T131" s="1">
        <f>(Table2[[#This Row],[Close Price]]-Table2[[#This Row],[50D EMA]])/Table2[[#This Row],[50D EMA]]</f>
        <v>-6.8081538968689806E-2</v>
      </c>
      <c r="U131" s="1">
        <f>(Table2[[#This Row],[Close Price]]-Table2[[#This Row],[200D EMA]])/Table2[[#This Row],[200D EMA]]</f>
        <v>0.10927787529761836</v>
      </c>
      <c r="V131">
        <v>0.42707891484469401</v>
      </c>
      <c r="W131">
        <v>1586.35</v>
      </c>
      <c r="X131">
        <v>1658.2</v>
      </c>
      <c r="Y131">
        <v>1586.35</v>
      </c>
      <c r="Z131">
        <v>1800</v>
      </c>
      <c r="AA131">
        <v>1586.35</v>
      </c>
      <c r="AB131">
        <v>1913.5</v>
      </c>
      <c r="AC131" s="1">
        <f>(Table2[[#This Row],[Close Price]]/Table2[[#This Row],[Day Low]])-1</f>
        <v>3.2086235698301158E-2</v>
      </c>
      <c r="AD131" s="1">
        <f>(Table2[[#This Row],[Day High]]/Table2[[#This Row],[Close Price]])-1</f>
        <v>1.2795846694151791E-2</v>
      </c>
      <c r="AE131" s="1">
        <f>(Table2[[#This Row],[Close Price]]/Table2[[#This Row],[Current Week Low]])-1</f>
        <v>3.2086235698301158E-2</v>
      </c>
      <c r="AF131" s="1">
        <f>(Table2[[#This Row],[Current Week High]]/Table2[[#This Row],[Close Price]])-1</f>
        <v>9.9404489234997673E-2</v>
      </c>
      <c r="AG131" s="1">
        <f>(Table2[[#This Row],[Close Price]]/Table2[[#This Row],[Current Month Low]])-1</f>
        <v>3.2086235698301158E-2</v>
      </c>
      <c r="AH131" s="1">
        <f>(Table2[[#This Row],[Current Month High]]/Table2[[#This Row],[Close Price]])-1</f>
        <v>0.16872805008398228</v>
      </c>
      <c r="AI131">
        <v>34.371659795388602</v>
      </c>
      <c r="AJ131">
        <v>69.786373535206806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0.16</v>
      </c>
      <c r="AM131" t="s">
        <v>3159</v>
      </c>
      <c r="AN131">
        <v>-6.35</v>
      </c>
      <c r="AO131" t="s">
        <v>3158</v>
      </c>
      <c r="AP131">
        <v>0.16356423225778299</v>
      </c>
      <c r="AQ131">
        <f>(Table2[[#This Row],[Sharpe Ratio]]-AVERAGE(Table2[Sharpe Ratio]))/_xlfn.STDEV.P(Table2[Sharpe Ratio])</f>
        <v>1.282866088235874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-0.80272976144997488</v>
      </c>
      <c r="AS131">
        <f>_xlfn.RANK.AVG(Table2[[#This Row],[1Y Return vs Nifty Z-Score]],Table2[1Y Return vs Nifty Z-Score])</f>
        <v>405</v>
      </c>
      <c r="AT131">
        <f>_xlfn.RANK.AVG(Table2[[#This Row],[6M Return vs Nifty Z-Score]],Table2[6M Return vs Nifty Z-Score])</f>
        <v>107</v>
      </c>
      <c r="AU131">
        <f>_xlfn.RANK.AVG(Table2[[#This Row],[Sharpe Ratio Z-Score]],Table2[Sharpe Ratio Z-Score])</f>
        <v>64</v>
      </c>
      <c r="AV131">
        <f>(Table2[[#This Row],[Rank 1Y]]+Table2[[#This Row],[Rank 6M]]+Table2[[#This Row],[Rank Sharpe]])/3</f>
        <v>192</v>
      </c>
    </row>
    <row r="132" spans="1:48" x14ac:dyDescent="0.3">
      <c r="A132" t="s">
        <v>1043</v>
      </c>
      <c r="B132" t="s">
        <v>1044</v>
      </c>
      <c r="C132" t="s">
        <v>3113</v>
      </c>
      <c r="D132" t="s">
        <v>512</v>
      </c>
      <c r="E132">
        <v>12362.674588095</v>
      </c>
      <c r="F132">
        <v>129.35</v>
      </c>
      <c r="G132">
        <v>36.577500213093401</v>
      </c>
      <c r="H132">
        <f>(Table2[[#This Row],[1Y Return vs Nifty]]-AVERAGE(Table2[1Y Return vs Nifty]))/_xlfn.STDEV.P(Table2[1Y Return vs Nifty])</f>
        <v>0.43287823199095971</v>
      </c>
      <c r="I132">
        <v>-6.3351357177127996</v>
      </c>
      <c r="J132">
        <f>(Table2[[#This Row],[1M Return vs Nifty]]-AVERAGE(Table2[1M Return vs Nifty]))/_xlfn.STDEV.P(Table2[1M Return vs Nifty])</f>
        <v>-0.58806039703910862</v>
      </c>
      <c r="K132">
        <v>55.408729451692899</v>
      </c>
      <c r="L132">
        <f>(Table2[[#This Row],[6M Return vs Nifty]]-AVERAGE(Table2[6M Return vs Nifty]))/_xlfn.STDEV.P(Table2[6M Return vs Nifty])</f>
        <v>1.7627456420483247</v>
      </c>
      <c r="M132">
        <v>-0.17256029585223101</v>
      </c>
      <c r="N132">
        <f>(Table2[[#This Row],[1W Return vs Nifty]]-AVERAGE(Table2[1W Return vs Nifty]))/_xlfn.STDEV.P(Table2[1W Return vs Nifty])</f>
        <v>-0.22406969484099329</v>
      </c>
      <c r="O132">
        <v>140.41999999999999</v>
      </c>
      <c r="P132">
        <v>134.83712280436799</v>
      </c>
      <c r="Q132">
        <v>109.289846734886</v>
      </c>
      <c r="R132">
        <v>31.105215093079501</v>
      </c>
      <c r="S132" s="1">
        <f>(Table2[[#This Row],[Close Price]]-Table2[[#This Row],[20D EMA]])/Table2[[#This Row],[20D EMA]]</f>
        <v>-7.8834923800028447E-2</v>
      </c>
      <c r="T132" s="1">
        <f>(Table2[[#This Row],[Close Price]]-Table2[[#This Row],[50D EMA]])/Table2[[#This Row],[50D EMA]]</f>
        <v>-4.0694451870863013E-2</v>
      </c>
      <c r="U132" s="1">
        <f>(Table2[[#This Row],[Close Price]]-Table2[[#This Row],[200D EMA]])/Table2[[#This Row],[200D EMA]]</f>
        <v>0.18355001735683349</v>
      </c>
      <c r="V132">
        <v>0.38544077822682499</v>
      </c>
      <c r="W132">
        <v>128.16999999999999</v>
      </c>
      <c r="X132">
        <v>136.69999999999999</v>
      </c>
      <c r="Y132">
        <v>128.16999999999999</v>
      </c>
      <c r="Z132">
        <v>147.16999999999999</v>
      </c>
      <c r="AA132">
        <v>128.16999999999999</v>
      </c>
      <c r="AB132">
        <v>151.49</v>
      </c>
      <c r="AC132" s="1">
        <f>(Table2[[#This Row],[Close Price]]/Table2[[#This Row],[Day Low]])-1</f>
        <v>9.2065225871889034E-3</v>
      </c>
      <c r="AD132" s="1">
        <f>(Table2[[#This Row],[Day High]]/Table2[[#This Row],[Close Price]])-1</f>
        <v>5.6822574410513971E-2</v>
      </c>
      <c r="AE132" s="1">
        <f>(Table2[[#This Row],[Close Price]]/Table2[[#This Row],[Current Week Low]])-1</f>
        <v>9.2065225871889034E-3</v>
      </c>
      <c r="AF132" s="1">
        <f>(Table2[[#This Row],[Current Week High]]/Table2[[#This Row],[Close Price]])-1</f>
        <v>0.13776575183610351</v>
      </c>
      <c r="AG132" s="1">
        <f>(Table2[[#This Row],[Close Price]]/Table2[[#This Row],[Current Month Low]])-1</f>
        <v>9.2065225871889034E-3</v>
      </c>
      <c r="AH132" s="1">
        <f>(Table2[[#This Row],[Current Month High]]/Table2[[#This Row],[Close Price]])-1</f>
        <v>0.17116350985697726</v>
      </c>
      <c r="AI132">
        <v>30.4599922690375</v>
      </c>
      <c r="AJ132">
        <v>87.463768115942003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0.27</v>
      </c>
      <c r="AM132" t="s">
        <v>3159</v>
      </c>
      <c r="AN132">
        <v>-5.68</v>
      </c>
      <c r="AO132" t="s">
        <v>3158</v>
      </c>
      <c r="AP132">
        <v>5.2816732834629003E-2</v>
      </c>
      <c r="AQ132">
        <f>(Table2[[#This Row],[Sharpe Ratio]]-AVERAGE(Table2[Sharpe Ratio]))/_xlfn.STDEV.P(Table2[Sharpe Ratio])</f>
        <v>-2.9820150537498126E-2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1.3536736316216844</v>
      </c>
      <c r="AS132">
        <f>_xlfn.RANK.AVG(Table2[[#This Row],[1Y Return vs Nifty Z-Score]],Table2[1Y Return vs Nifty Z-Score])</f>
        <v>180</v>
      </c>
      <c r="AT132">
        <f>_xlfn.RANK.AVG(Table2[[#This Row],[6M Return vs Nifty Z-Score]],Table2[6M Return vs Nifty Z-Score])</f>
        <v>40</v>
      </c>
      <c r="AU132">
        <f>_xlfn.RANK.AVG(Table2[[#This Row],[Sharpe Ratio Z-Score]],Table2[Sharpe Ratio Z-Score])</f>
        <v>361</v>
      </c>
      <c r="AV132">
        <f>(Table2[[#This Row],[Rank 1Y]]+Table2[[#This Row],[Rank 6M]]+Table2[[#This Row],[Rank Sharpe]])/3</f>
        <v>193.66666666666666</v>
      </c>
    </row>
    <row r="133" spans="1:48" hidden="1" x14ac:dyDescent="0.3">
      <c r="A133" t="s">
        <v>1462</v>
      </c>
      <c r="B133" t="s">
        <v>1463</v>
      </c>
      <c r="C133" t="s">
        <v>3127</v>
      </c>
      <c r="D133" t="s">
        <v>411</v>
      </c>
      <c r="E133">
        <v>6873.7682351399899</v>
      </c>
      <c r="F133">
        <v>1555.7</v>
      </c>
      <c r="G133">
        <v>60.256338298850302</v>
      </c>
      <c r="H133">
        <f>(Table2[[#This Row],[1Y Return vs Nifty]]-AVERAGE(Table2[1Y Return vs Nifty]))/_xlfn.STDEV.P(Table2[1Y Return vs Nifty])</f>
        <v>0.90877153156315649</v>
      </c>
      <c r="I133">
        <v>9.34218258776718</v>
      </c>
      <c r="J133">
        <f>(Table2[[#This Row],[1M Return vs Nifty]]-AVERAGE(Table2[1M Return vs Nifty]))/_xlfn.STDEV.P(Table2[1M Return vs Nifty])</f>
        <v>1.1268666591410077</v>
      </c>
      <c r="K133">
        <v>14.253256500825</v>
      </c>
      <c r="L133">
        <f>(Table2[[#This Row],[6M Return vs Nifty]]-AVERAGE(Table2[6M Return vs Nifty]))/_xlfn.STDEV.P(Table2[6M Return vs Nifty])</f>
        <v>0.33390704157663564</v>
      </c>
      <c r="M133">
        <v>3.1837205382054998</v>
      </c>
      <c r="N133">
        <f>(Table2[[#This Row],[1W Return vs Nifty]]-AVERAGE(Table2[1W Return vs Nifty]))/_xlfn.STDEV.P(Table2[1W Return vs Nifty])</f>
        <v>0.4788508449365334</v>
      </c>
      <c r="O133">
        <v>1546.72</v>
      </c>
      <c r="P133">
        <v>1560.7047206647101</v>
      </c>
      <c r="Q133">
        <v>1432.8613592387701</v>
      </c>
      <c r="R133">
        <v>42.419247693948201</v>
      </c>
      <c r="S133" s="1">
        <f>(Table2[[#This Row],[Close Price]]-Table2[[#This Row],[20D EMA]])/Table2[[#This Row],[20D EMA]]</f>
        <v>5.8058342815765088E-3</v>
      </c>
      <c r="T133" s="1">
        <f>(Table2[[#This Row],[Close Price]]-Table2[[#This Row],[50D EMA]])/Table2[[#This Row],[50D EMA]]</f>
        <v>-3.2067056621565746E-3</v>
      </c>
      <c r="U133" s="1">
        <f>(Table2[[#This Row],[Close Price]]-Table2[[#This Row],[200D EMA]])/Table2[[#This Row],[200D EMA]]</f>
        <v>8.572960668468993E-2</v>
      </c>
      <c r="V133">
        <v>1.42352589329576</v>
      </c>
      <c r="W133">
        <v>1514</v>
      </c>
      <c r="X133">
        <v>1590</v>
      </c>
      <c r="Y133">
        <v>1514</v>
      </c>
      <c r="Z133">
        <v>1643.95</v>
      </c>
      <c r="AA133">
        <v>1510.1</v>
      </c>
      <c r="AB133">
        <v>1670</v>
      </c>
      <c r="AC133" s="1">
        <f>(Table2[[#This Row],[Close Price]]/Table2[[#This Row],[Day Low]])-1</f>
        <v>2.7542932628797923E-2</v>
      </c>
      <c r="AD133" s="1">
        <f>(Table2[[#This Row],[Day High]]/Table2[[#This Row],[Close Price]])-1</f>
        <v>2.2047952690107397E-2</v>
      </c>
      <c r="AE133" s="1">
        <f>(Table2[[#This Row],[Close Price]]/Table2[[#This Row],[Current Week Low]])-1</f>
        <v>2.7542932628797923E-2</v>
      </c>
      <c r="AF133" s="1">
        <f>(Table2[[#This Row],[Current Week High]]/Table2[[#This Row],[Close Price]])-1</f>
        <v>5.6726875361573503E-2</v>
      </c>
      <c r="AG133" s="1">
        <f>(Table2[[#This Row],[Close Price]]/Table2[[#This Row],[Current Month Low]])-1</f>
        <v>3.0196675716839927E-2</v>
      </c>
      <c r="AH133" s="1">
        <f>(Table2[[#This Row],[Current Month High]]/Table2[[#This Row],[Close Price]])-1</f>
        <v>7.3471749051873703E-2</v>
      </c>
      <c r="AI133">
        <v>23.789933791862101</v>
      </c>
      <c r="AJ133">
        <v>86.758703481392502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-0.06</v>
      </c>
      <c r="AM133" t="s">
        <v>3158</v>
      </c>
      <c r="AN133">
        <v>4.75</v>
      </c>
      <c r="AO133" t="s">
        <v>3159</v>
      </c>
      <c r="AP133">
        <v>8.4396442858775997E-2</v>
      </c>
      <c r="AQ133">
        <f>(Table2[[#This Row],[Sharpe Ratio]]-AVERAGE(Table2[Sharpe Ratio]))/_xlfn.STDEV.P(Table2[Sharpe Ratio])</f>
        <v>0.34449304830737287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106</v>
      </c>
      <c r="AT133">
        <f>_xlfn.RANK.AVG(Table2[[#This Row],[6M Return vs Nifty Z-Score]],Table2[6M Return vs Nifty Z-Score])</f>
        <v>213</v>
      </c>
      <c r="AU133">
        <f>_xlfn.RANK.AVG(Table2[[#This Row],[Sharpe Ratio Z-Score]],Table2[Sharpe Ratio Z-Score])</f>
        <v>263</v>
      </c>
      <c r="AV133">
        <f>(Table2[[#This Row],[Rank 1Y]]+Table2[[#This Row],[Rank 6M]]+Table2[[#This Row],[Rank Sharpe]])/3</f>
        <v>194</v>
      </c>
    </row>
    <row r="134" spans="1:48" hidden="1" x14ac:dyDescent="0.3">
      <c r="A134" t="s">
        <v>55</v>
      </c>
      <c r="B134" t="s">
        <v>56</v>
      </c>
      <c r="C134" t="s">
        <v>3118</v>
      </c>
      <c r="D134" t="s">
        <v>57</v>
      </c>
      <c r="E134">
        <v>369782.36302008998</v>
      </c>
      <c r="F134">
        <v>381.35</v>
      </c>
      <c r="G134">
        <v>34.043202983674199</v>
      </c>
      <c r="H134">
        <f>(Table2[[#This Row],[1Y Return vs Nifty]]-AVERAGE(Table2[1Y Return vs Nifty]))/_xlfn.STDEV.P(Table2[1Y Return vs Nifty])</f>
        <v>0.38194435313098152</v>
      </c>
      <c r="I134">
        <v>-4.7622911791193996</v>
      </c>
      <c r="J134">
        <f>(Table2[[#This Row],[1M Return vs Nifty]]-AVERAGE(Table2[1M Return vs Nifty]))/_xlfn.STDEV.P(Table2[1M Return vs Nifty])</f>
        <v>-0.41600841711240699</v>
      </c>
      <c r="K134">
        <v>2.0951818391756998</v>
      </c>
      <c r="L134">
        <f>(Table2[[#This Row],[6M Return vs Nifty]]-AVERAGE(Table2[6M Return vs Nifty]))/_xlfn.STDEV.P(Table2[6M Return vs Nifty])</f>
        <v>-8.8197848451482624E-2</v>
      </c>
      <c r="M134">
        <v>-2.5405423925524899</v>
      </c>
      <c r="N134">
        <f>(Table2[[#This Row],[1W Return vs Nifty]]-AVERAGE(Table2[1W Return vs Nifty]))/_xlfn.STDEV.P(Table2[1W Return vs Nifty])</f>
        <v>-0.72000651773900071</v>
      </c>
      <c r="O134">
        <v>403.3</v>
      </c>
      <c r="P134">
        <v>408.065322960716</v>
      </c>
      <c r="Q134">
        <v>370.93819812454598</v>
      </c>
      <c r="R134">
        <v>24.732828116610399</v>
      </c>
      <c r="S134" s="1">
        <f>(Table2[[#This Row],[Close Price]]-Table2[[#This Row],[20D EMA]])/Table2[[#This Row],[20D EMA]]</f>
        <v>-5.4425985618646137E-2</v>
      </c>
      <c r="T134" s="1">
        <f>(Table2[[#This Row],[Close Price]]-Table2[[#This Row],[50D EMA]])/Table2[[#This Row],[50D EMA]]</f>
        <v>-6.546825093316698E-2</v>
      </c>
      <c r="U134" s="1">
        <f>(Table2[[#This Row],[Close Price]]-Table2[[#This Row],[200D EMA]])/Table2[[#This Row],[200D EMA]]</f>
        <v>2.8068831757138653E-2</v>
      </c>
      <c r="V134">
        <v>0.69854906754532498</v>
      </c>
      <c r="W134">
        <v>379.35</v>
      </c>
      <c r="X134">
        <v>387.6</v>
      </c>
      <c r="Y134">
        <v>379.05</v>
      </c>
      <c r="Z134">
        <v>400.9</v>
      </c>
      <c r="AA134">
        <v>379.05</v>
      </c>
      <c r="AB134">
        <v>415.45</v>
      </c>
      <c r="AC134" s="1">
        <f>(Table2[[#This Row],[Close Price]]/Table2[[#This Row],[Day Low]])-1</f>
        <v>5.2721760906815351E-3</v>
      </c>
      <c r="AD134" s="1">
        <f>(Table2[[#This Row],[Day High]]/Table2[[#This Row],[Close Price]])-1</f>
        <v>1.6389143831126329E-2</v>
      </c>
      <c r="AE134" s="1">
        <f>(Table2[[#This Row],[Close Price]]/Table2[[#This Row],[Current Week Low]])-1</f>
        <v>6.0678010816515027E-3</v>
      </c>
      <c r="AF134" s="1">
        <f>(Table2[[#This Row],[Current Week High]]/Table2[[#This Row],[Close Price]])-1</f>
        <v>5.1265241903762915E-2</v>
      </c>
      <c r="AG134" s="1">
        <f>(Table2[[#This Row],[Close Price]]/Table2[[#This Row],[Current Month Low]])-1</f>
        <v>6.0678010816515027E-3</v>
      </c>
      <c r="AH134" s="1">
        <f>(Table2[[#This Row],[Current Month High]]/Table2[[#This Row],[Close Price]])-1</f>
        <v>8.9419168742624899E-2</v>
      </c>
      <c r="AI134">
        <v>17.595384817097099</v>
      </c>
      <c r="AJ134">
        <v>56.740649404027899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0.09</v>
      </c>
      <c r="AM134" t="s">
        <v>3159</v>
      </c>
      <c r="AN134">
        <v>-5.58</v>
      </c>
      <c r="AO134" t="s">
        <v>3158</v>
      </c>
      <c r="AP134">
        <v>0.17654466859416501</v>
      </c>
      <c r="AQ134">
        <f>(Table2[[#This Row],[Sharpe Ratio]]-AVERAGE(Table2[Sharpe Ratio]))/_xlfn.STDEV.P(Table2[Sharpe Ratio])</f>
        <v>1.4367227463165901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195</v>
      </c>
      <c r="AT134">
        <f>_xlfn.RANK.AVG(Table2[[#This Row],[6M Return vs Nifty Z-Score]],Table2[6M Return vs Nifty Z-Score])</f>
        <v>337</v>
      </c>
      <c r="AU134">
        <f>_xlfn.RANK.AVG(Table2[[#This Row],[Sharpe Ratio Z-Score]],Table2[Sharpe Ratio Z-Score])</f>
        <v>52</v>
      </c>
      <c r="AV134">
        <f>(Table2[[#This Row],[Rank 1Y]]+Table2[[#This Row],[Rank 6M]]+Table2[[#This Row],[Rank Sharpe]])/3</f>
        <v>194.66666666666666</v>
      </c>
    </row>
    <row r="135" spans="1:48" x14ac:dyDescent="0.3">
      <c r="A135" t="s">
        <v>547</v>
      </c>
      <c r="B135" t="s">
        <v>548</v>
      </c>
      <c r="C135" t="s">
        <v>3124</v>
      </c>
      <c r="D135" t="s">
        <v>244</v>
      </c>
      <c r="E135">
        <v>34808.416618299998</v>
      </c>
      <c r="F135">
        <v>5437.9</v>
      </c>
      <c r="G135">
        <v>99.630641849022794</v>
      </c>
      <c r="H135">
        <f>(Table2[[#This Row],[1Y Return vs Nifty]]-AVERAGE(Table2[1Y Return vs Nifty]))/_xlfn.STDEV.P(Table2[1Y Return vs Nifty])</f>
        <v>1.7001096524196846</v>
      </c>
      <c r="I135">
        <v>8.0403831437249593</v>
      </c>
      <c r="J135">
        <f>(Table2[[#This Row],[1M Return vs Nifty]]-AVERAGE(Table2[1M Return vs Nifty]))/_xlfn.STDEV.P(Table2[1M Return vs Nifty])</f>
        <v>0.98446404634670903</v>
      </c>
      <c r="K135">
        <v>113.963802136607</v>
      </c>
      <c r="L135">
        <f>(Table2[[#This Row],[6M Return vs Nifty]]-AVERAGE(Table2[6M Return vs Nifty]))/_xlfn.STDEV.P(Table2[6M Return vs Nifty])</f>
        <v>3.7956647681512439</v>
      </c>
      <c r="M135">
        <v>9.2845675276359803</v>
      </c>
      <c r="N135">
        <f>(Table2[[#This Row],[1W Return vs Nifty]]-AVERAGE(Table2[1W Return vs Nifty]))/_xlfn.STDEV.P(Table2[1W Return vs Nifty])</f>
        <v>1.7565778501960725</v>
      </c>
      <c r="O135">
        <v>5516.39</v>
      </c>
      <c r="P135">
        <v>5314.8247475902099</v>
      </c>
      <c r="Q135">
        <v>4145.4418739843204</v>
      </c>
      <c r="R135">
        <v>45.124840901838198</v>
      </c>
      <c r="S135" s="1">
        <f>(Table2[[#This Row],[Close Price]]-Table2[[#This Row],[20D EMA]])/Table2[[#This Row],[20D EMA]]</f>
        <v>-1.4228508136661964E-2</v>
      </c>
      <c r="T135" s="1">
        <f>(Table2[[#This Row],[Close Price]]-Table2[[#This Row],[50D EMA]])/Table2[[#This Row],[50D EMA]]</f>
        <v>2.315697285514319E-2</v>
      </c>
      <c r="U135" s="1">
        <f>(Table2[[#This Row],[Close Price]]-Table2[[#This Row],[200D EMA]])/Table2[[#This Row],[200D EMA]]</f>
        <v>0.31177813253800502</v>
      </c>
      <c r="V135">
        <v>1.10010904542693</v>
      </c>
      <c r="W135">
        <v>5412.9</v>
      </c>
      <c r="X135">
        <v>5720</v>
      </c>
      <c r="Y135">
        <v>5412.9</v>
      </c>
      <c r="Z135">
        <v>5848.15</v>
      </c>
      <c r="AA135">
        <v>5230.1000000000004</v>
      </c>
      <c r="AB135">
        <v>6037.95</v>
      </c>
      <c r="AC135" s="1">
        <f>(Table2[[#This Row],[Close Price]]/Table2[[#This Row],[Day Low]])-1</f>
        <v>4.618596316207535E-3</v>
      </c>
      <c r="AD135" s="1">
        <f>(Table2[[#This Row],[Day High]]/Table2[[#This Row],[Close Price]])-1</f>
        <v>5.187664355725552E-2</v>
      </c>
      <c r="AE135" s="1">
        <f>(Table2[[#This Row],[Close Price]]/Table2[[#This Row],[Current Week Low]])-1</f>
        <v>4.618596316207535E-3</v>
      </c>
      <c r="AF135" s="1">
        <f>(Table2[[#This Row],[Current Week High]]/Table2[[#This Row],[Close Price]])-1</f>
        <v>7.5442726052336484E-2</v>
      </c>
      <c r="AG135" s="1">
        <f>(Table2[[#This Row],[Close Price]]/Table2[[#This Row],[Current Month Low]])-1</f>
        <v>3.9731553889982951E-2</v>
      </c>
      <c r="AH135" s="1">
        <f>(Table2[[#This Row],[Current Month High]]/Table2[[#This Row],[Close Price]])-1</f>
        <v>0.1103459055885545</v>
      </c>
      <c r="AI135">
        <v>11.034590558855401</v>
      </c>
      <c r="AJ135">
        <v>138.93929740536501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0.18</v>
      </c>
      <c r="AM135" t="s">
        <v>3159</v>
      </c>
      <c r="AN135">
        <v>1.76</v>
      </c>
      <c r="AO135" t="s">
        <v>3159</v>
      </c>
      <c r="AQ135">
        <f>(Table2[[#This Row],[Sharpe Ratio]]-AVERAGE(Table2[Sharpe Ratio]))/_xlfn.STDEV.P(Table2[Sharpe Ratio])</f>
        <v>-0.65585503827864744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7.5809612788350629</v>
      </c>
      <c r="AS135">
        <f>_xlfn.RANK.AVG(Table2[[#This Row],[1Y Return vs Nifty Z-Score]],Table2[1Y Return vs Nifty Z-Score])</f>
        <v>47</v>
      </c>
      <c r="AT135">
        <f>_xlfn.RANK.AVG(Table2[[#This Row],[6M Return vs Nifty Z-Score]],Table2[6M Return vs Nifty Z-Score])</f>
        <v>8</v>
      </c>
      <c r="AU135">
        <f>_xlfn.RANK.AVG(Table2[[#This Row],[Sharpe Ratio Z-Score]],Table2[Sharpe Ratio Z-Score])</f>
        <v>531</v>
      </c>
      <c r="AV135">
        <f>(Table2[[#This Row],[Rank 1Y]]+Table2[[#This Row],[Rank 6M]]+Table2[[#This Row],[Rank Sharpe]])/3</f>
        <v>195.33333333333334</v>
      </c>
    </row>
    <row r="136" spans="1:48" hidden="1" x14ac:dyDescent="0.3">
      <c r="A136" t="s">
        <v>103</v>
      </c>
      <c r="B136" t="s">
        <v>104</v>
      </c>
      <c r="C136" t="s">
        <v>3124</v>
      </c>
      <c r="D136" t="s">
        <v>105</v>
      </c>
      <c r="E136">
        <v>238762.77317977499</v>
      </c>
      <c r="F136">
        <v>6704.55</v>
      </c>
      <c r="G136">
        <v>74.987781507246297</v>
      </c>
      <c r="H136">
        <f>(Table2[[#This Row],[1Y Return vs Nifty]]-AVERAGE(Table2[1Y Return vs Nifty]))/_xlfn.STDEV.P(Table2[1Y Return vs Nifty])</f>
        <v>1.2048415959182548</v>
      </c>
      <c r="I136">
        <v>-6.9740595046198797</v>
      </c>
      <c r="J136">
        <f>(Table2[[#This Row],[1M Return vs Nifty]]-AVERAGE(Table2[1M Return vs Nifty]))/_xlfn.STDEV.P(Table2[1M Return vs Nifty])</f>
        <v>-0.65795166719473264</v>
      </c>
      <c r="K136">
        <v>-5.3068436227252702</v>
      </c>
      <c r="L136">
        <f>(Table2[[#This Row],[6M Return vs Nifty]]-AVERAGE(Table2[6M Return vs Nifty]))/_xlfn.STDEV.P(Table2[6M Return vs Nifty])</f>
        <v>-0.3451818883206042</v>
      </c>
      <c r="M136">
        <v>0.99629973662386295</v>
      </c>
      <c r="N136">
        <f>(Table2[[#This Row],[1W Return vs Nifty]]-AVERAGE(Table2[1W Return vs Nifty]))/_xlfn.STDEV.P(Table2[1W Return vs Nifty])</f>
        <v>2.0729761931264658E-2</v>
      </c>
      <c r="O136">
        <v>7036.49</v>
      </c>
      <c r="P136">
        <v>7084.2211189420896</v>
      </c>
      <c r="Q136">
        <v>6373.1220939090099</v>
      </c>
      <c r="R136">
        <v>28.950175634081599</v>
      </c>
      <c r="S136" s="1">
        <f>(Table2[[#This Row],[Close Price]]-Table2[[#This Row],[20D EMA]])/Table2[[#This Row],[20D EMA]]</f>
        <v>-4.7174088217278733E-2</v>
      </c>
      <c r="T136" s="1">
        <f>(Table2[[#This Row],[Close Price]]-Table2[[#This Row],[50D EMA]])/Table2[[#This Row],[50D EMA]]</f>
        <v>-5.3593911393718177E-2</v>
      </c>
      <c r="U136" s="1">
        <f>(Table2[[#This Row],[Close Price]]-Table2[[#This Row],[200D EMA]])/Table2[[#This Row],[200D EMA]]</f>
        <v>5.2004010155045702E-2</v>
      </c>
      <c r="V136">
        <v>0.72654855080880199</v>
      </c>
      <c r="W136">
        <v>6645.05</v>
      </c>
      <c r="X136">
        <v>6825</v>
      </c>
      <c r="Y136">
        <v>6645.05</v>
      </c>
      <c r="Z136">
        <v>7180</v>
      </c>
      <c r="AA136">
        <v>6645.05</v>
      </c>
      <c r="AB136">
        <v>7227.4</v>
      </c>
      <c r="AC136" s="1">
        <f>(Table2[[#This Row],[Close Price]]/Table2[[#This Row],[Day Low]])-1</f>
        <v>8.9540334534727872E-3</v>
      </c>
      <c r="AD136" s="1">
        <f>(Table2[[#This Row],[Day High]]/Table2[[#This Row],[Close Price]])-1</f>
        <v>1.7965411548873433E-2</v>
      </c>
      <c r="AE136" s="1">
        <f>(Table2[[#This Row],[Close Price]]/Table2[[#This Row],[Current Week Low]])-1</f>
        <v>8.9540334534727872E-3</v>
      </c>
      <c r="AF136" s="1">
        <f>(Table2[[#This Row],[Current Week High]]/Table2[[#This Row],[Close Price]])-1</f>
        <v>7.0914528193540161E-2</v>
      </c>
      <c r="AG136" s="1">
        <f>(Table2[[#This Row],[Close Price]]/Table2[[#This Row],[Current Month Low]])-1</f>
        <v>8.9540334534727872E-3</v>
      </c>
      <c r="AH136" s="1">
        <f>(Table2[[#This Row],[Current Month High]]/Table2[[#This Row],[Close Price]])-1</f>
        <v>7.7984353908912452E-2</v>
      </c>
      <c r="AI136">
        <v>21.259443213936802</v>
      </c>
      <c r="AJ136">
        <v>97.294195541822901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0.06</v>
      </c>
      <c r="AM136" t="s">
        <v>3159</v>
      </c>
      <c r="AN136">
        <v>-0.69</v>
      </c>
      <c r="AO136" t="s">
        <v>3158</v>
      </c>
      <c r="AP136">
        <v>0.152399102410405</v>
      </c>
      <c r="AQ136">
        <f>(Table2[[#This Row],[Sharpe Ratio]]-AVERAGE(Table2[Sharpe Ratio]))/_xlfn.STDEV.P(Table2[Sharpe Ratio])</f>
        <v>1.1505261945036391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79</v>
      </c>
      <c r="AT136">
        <f>_xlfn.RANK.AVG(Table2[[#This Row],[6M Return vs Nifty Z-Score]],Table2[6M Return vs Nifty Z-Score])</f>
        <v>415</v>
      </c>
      <c r="AU136">
        <f>_xlfn.RANK.AVG(Table2[[#This Row],[Sharpe Ratio Z-Score]],Table2[Sharpe Ratio Z-Score])</f>
        <v>93</v>
      </c>
      <c r="AV136">
        <f>(Table2[[#This Row],[Rank 1Y]]+Table2[[#This Row],[Rank 6M]]+Table2[[#This Row],[Rank Sharpe]])/3</f>
        <v>195.66666666666666</v>
      </c>
    </row>
    <row r="137" spans="1:48" hidden="1" x14ac:dyDescent="0.3">
      <c r="A137" t="s">
        <v>973</v>
      </c>
      <c r="B137" t="s">
        <v>974</v>
      </c>
      <c r="C137" t="s">
        <v>3119</v>
      </c>
      <c r="D137" t="s">
        <v>539</v>
      </c>
      <c r="E137">
        <v>14375.32989956</v>
      </c>
      <c r="F137">
        <v>518.6</v>
      </c>
      <c r="G137">
        <v>38.476509887352002</v>
      </c>
      <c r="H137">
        <f>(Table2[[#This Row],[1Y Return vs Nifty]]-AVERAGE(Table2[1Y Return vs Nifty]))/_xlfn.STDEV.P(Table2[1Y Return vs Nifty])</f>
        <v>0.47104420857010826</v>
      </c>
      <c r="I137">
        <v>-2.9643877777394998</v>
      </c>
      <c r="J137">
        <f>(Table2[[#This Row],[1M Return vs Nifty]]-AVERAGE(Table2[1M Return vs Nifty]))/_xlfn.STDEV.P(Table2[1M Return vs Nifty])</f>
        <v>-0.21933746055302547</v>
      </c>
      <c r="K137">
        <v>-3.17273342330133</v>
      </c>
      <c r="L137">
        <f>(Table2[[#This Row],[6M Return vs Nifty]]-AVERAGE(Table2[6M Return vs Nifty]))/_xlfn.STDEV.P(Table2[6M Return vs Nifty])</f>
        <v>-0.2710897005273169</v>
      </c>
      <c r="M137">
        <v>1.84083845481321</v>
      </c>
      <c r="N137">
        <f>(Table2[[#This Row],[1W Return vs Nifty]]-AVERAGE(Table2[1W Return vs Nifty]))/_xlfn.STDEV.P(Table2[1W Return vs Nifty])</f>
        <v>0.197605190718004</v>
      </c>
      <c r="O137">
        <v>561.96</v>
      </c>
      <c r="P137">
        <v>580.33436365560306</v>
      </c>
      <c r="Q137">
        <v>530.07328457031201</v>
      </c>
      <c r="R137">
        <v>32.925650581982701</v>
      </c>
      <c r="S137" s="1">
        <f>(Table2[[#This Row],[Close Price]]-Table2[[#This Row],[20D EMA]])/Table2[[#This Row],[20D EMA]]</f>
        <v>-7.7158516620400047E-2</v>
      </c>
      <c r="T137" s="1">
        <f>(Table2[[#This Row],[Close Price]]-Table2[[#This Row],[50D EMA]])/Table2[[#This Row],[50D EMA]]</f>
        <v>-0.10637723271586072</v>
      </c>
      <c r="U137" s="1">
        <f>(Table2[[#This Row],[Close Price]]-Table2[[#This Row],[200D EMA]])/Table2[[#This Row],[200D EMA]]</f>
        <v>-2.1644713861805848E-2</v>
      </c>
      <c r="V137">
        <v>0.62750801568126502</v>
      </c>
      <c r="W137">
        <v>514.04999999999995</v>
      </c>
      <c r="X137">
        <v>559.95000000000005</v>
      </c>
      <c r="Y137">
        <v>514.04999999999995</v>
      </c>
      <c r="Z137">
        <v>579</v>
      </c>
      <c r="AA137">
        <v>514.04999999999995</v>
      </c>
      <c r="AB137">
        <v>589.95000000000005</v>
      </c>
      <c r="AC137" s="1">
        <f>(Table2[[#This Row],[Close Price]]/Table2[[#This Row],[Day Low]])-1</f>
        <v>8.8512790584573953E-3</v>
      </c>
      <c r="AD137" s="1">
        <f>(Table2[[#This Row],[Day High]]/Table2[[#This Row],[Close Price]])-1</f>
        <v>7.9733898958735061E-2</v>
      </c>
      <c r="AE137" s="1">
        <f>(Table2[[#This Row],[Close Price]]/Table2[[#This Row],[Current Week Low]])-1</f>
        <v>8.8512790584573953E-3</v>
      </c>
      <c r="AF137" s="1">
        <f>(Table2[[#This Row],[Current Week High]]/Table2[[#This Row],[Close Price]])-1</f>
        <v>0.11646741226378698</v>
      </c>
      <c r="AG137" s="1">
        <f>(Table2[[#This Row],[Close Price]]/Table2[[#This Row],[Current Month Low]])-1</f>
        <v>8.8512790584573953E-3</v>
      </c>
      <c r="AH137" s="1">
        <f>(Table2[[#This Row],[Current Month High]]/Table2[[#This Row],[Close Price]])-1</f>
        <v>0.13758195140763596</v>
      </c>
      <c r="AI137">
        <v>39.606633243347403</v>
      </c>
      <c r="AJ137">
        <v>66.271240782302002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-0.11</v>
      </c>
      <c r="AM137" t="s">
        <v>3158</v>
      </c>
      <c r="AN137">
        <v>-2.77</v>
      </c>
      <c r="AO137" t="s">
        <v>3158</v>
      </c>
      <c r="AP137">
        <v>0.22373801167892901</v>
      </c>
      <c r="AQ137">
        <f>(Table2[[#This Row],[Sharpe Ratio]]-AVERAGE(Table2[Sharpe Ratio]))/_xlfn.STDEV.P(Table2[Sharpe Ratio])</f>
        <v>1.9961037919542517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171</v>
      </c>
      <c r="AT137">
        <f>_xlfn.RANK.AVG(Table2[[#This Row],[6M Return vs Nifty Z-Score]],Table2[6M Return vs Nifty Z-Score])</f>
        <v>399</v>
      </c>
      <c r="AU137">
        <f>_xlfn.RANK.AVG(Table2[[#This Row],[Sharpe Ratio Z-Score]],Table2[Sharpe Ratio Z-Score])</f>
        <v>17</v>
      </c>
      <c r="AV137">
        <f>(Table2[[#This Row],[Rank 1Y]]+Table2[[#This Row],[Rank 6M]]+Table2[[#This Row],[Rank Sharpe]])/3</f>
        <v>195.66666666666666</v>
      </c>
    </row>
    <row r="138" spans="1:48" hidden="1" x14ac:dyDescent="0.3">
      <c r="A138" t="s">
        <v>612</v>
      </c>
      <c r="B138" t="s">
        <v>613</v>
      </c>
      <c r="C138" t="s">
        <v>3113</v>
      </c>
      <c r="D138" t="s">
        <v>404</v>
      </c>
      <c r="E138">
        <v>29205.028664859899</v>
      </c>
      <c r="F138">
        <v>1555.3</v>
      </c>
      <c r="G138">
        <v>15.653479014447299</v>
      </c>
      <c r="H138">
        <f>(Table2[[#This Row],[1Y Return vs Nifty]]-AVERAGE(Table2[1Y Return vs Nifty]))/_xlfn.STDEV.P(Table2[1Y Return vs Nifty])</f>
        <v>1.2350778216447878E-2</v>
      </c>
      <c r="I138">
        <v>-9.2378191568398105</v>
      </c>
      <c r="J138">
        <f>(Table2[[#This Row],[1M Return vs Nifty]]-AVERAGE(Table2[1M Return vs Nifty]))/_xlfn.STDEV.P(Table2[1M Return vs Nifty])</f>
        <v>-0.90558219944742269</v>
      </c>
      <c r="K138">
        <v>37.868132091975902</v>
      </c>
      <c r="L138">
        <f>(Table2[[#This Row],[6M Return vs Nifty]]-AVERAGE(Table2[6M Return vs Nifty]))/_xlfn.STDEV.P(Table2[6M Return vs Nifty])</f>
        <v>1.1537699509460577</v>
      </c>
      <c r="M138">
        <v>-4.0085321454906104</v>
      </c>
      <c r="N138">
        <f>(Table2[[#This Row],[1W Return vs Nifty]]-AVERAGE(Table2[1W Return vs Nifty]))/_xlfn.STDEV.P(Table2[1W Return vs Nifty])</f>
        <v>-1.0274540170817785</v>
      </c>
      <c r="O138">
        <v>1741.49</v>
      </c>
      <c r="P138">
        <v>1778.3310972274001</v>
      </c>
      <c r="Q138">
        <v>1488.2192354721301</v>
      </c>
      <c r="R138">
        <v>14.6288307701323</v>
      </c>
      <c r="S138" s="1">
        <f>(Table2[[#This Row],[Close Price]]-Table2[[#This Row],[20D EMA]])/Table2[[#This Row],[20D EMA]]</f>
        <v>-0.10691419416706387</v>
      </c>
      <c r="T138" s="1">
        <f>(Table2[[#This Row],[Close Price]]-Table2[[#This Row],[50D EMA]])/Table2[[#This Row],[50D EMA]]</f>
        <v>-0.12541595745310216</v>
      </c>
      <c r="U138" s="1">
        <f>(Table2[[#This Row],[Close Price]]-Table2[[#This Row],[200D EMA]])/Table2[[#This Row],[200D EMA]]</f>
        <v>4.5074517872757389E-2</v>
      </c>
      <c r="V138">
        <v>0.42704290111750398</v>
      </c>
      <c r="W138">
        <v>1545</v>
      </c>
      <c r="X138">
        <v>1625</v>
      </c>
      <c r="Y138">
        <v>1545</v>
      </c>
      <c r="Z138">
        <v>1669.95</v>
      </c>
      <c r="AA138">
        <v>1545</v>
      </c>
      <c r="AB138">
        <v>1825.95</v>
      </c>
      <c r="AC138" s="1">
        <f>(Table2[[#This Row],[Close Price]]/Table2[[#This Row],[Day Low]])-1</f>
        <v>6.6666666666665986E-3</v>
      </c>
      <c r="AD138" s="1">
        <f>(Table2[[#This Row],[Day High]]/Table2[[#This Row],[Close Price]])-1</f>
        <v>4.4814505240146518E-2</v>
      </c>
      <c r="AE138" s="1">
        <f>(Table2[[#This Row],[Close Price]]/Table2[[#This Row],[Current Week Low]])-1</f>
        <v>6.6666666666665986E-3</v>
      </c>
      <c r="AF138" s="1">
        <f>(Table2[[#This Row],[Current Week High]]/Table2[[#This Row],[Close Price]])-1</f>
        <v>7.3715681862020155E-2</v>
      </c>
      <c r="AG138" s="1">
        <f>(Table2[[#This Row],[Close Price]]/Table2[[#This Row],[Current Month Low]])-1</f>
        <v>6.6666666666665986E-3</v>
      </c>
      <c r="AH138" s="1">
        <f>(Table2[[#This Row],[Current Month High]]/Table2[[#This Row],[Close Price]])-1</f>
        <v>0.17401787436507443</v>
      </c>
      <c r="AI138">
        <v>38.555262650292498</v>
      </c>
      <c r="AJ138">
        <v>61.824992196441499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-0.05</v>
      </c>
      <c r="AM138" t="s">
        <v>3158</v>
      </c>
      <c r="AN138">
        <v>-8.56</v>
      </c>
      <c r="AO138" t="s">
        <v>3158</v>
      </c>
      <c r="AP138">
        <v>9.8405668769966995E-2</v>
      </c>
      <c r="AQ138">
        <f>(Table2[[#This Row],[Sharpe Ratio]]-AVERAGE(Table2[Sharpe Ratio]))/_xlfn.STDEV.P(Table2[Sharpe Ratio])</f>
        <v>0.51054391325036075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299</v>
      </c>
      <c r="AT138">
        <f>_xlfn.RANK.AVG(Table2[[#This Row],[6M Return vs Nifty Z-Score]],Table2[6M Return vs Nifty Z-Score])</f>
        <v>74</v>
      </c>
      <c r="AU138">
        <f>_xlfn.RANK.AVG(Table2[[#This Row],[Sharpe Ratio Z-Score]],Table2[Sharpe Ratio Z-Score])</f>
        <v>219</v>
      </c>
      <c r="AV138">
        <f>(Table2[[#This Row],[Rank 1Y]]+Table2[[#This Row],[Rank 6M]]+Table2[[#This Row],[Rank Sharpe]])/3</f>
        <v>197.33333333333334</v>
      </c>
    </row>
    <row r="139" spans="1:48" hidden="1" x14ac:dyDescent="0.3">
      <c r="A139" t="s">
        <v>1225</v>
      </c>
      <c r="B139" t="s">
        <v>1226</v>
      </c>
      <c r="C139" t="s">
        <v>3116</v>
      </c>
      <c r="D139" t="s">
        <v>960</v>
      </c>
      <c r="E139">
        <v>9190.8211024499997</v>
      </c>
      <c r="F139">
        <v>1249.95</v>
      </c>
      <c r="G139">
        <v>42.589656990628697</v>
      </c>
      <c r="H139">
        <f>(Table2[[#This Row],[1Y Return vs Nifty]]-AVERAGE(Table2[1Y Return vs Nifty]))/_xlfn.STDEV.P(Table2[1Y Return vs Nifty])</f>
        <v>0.55370954626594648</v>
      </c>
      <c r="I139">
        <v>4.9167320174487203</v>
      </c>
      <c r="J139">
        <f>(Table2[[#This Row],[1M Return vs Nifty]]-AVERAGE(Table2[1M Return vs Nifty]))/_xlfn.STDEV.P(Table2[1M Return vs Nifty])</f>
        <v>0.6427707971482064</v>
      </c>
      <c r="K139">
        <v>18.550141799264001</v>
      </c>
      <c r="L139">
        <f>(Table2[[#This Row],[6M Return vs Nifty]]-AVERAGE(Table2[6M Return vs Nifty]))/_xlfn.STDEV.P(Table2[6M Return vs Nifty])</f>
        <v>0.48308660716050017</v>
      </c>
      <c r="M139">
        <v>3.9254066062610198</v>
      </c>
      <c r="N139">
        <f>(Table2[[#This Row],[1W Return vs Nifty]]-AVERAGE(Table2[1W Return vs Nifty]))/_xlfn.STDEV.P(Table2[1W Return vs Nifty])</f>
        <v>0.63418539442140232</v>
      </c>
      <c r="O139">
        <v>1334.47</v>
      </c>
      <c r="P139">
        <v>1347.51216902231</v>
      </c>
      <c r="Q139">
        <v>1209.02781230699</v>
      </c>
      <c r="R139">
        <v>30.221340371864699</v>
      </c>
      <c r="S139" s="1">
        <f>(Table2[[#This Row],[Close Price]]-Table2[[#This Row],[20D EMA]])/Table2[[#This Row],[20D EMA]]</f>
        <v>-6.3336006054838231E-2</v>
      </c>
      <c r="T139" s="1">
        <f>(Table2[[#This Row],[Close Price]]-Table2[[#This Row],[50D EMA]])/Table2[[#This Row],[50D EMA]]</f>
        <v>-7.2401697932788514E-2</v>
      </c>
      <c r="U139" s="1">
        <f>(Table2[[#This Row],[Close Price]]-Table2[[#This Row],[200D EMA]])/Table2[[#This Row],[200D EMA]]</f>
        <v>3.384718471854254E-2</v>
      </c>
      <c r="V139">
        <v>0.53174183726789703</v>
      </c>
      <c r="W139">
        <v>1226</v>
      </c>
      <c r="X139">
        <v>1325.95</v>
      </c>
      <c r="Y139">
        <v>1226</v>
      </c>
      <c r="Z139">
        <v>1389.4</v>
      </c>
      <c r="AA139">
        <v>1226</v>
      </c>
      <c r="AB139">
        <v>1393.1</v>
      </c>
      <c r="AC139" s="1">
        <f>(Table2[[#This Row],[Close Price]]/Table2[[#This Row],[Day Low]])-1</f>
        <v>1.9535073409461701E-2</v>
      </c>
      <c r="AD139" s="1">
        <f>(Table2[[#This Row],[Day High]]/Table2[[#This Row],[Close Price]])-1</f>
        <v>6.0802432097283976E-2</v>
      </c>
      <c r="AE139" s="1">
        <f>(Table2[[#This Row],[Close Price]]/Table2[[#This Row],[Current Week Low]])-1</f>
        <v>1.9535073409461701E-2</v>
      </c>
      <c r="AF139" s="1">
        <f>(Table2[[#This Row],[Current Week High]]/Table2[[#This Row],[Close Price]])-1</f>
        <v>0.11156446257850328</v>
      </c>
      <c r="AG139" s="1">
        <f>(Table2[[#This Row],[Close Price]]/Table2[[#This Row],[Current Month Low]])-1</f>
        <v>1.9535073409461701E-2</v>
      </c>
      <c r="AH139" s="1">
        <f>(Table2[[#This Row],[Current Month High]]/Table2[[#This Row],[Close Price]])-1</f>
        <v>0.11452458098323914</v>
      </c>
      <c r="AI139">
        <v>27.305092203688101</v>
      </c>
      <c r="AJ139">
        <v>67.083277636679497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-0.06</v>
      </c>
      <c r="AM139" t="s">
        <v>3158</v>
      </c>
      <c r="AN139">
        <v>-1.1399999999999999</v>
      </c>
      <c r="AO139" t="s">
        <v>3158</v>
      </c>
      <c r="AP139">
        <v>8.4745131631438E-2</v>
      </c>
      <c r="AQ139">
        <f>(Table2[[#This Row],[Sharpe Ratio]]-AVERAGE(Table2[Sharpe Ratio]))/_xlfn.STDEV.P(Table2[Sharpe Ratio])</f>
        <v>0.34862604413908277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153</v>
      </c>
      <c r="AT139">
        <f>_xlfn.RANK.AVG(Table2[[#This Row],[6M Return vs Nifty Z-Score]],Table2[6M Return vs Nifty Z-Score])</f>
        <v>180</v>
      </c>
      <c r="AU139">
        <f>_xlfn.RANK.AVG(Table2[[#This Row],[Sharpe Ratio Z-Score]],Table2[Sharpe Ratio Z-Score])</f>
        <v>261</v>
      </c>
      <c r="AV139">
        <f>(Table2[[#This Row],[Rank 1Y]]+Table2[[#This Row],[Rank 6M]]+Table2[[#This Row],[Rank Sharpe]])/3</f>
        <v>198</v>
      </c>
    </row>
    <row r="140" spans="1:48" hidden="1" x14ac:dyDescent="0.3">
      <c r="A140" t="s">
        <v>94</v>
      </c>
      <c r="B140" t="s">
        <v>95</v>
      </c>
      <c r="C140" t="s">
        <v>3119</v>
      </c>
      <c r="D140" t="s">
        <v>96</v>
      </c>
      <c r="E140">
        <v>263958.47994572</v>
      </c>
      <c r="F140">
        <v>9452.15</v>
      </c>
      <c r="G140">
        <v>53.060354391336602</v>
      </c>
      <c r="H140">
        <f>(Table2[[#This Row],[1Y Return vs Nifty]]-AVERAGE(Table2[1Y Return vs Nifty]))/_xlfn.STDEV.P(Table2[1Y Return vs Nifty])</f>
        <v>0.76414785902429938</v>
      </c>
      <c r="I140">
        <v>-13.2036237944115</v>
      </c>
      <c r="J140">
        <f>(Table2[[#This Row],[1M Return vs Nifty]]-AVERAGE(Table2[1M Return vs Nifty]))/_xlfn.STDEV.P(Table2[1M Return vs Nifty])</f>
        <v>-1.339397826583026</v>
      </c>
      <c r="K140">
        <v>-1.46868451002315</v>
      </c>
      <c r="L140">
        <f>(Table2[[#This Row],[6M Return vs Nifty]]-AVERAGE(Table2[6M Return vs Nifty]))/_xlfn.STDEV.P(Table2[6M Return vs Nifty])</f>
        <v>-0.21192841067188462</v>
      </c>
      <c r="M140">
        <v>1.7003800874683499</v>
      </c>
      <c r="N140">
        <f>(Table2[[#This Row],[1W Return vs Nifty]]-AVERAGE(Table2[1W Return vs Nifty]))/_xlfn.STDEV.P(Table2[1W Return vs Nifty])</f>
        <v>0.16818838197290456</v>
      </c>
      <c r="O140">
        <v>10136.26</v>
      </c>
      <c r="P140">
        <v>10530.2597824234</v>
      </c>
      <c r="Q140">
        <v>9454.9161693087099</v>
      </c>
      <c r="R140">
        <v>28.524201022199101</v>
      </c>
      <c r="S140" s="1">
        <f>(Table2[[#This Row],[Close Price]]-Table2[[#This Row],[20D EMA]])/Table2[[#This Row],[20D EMA]]</f>
        <v>-6.749136269195942E-2</v>
      </c>
      <c r="T140" s="1">
        <f>(Table2[[#This Row],[Close Price]]-Table2[[#This Row],[50D EMA]])/Table2[[#This Row],[50D EMA]]</f>
        <v>-0.10238206888522626</v>
      </c>
      <c r="U140" s="1">
        <f>(Table2[[#This Row],[Close Price]]-Table2[[#This Row],[200D EMA]])/Table2[[#This Row],[200D EMA]]</f>
        <v>-2.9256412845725724E-4</v>
      </c>
      <c r="V140">
        <v>0.85738643091797995</v>
      </c>
      <c r="W140">
        <v>9416.1</v>
      </c>
      <c r="X140">
        <v>9710</v>
      </c>
      <c r="Y140">
        <v>9416.1</v>
      </c>
      <c r="Z140">
        <v>10032.9</v>
      </c>
      <c r="AA140">
        <v>9365</v>
      </c>
      <c r="AB140">
        <v>10079.799999999999</v>
      </c>
      <c r="AC140" s="1">
        <f>(Table2[[#This Row],[Close Price]]/Table2[[#This Row],[Day Low]])-1</f>
        <v>3.8285489746285872E-3</v>
      </c>
      <c r="AD140" s="1">
        <f>(Table2[[#This Row],[Day High]]/Table2[[#This Row],[Close Price]])-1</f>
        <v>2.7279507836841299E-2</v>
      </c>
      <c r="AE140" s="1">
        <f>(Table2[[#This Row],[Close Price]]/Table2[[#This Row],[Current Week Low]])-1</f>
        <v>3.8285489746285872E-3</v>
      </c>
      <c r="AF140" s="1">
        <f>(Table2[[#This Row],[Current Week High]]/Table2[[#This Row],[Close Price]])-1</f>
        <v>6.1441047803938886E-2</v>
      </c>
      <c r="AG140" s="1">
        <f>(Table2[[#This Row],[Close Price]]/Table2[[#This Row],[Current Month Low]])-1</f>
        <v>9.3059263214094745E-3</v>
      </c>
      <c r="AH140" s="1">
        <f>(Table2[[#This Row],[Current Month High]]/Table2[[#This Row],[Close Price]])-1</f>
        <v>6.6402881884015663E-2</v>
      </c>
      <c r="AI140">
        <v>35.143856159709699</v>
      </c>
      <c r="AJ140">
        <v>75.1841795553743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0.02</v>
      </c>
      <c r="AM140" t="s">
        <v>3159</v>
      </c>
      <c r="AN140">
        <v>-5.58</v>
      </c>
      <c r="AO140" t="s">
        <v>3158</v>
      </c>
      <c r="AP140">
        <v>0.15071799803493899</v>
      </c>
      <c r="AQ140">
        <f>(Table2[[#This Row],[Sharpe Ratio]]-AVERAGE(Table2[Sharpe Ratio]))/_xlfn.STDEV.P(Table2[Sharpe Ratio])</f>
        <v>1.130600123115028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123</v>
      </c>
      <c r="AT140">
        <f>_xlfn.RANK.AVG(Table2[[#This Row],[6M Return vs Nifty Z-Score]],Table2[6M Return vs Nifty Z-Score])</f>
        <v>379</v>
      </c>
      <c r="AU140">
        <f>_xlfn.RANK.AVG(Table2[[#This Row],[Sharpe Ratio Z-Score]],Table2[Sharpe Ratio Z-Score])</f>
        <v>95</v>
      </c>
      <c r="AV140">
        <f>(Table2[[#This Row],[Rank 1Y]]+Table2[[#This Row],[Rank 6M]]+Table2[[#This Row],[Rank Sharpe]])/3</f>
        <v>199</v>
      </c>
    </row>
    <row r="141" spans="1:48" hidden="1" x14ac:dyDescent="0.3">
      <c r="A141" t="s">
        <v>844</v>
      </c>
      <c r="B141" t="s">
        <v>845</v>
      </c>
      <c r="C141" t="s">
        <v>3114</v>
      </c>
      <c r="D141" t="s">
        <v>629</v>
      </c>
      <c r="E141">
        <v>17404.47907084</v>
      </c>
      <c r="F141">
        <v>120.7</v>
      </c>
      <c r="G141">
        <v>61.989895194402798</v>
      </c>
      <c r="H141">
        <f>(Table2[[#This Row],[1Y Return vs Nifty]]-AVERAGE(Table2[1Y Return vs Nifty]))/_xlfn.STDEV.P(Table2[1Y Return vs Nifty])</f>
        <v>0.94361226606342119</v>
      </c>
      <c r="I141">
        <v>-3.9174848672604199</v>
      </c>
      <c r="J141">
        <f>(Table2[[#This Row],[1M Return vs Nifty]]-AVERAGE(Table2[1M Return vs Nifty]))/_xlfn.STDEV.P(Table2[1M Return vs Nifty])</f>
        <v>-0.32359585182486783</v>
      </c>
      <c r="K141">
        <v>23.3421460502264</v>
      </c>
      <c r="L141">
        <f>(Table2[[#This Row],[6M Return vs Nifty]]-AVERAGE(Table2[6M Return vs Nifty]))/_xlfn.STDEV.P(Table2[6M Return vs Nifty])</f>
        <v>0.64945574731285771</v>
      </c>
      <c r="M141">
        <v>1.22237986919314</v>
      </c>
      <c r="N141">
        <f>(Table2[[#This Row],[1W Return vs Nifty]]-AVERAGE(Table2[1W Return vs Nifty]))/_xlfn.STDEV.P(Table2[1W Return vs Nifty])</f>
        <v>6.8078710566901249E-2</v>
      </c>
      <c r="O141">
        <v>126.02</v>
      </c>
      <c r="P141">
        <v>131.35439726956801</v>
      </c>
      <c r="Q141">
        <v>118.37886617714</v>
      </c>
      <c r="R141">
        <v>39.882175811399698</v>
      </c>
      <c r="S141" s="1">
        <f>(Table2[[#This Row],[Close Price]]-Table2[[#This Row],[20D EMA]])/Table2[[#This Row],[20D EMA]]</f>
        <v>-4.2215521345818074E-2</v>
      </c>
      <c r="T141" s="1">
        <f>(Table2[[#This Row],[Close Price]]-Table2[[#This Row],[50D EMA]])/Table2[[#This Row],[50D EMA]]</f>
        <v>-8.111184315895302E-2</v>
      </c>
      <c r="U141" s="1">
        <f>(Table2[[#This Row],[Close Price]]-Table2[[#This Row],[200D EMA]])/Table2[[#This Row],[200D EMA]]</f>
        <v>1.9607670674820478E-2</v>
      </c>
      <c r="V141">
        <v>0.69181335105290098</v>
      </c>
      <c r="W141">
        <v>120.02</v>
      </c>
      <c r="X141">
        <v>127.47</v>
      </c>
      <c r="Y141">
        <v>120.02</v>
      </c>
      <c r="Z141">
        <v>133.80000000000001</v>
      </c>
      <c r="AA141">
        <v>117.35</v>
      </c>
      <c r="AB141">
        <v>133.80000000000001</v>
      </c>
      <c r="AC141" s="1">
        <f>(Table2[[#This Row],[Close Price]]/Table2[[#This Row],[Day Low]])-1</f>
        <v>5.6657223796034994E-3</v>
      </c>
      <c r="AD141" s="1">
        <f>(Table2[[#This Row],[Day High]]/Table2[[#This Row],[Close Price]])-1</f>
        <v>5.6089478044738961E-2</v>
      </c>
      <c r="AE141" s="1">
        <f>(Table2[[#This Row],[Close Price]]/Table2[[#This Row],[Current Week Low]])-1</f>
        <v>5.6657223796034994E-3</v>
      </c>
      <c r="AF141" s="1">
        <f>(Table2[[#This Row],[Current Week High]]/Table2[[#This Row],[Close Price]])-1</f>
        <v>0.10853355426677713</v>
      </c>
      <c r="AG141" s="1">
        <f>(Table2[[#This Row],[Close Price]]/Table2[[#This Row],[Current Month Low]])-1</f>
        <v>2.8547081380485784E-2</v>
      </c>
      <c r="AH141" s="1">
        <f>(Table2[[#This Row],[Current Month High]]/Table2[[#This Row],[Close Price]])-1</f>
        <v>0.10853355426677713</v>
      </c>
      <c r="AI141">
        <v>41.673570836785402</v>
      </c>
      <c r="AJ141">
        <v>83.853769992383803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-0.17</v>
      </c>
      <c r="AM141" t="s">
        <v>3158</v>
      </c>
      <c r="AN141">
        <v>2.83</v>
      </c>
      <c r="AO141" t="s">
        <v>3159</v>
      </c>
      <c r="AP141">
        <v>5.5306183235120002E-2</v>
      </c>
      <c r="AQ141">
        <f>(Table2[[#This Row],[Sharpe Ratio]]-AVERAGE(Table2[Sharpe Ratio]))/_xlfn.STDEV.P(Table2[Sharpe Ratio])</f>
        <v>-3.1278197518654413E-4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103</v>
      </c>
      <c r="AT141">
        <f>_xlfn.RANK.AVG(Table2[[#This Row],[6M Return vs Nifty Z-Score]],Table2[6M Return vs Nifty Z-Score])</f>
        <v>141</v>
      </c>
      <c r="AU141">
        <f>_xlfn.RANK.AVG(Table2[[#This Row],[Sharpe Ratio Z-Score]],Table2[Sharpe Ratio Z-Score])</f>
        <v>355</v>
      </c>
      <c r="AV141">
        <f>(Table2[[#This Row],[Rank 1Y]]+Table2[[#This Row],[Rank 6M]]+Table2[[#This Row],[Rank Sharpe]])/3</f>
        <v>199.66666666666666</v>
      </c>
    </row>
    <row r="142" spans="1:48" hidden="1" x14ac:dyDescent="0.3">
      <c r="A142" t="s">
        <v>1156</v>
      </c>
      <c r="B142" t="s">
        <v>1157</v>
      </c>
      <c r="C142" t="s">
        <v>3126</v>
      </c>
      <c r="D142" t="s">
        <v>423</v>
      </c>
      <c r="E142">
        <v>9968.4060923350007</v>
      </c>
      <c r="F142">
        <v>1497.85</v>
      </c>
      <c r="G142">
        <v>13.1373279452341</v>
      </c>
      <c r="H142">
        <f>(Table2[[#This Row],[1Y Return vs Nifty]]-AVERAGE(Table2[1Y Return vs Nifty]))/_xlfn.STDEV.P(Table2[1Y Return vs Nifty])</f>
        <v>-3.8218402172105148E-2</v>
      </c>
      <c r="I142">
        <v>2.1499149297745999</v>
      </c>
      <c r="J142">
        <f>(Table2[[#This Row],[1M Return vs Nifty]]-AVERAGE(Table2[1M Return vs Nifty]))/_xlfn.STDEV.P(Table2[1M Return vs Nifty])</f>
        <v>0.34011128672063201</v>
      </c>
      <c r="K142">
        <v>11.826496768908999</v>
      </c>
      <c r="L142">
        <f>(Table2[[#This Row],[6M Return vs Nifty]]-AVERAGE(Table2[6M Return vs Nifty]))/_xlfn.STDEV.P(Table2[6M Return vs Nifty])</f>
        <v>0.2496546267599864</v>
      </c>
      <c r="M142">
        <v>-2.3501975347776298</v>
      </c>
      <c r="N142">
        <f>(Table2[[#This Row],[1W Return vs Nifty]]-AVERAGE(Table2[1W Return vs Nifty]))/_xlfn.STDEV.P(Table2[1W Return vs Nifty])</f>
        <v>-0.68014176362984569</v>
      </c>
      <c r="O142">
        <v>1616.67</v>
      </c>
      <c r="P142">
        <v>1693.3119409426799</v>
      </c>
      <c r="Q142">
        <v>1564.82244048337</v>
      </c>
      <c r="R142">
        <v>22.867649571051398</v>
      </c>
      <c r="S142" s="1">
        <f>(Table2[[#This Row],[Close Price]]-Table2[[#This Row],[20D EMA]])/Table2[[#This Row],[20D EMA]]</f>
        <v>-7.3496755676792522E-2</v>
      </c>
      <c r="T142" s="1">
        <f>(Table2[[#This Row],[Close Price]]-Table2[[#This Row],[50D EMA]])/Table2[[#This Row],[50D EMA]]</f>
        <v>-0.11543173836822107</v>
      </c>
      <c r="U142" s="1">
        <f>(Table2[[#This Row],[Close Price]]-Table2[[#This Row],[200D EMA]])/Table2[[#This Row],[200D EMA]]</f>
        <v>-4.279874748133241E-2</v>
      </c>
      <c r="V142">
        <v>0.65048475154706997</v>
      </c>
      <c r="W142">
        <v>1495</v>
      </c>
      <c r="X142">
        <v>1575</v>
      </c>
      <c r="Y142">
        <v>1495</v>
      </c>
      <c r="Z142">
        <v>1600.75</v>
      </c>
      <c r="AA142">
        <v>1325</v>
      </c>
      <c r="AB142">
        <v>1763</v>
      </c>
      <c r="AC142" s="1">
        <f>(Table2[[#This Row],[Close Price]]/Table2[[#This Row],[Day Low]])-1</f>
        <v>1.9063545150501682E-3</v>
      </c>
      <c r="AD142" s="1">
        <f>(Table2[[#This Row],[Day High]]/Table2[[#This Row],[Close Price]])-1</f>
        <v>5.1507160263043694E-2</v>
      </c>
      <c r="AE142" s="1">
        <f>(Table2[[#This Row],[Close Price]]/Table2[[#This Row],[Current Week Low]])-1</f>
        <v>1.9063545150501682E-3</v>
      </c>
      <c r="AF142" s="1">
        <f>(Table2[[#This Row],[Current Week High]]/Table2[[#This Row],[Close Price]])-1</f>
        <v>6.8698467803852248E-2</v>
      </c>
      <c r="AG142" s="1">
        <f>(Table2[[#This Row],[Close Price]]/Table2[[#This Row],[Current Month Low]])-1</f>
        <v>0.13045283018867915</v>
      </c>
      <c r="AH142" s="1">
        <f>(Table2[[#This Row],[Current Month High]]/Table2[[#This Row],[Close Price]])-1</f>
        <v>0.17702039590079122</v>
      </c>
      <c r="AI142">
        <v>58.894415328637699</v>
      </c>
      <c r="AJ142">
        <v>66.728565268620002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-0.19</v>
      </c>
      <c r="AM142" t="s">
        <v>3158</v>
      </c>
      <c r="AN142">
        <v>-4.43</v>
      </c>
      <c r="AO142" t="s">
        <v>3158</v>
      </c>
      <c r="AP142">
        <v>0.17337309292566699</v>
      </c>
      <c r="AQ142">
        <f>(Table2[[#This Row],[Sharpe Ratio]]-AVERAGE(Table2[Sharpe Ratio]))/_xlfn.STDEV.P(Table2[Sharpe Ratio])</f>
        <v>1.399130170800656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313</v>
      </c>
      <c r="AT142">
        <f>_xlfn.RANK.AVG(Table2[[#This Row],[6M Return vs Nifty Z-Score]],Table2[6M Return vs Nifty Z-Score])</f>
        <v>228</v>
      </c>
      <c r="AU142">
        <f>_xlfn.RANK.AVG(Table2[[#This Row],[Sharpe Ratio Z-Score]],Table2[Sharpe Ratio Z-Score])</f>
        <v>58</v>
      </c>
      <c r="AV142">
        <f>(Table2[[#This Row],[Rank 1Y]]+Table2[[#This Row],[Rank 6M]]+Table2[[#This Row],[Rank Sharpe]])/3</f>
        <v>199.66666666666666</v>
      </c>
    </row>
    <row r="143" spans="1:48" hidden="1" x14ac:dyDescent="0.3">
      <c r="A143" t="s">
        <v>223</v>
      </c>
      <c r="B143" t="s">
        <v>224</v>
      </c>
      <c r="C143" t="s">
        <v>3117</v>
      </c>
      <c r="D143" t="s">
        <v>51</v>
      </c>
      <c r="E143">
        <v>105479.90583040001</v>
      </c>
      <c r="F143">
        <v>3116.6</v>
      </c>
      <c r="G143">
        <v>29.6854854797805</v>
      </c>
      <c r="H143">
        <f>(Table2[[#This Row],[1Y Return vs Nifty]]-AVERAGE(Table2[1Y Return vs Nifty]))/_xlfn.STDEV.P(Table2[1Y Return vs Nifty])</f>
        <v>0.29436368071703778</v>
      </c>
      <c r="I143">
        <v>-4.1646036462431901</v>
      </c>
      <c r="J143">
        <f>(Table2[[#This Row],[1M Return vs Nifty]]-AVERAGE(Table2[1M Return vs Nifty]))/_xlfn.STDEV.P(Table2[1M Return vs Nifty])</f>
        <v>-0.35062794187432555</v>
      </c>
      <c r="K143">
        <v>13.075024875939</v>
      </c>
      <c r="L143">
        <f>(Table2[[#This Row],[6M Return vs Nifty]]-AVERAGE(Table2[6M Return vs Nifty]))/_xlfn.STDEV.P(Table2[6M Return vs Nifty])</f>
        <v>0.293001113270493</v>
      </c>
      <c r="M143">
        <v>2.2436666599403101</v>
      </c>
      <c r="N143">
        <f>(Table2[[#This Row],[1W Return vs Nifty]]-AVERAGE(Table2[1W Return vs Nifty]))/_xlfn.STDEV.P(Table2[1W Return vs Nifty])</f>
        <v>0.28197125940696371</v>
      </c>
      <c r="O143">
        <v>3242.73</v>
      </c>
      <c r="P143">
        <v>3296.0486716579699</v>
      </c>
      <c r="Q143">
        <v>2963.8802240323198</v>
      </c>
      <c r="R143">
        <v>30.996986050381601</v>
      </c>
      <c r="S143" s="1">
        <f>(Table2[[#This Row],[Close Price]]-Table2[[#This Row],[20D EMA]])/Table2[[#This Row],[20D EMA]]</f>
        <v>-3.8896238663101802E-2</v>
      </c>
      <c r="T143" s="1">
        <f>(Table2[[#This Row],[Close Price]]-Table2[[#This Row],[50D EMA]])/Table2[[#This Row],[50D EMA]]</f>
        <v>-5.4443574574917955E-2</v>
      </c>
      <c r="U143" s="1">
        <f>(Table2[[#This Row],[Close Price]]-Table2[[#This Row],[200D EMA]])/Table2[[#This Row],[200D EMA]]</f>
        <v>5.1526972894979838E-2</v>
      </c>
      <c r="V143">
        <v>1.8066160609795701</v>
      </c>
      <c r="W143">
        <v>3097.9</v>
      </c>
      <c r="X143">
        <v>3159.3</v>
      </c>
      <c r="Y143">
        <v>3052</v>
      </c>
      <c r="Z143">
        <v>3203.15</v>
      </c>
      <c r="AA143">
        <v>3052</v>
      </c>
      <c r="AB143">
        <v>3242</v>
      </c>
      <c r="AC143" s="1">
        <f>(Table2[[#This Row],[Close Price]]/Table2[[#This Row],[Day Low]])-1</f>
        <v>6.0363472029438814E-3</v>
      </c>
      <c r="AD143" s="1">
        <f>(Table2[[#This Row],[Day High]]/Table2[[#This Row],[Close Price]])-1</f>
        <v>1.3700827825194217E-2</v>
      </c>
      <c r="AE143" s="1">
        <f>(Table2[[#This Row],[Close Price]]/Table2[[#This Row],[Current Week Low]])-1</f>
        <v>2.1166448230668378E-2</v>
      </c>
      <c r="AF143" s="1">
        <f>(Table2[[#This Row],[Current Week High]]/Table2[[#This Row],[Close Price]])-1</f>
        <v>2.7770647500481305E-2</v>
      </c>
      <c r="AG143" s="1">
        <f>(Table2[[#This Row],[Close Price]]/Table2[[#This Row],[Current Month Low]])-1</f>
        <v>2.1166448230668378E-2</v>
      </c>
      <c r="AH143" s="1">
        <f>(Table2[[#This Row],[Current Month High]]/Table2[[#This Row],[Close Price]])-1</f>
        <v>4.0236154784059508E-2</v>
      </c>
      <c r="AI143">
        <v>15.2120900981839</v>
      </c>
      <c r="AJ143">
        <v>53.932778504926702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-0.03</v>
      </c>
      <c r="AM143" t="s">
        <v>3158</v>
      </c>
      <c r="AN143">
        <v>-6.03</v>
      </c>
      <c r="AO143" t="s">
        <v>3158</v>
      </c>
      <c r="AP143">
        <v>0.115287422330988</v>
      </c>
      <c r="AQ143">
        <f>(Table2[[#This Row],[Sharpe Ratio]]-AVERAGE(Table2[Sharpe Ratio]))/_xlfn.STDEV.P(Table2[Sharpe Ratio])</f>
        <v>0.71064274799915295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217</v>
      </c>
      <c r="AT143">
        <f>_xlfn.RANK.AVG(Table2[[#This Row],[6M Return vs Nifty Z-Score]],Table2[6M Return vs Nifty Z-Score])</f>
        <v>219</v>
      </c>
      <c r="AU143">
        <f>_xlfn.RANK.AVG(Table2[[#This Row],[Sharpe Ratio Z-Score]],Table2[Sharpe Ratio Z-Score])</f>
        <v>167</v>
      </c>
      <c r="AV143">
        <f>(Table2[[#This Row],[Rank 1Y]]+Table2[[#This Row],[Rank 6M]]+Table2[[#This Row],[Rank Sharpe]])/3</f>
        <v>201</v>
      </c>
    </row>
    <row r="144" spans="1:48" x14ac:dyDescent="0.3">
      <c r="A144" t="s">
        <v>563</v>
      </c>
      <c r="B144" t="s">
        <v>564</v>
      </c>
      <c r="C144" t="s">
        <v>3113</v>
      </c>
      <c r="D144" t="s">
        <v>208</v>
      </c>
      <c r="E144">
        <v>33496.868693279997</v>
      </c>
      <c r="F144">
        <v>6620.55</v>
      </c>
      <c r="G144">
        <v>84.271668926691802</v>
      </c>
      <c r="H144">
        <f>(Table2[[#This Row],[1Y Return vs Nifty]]-AVERAGE(Table2[1Y Return vs Nifty]))/_xlfn.STDEV.P(Table2[1Y Return vs Nifty])</f>
        <v>1.3914276015700395</v>
      </c>
      <c r="I144">
        <v>3.34910421194092</v>
      </c>
      <c r="J144">
        <f>(Table2[[#This Row],[1M Return vs Nifty]]-AVERAGE(Table2[1M Return vs Nifty]))/_xlfn.STDEV.P(Table2[1M Return vs Nifty])</f>
        <v>0.4712894707311831</v>
      </c>
      <c r="K144">
        <v>-4.8546572742190497</v>
      </c>
      <c r="L144">
        <f>(Table2[[#This Row],[6M Return vs Nifty]]-AVERAGE(Table2[6M Return vs Nifty]))/_xlfn.STDEV.P(Table2[6M Return vs Nifty])</f>
        <v>-0.32948285091376017</v>
      </c>
      <c r="M144">
        <v>6.36607382870279</v>
      </c>
      <c r="N144">
        <f>(Table2[[#This Row],[1W Return vs Nifty]]-AVERAGE(Table2[1W Return vs Nifty]))/_xlfn.STDEV.P(Table2[1W Return vs Nifty])</f>
        <v>1.1453449803556752</v>
      </c>
      <c r="O144">
        <v>6768.07</v>
      </c>
      <c r="P144">
        <v>6754.9073125380301</v>
      </c>
      <c r="Q144">
        <v>6206.97792738301</v>
      </c>
      <c r="R144">
        <v>39.8057924918499</v>
      </c>
      <c r="S144" s="1">
        <f>(Table2[[#This Row],[Close Price]]-Table2[[#This Row],[20D EMA]])/Table2[[#This Row],[20D EMA]]</f>
        <v>-2.1796464871078391E-2</v>
      </c>
      <c r="T144" s="1">
        <f>(Table2[[#This Row],[Close Price]]-Table2[[#This Row],[50D EMA]])/Table2[[#This Row],[50D EMA]]</f>
        <v>-1.9890326590957713E-2</v>
      </c>
      <c r="U144" s="1">
        <f>(Table2[[#This Row],[Close Price]]-Table2[[#This Row],[200D EMA]])/Table2[[#This Row],[200D EMA]]</f>
        <v>6.6630182587319231E-2</v>
      </c>
      <c r="V144">
        <v>0.39609683988264599</v>
      </c>
      <c r="W144">
        <v>6570.05</v>
      </c>
      <c r="X144">
        <v>6899</v>
      </c>
      <c r="Y144">
        <v>6570.05</v>
      </c>
      <c r="Z144">
        <v>7140</v>
      </c>
      <c r="AA144">
        <v>6570.05</v>
      </c>
      <c r="AB144">
        <v>7140</v>
      </c>
      <c r="AC144" s="1">
        <f>(Table2[[#This Row],[Close Price]]/Table2[[#This Row],[Day Low]])-1</f>
        <v>7.6863950807071202E-3</v>
      </c>
      <c r="AD144" s="1">
        <f>(Table2[[#This Row],[Day High]]/Table2[[#This Row],[Close Price]])-1</f>
        <v>4.2058439253536362E-2</v>
      </c>
      <c r="AE144" s="1">
        <f>(Table2[[#This Row],[Close Price]]/Table2[[#This Row],[Current Week Low]])-1</f>
        <v>7.6863950807071202E-3</v>
      </c>
      <c r="AF144" s="1">
        <f>(Table2[[#This Row],[Current Week High]]/Table2[[#This Row],[Close Price]])-1</f>
        <v>7.8460248770872543E-2</v>
      </c>
      <c r="AG144" s="1">
        <f>(Table2[[#This Row],[Close Price]]/Table2[[#This Row],[Current Month Low]])-1</f>
        <v>7.6863950807071202E-3</v>
      </c>
      <c r="AH144" s="1">
        <f>(Table2[[#This Row],[Current Month High]]/Table2[[#This Row],[Close Price]])-1</f>
        <v>7.8460248770872543E-2</v>
      </c>
      <c r="AI144">
        <v>47.372197173950802</v>
      </c>
      <c r="AJ144">
        <v>106.89218750000001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-0.09</v>
      </c>
      <c r="AM144" t="s">
        <v>3158</v>
      </c>
      <c r="AN144">
        <v>1.26</v>
      </c>
      <c r="AO144" t="s">
        <v>3159</v>
      </c>
      <c r="AP144">
        <v>0.137322973555737</v>
      </c>
      <c r="AQ144">
        <f>(Table2[[#This Row],[Sharpe Ratio]]-AVERAGE(Table2[Sharpe Ratio]))/_xlfn.STDEV.P(Table2[Sharpe Ratio])</f>
        <v>0.97182936627205474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3.6504085680151928</v>
      </c>
      <c r="AS144">
        <f>_xlfn.RANK.AVG(Table2[[#This Row],[1Y Return vs Nifty Z-Score]],Table2[1Y Return vs Nifty Z-Score])</f>
        <v>64</v>
      </c>
      <c r="AT144">
        <f>_xlfn.RANK.AVG(Table2[[#This Row],[6M Return vs Nifty Z-Score]],Table2[6M Return vs Nifty Z-Score])</f>
        <v>413</v>
      </c>
      <c r="AU144">
        <f>_xlfn.RANK.AVG(Table2[[#This Row],[Sharpe Ratio Z-Score]],Table2[Sharpe Ratio Z-Score])</f>
        <v>126</v>
      </c>
      <c r="AV144">
        <f>(Table2[[#This Row],[Rank 1Y]]+Table2[[#This Row],[Rank 6M]]+Table2[[#This Row],[Rank Sharpe]])/3</f>
        <v>201</v>
      </c>
    </row>
    <row r="145" spans="1:48" x14ac:dyDescent="0.3">
      <c r="A145" t="s">
        <v>405</v>
      </c>
      <c r="B145" t="s">
        <v>406</v>
      </c>
      <c r="C145" t="s">
        <v>3112</v>
      </c>
      <c r="D145" t="s">
        <v>21</v>
      </c>
      <c r="E145">
        <v>53753.841657780002</v>
      </c>
      <c r="F145">
        <v>8056.2</v>
      </c>
      <c r="G145">
        <v>37.2580451900998</v>
      </c>
      <c r="H145">
        <f>(Table2[[#This Row],[1Y Return vs Nifty]]-AVERAGE(Table2[1Y Return vs Nifty]))/_xlfn.STDEV.P(Table2[1Y Return vs Nifty])</f>
        <v>0.4465557103132457</v>
      </c>
      <c r="I145">
        <v>15.658804627041899</v>
      </c>
      <c r="J145">
        <f>(Table2[[#This Row],[1M Return vs Nifty]]-AVERAGE(Table2[1M Return vs Nifty]))/_xlfn.STDEV.P(Table2[1M Return vs Nifty])</f>
        <v>1.8178359835967941</v>
      </c>
      <c r="K145">
        <v>71.068355343871204</v>
      </c>
      <c r="L145">
        <f>(Table2[[#This Row],[6M Return vs Nifty]]-AVERAGE(Table2[6M Return vs Nifty]))/_xlfn.STDEV.P(Table2[6M Return vs Nifty])</f>
        <v>2.3064176336301498</v>
      </c>
      <c r="M145">
        <v>10.2965924971245</v>
      </c>
      <c r="N145">
        <f>(Table2[[#This Row],[1W Return vs Nifty]]-AVERAGE(Table2[1W Return vs Nifty]))/_xlfn.STDEV.P(Table2[1W Return vs Nifty])</f>
        <v>1.9685306553971671</v>
      </c>
      <c r="O145">
        <v>7684.88</v>
      </c>
      <c r="P145">
        <v>7258.7551806742504</v>
      </c>
      <c r="Q145">
        <v>6283.4982504136797</v>
      </c>
      <c r="R145">
        <v>73.5842327605869</v>
      </c>
      <c r="S145" s="1">
        <f>(Table2[[#This Row],[Close Price]]-Table2[[#This Row],[20D EMA]])/Table2[[#This Row],[20D EMA]]</f>
        <v>4.8318256108097944E-2</v>
      </c>
      <c r="T145" s="1">
        <f>(Table2[[#This Row],[Close Price]]-Table2[[#This Row],[50D EMA]])/Table2[[#This Row],[50D EMA]]</f>
        <v>0.10985972105091392</v>
      </c>
      <c r="U145" s="1">
        <f>(Table2[[#This Row],[Close Price]]-Table2[[#This Row],[200D EMA]])/Table2[[#This Row],[200D EMA]]</f>
        <v>0.28212019466538607</v>
      </c>
      <c r="V145">
        <v>0.94017747597991697</v>
      </c>
      <c r="W145">
        <v>8010</v>
      </c>
      <c r="X145">
        <v>8157.3</v>
      </c>
      <c r="Y145">
        <v>7862.9</v>
      </c>
      <c r="Z145">
        <v>8159.95</v>
      </c>
      <c r="AA145">
        <v>7468.9</v>
      </c>
      <c r="AB145">
        <v>8159.95</v>
      </c>
      <c r="AC145" s="1">
        <f>(Table2[[#This Row],[Close Price]]/Table2[[#This Row],[Day Low]])-1</f>
        <v>5.7677902621722232E-3</v>
      </c>
      <c r="AD145" s="1">
        <f>(Table2[[#This Row],[Day High]]/Table2[[#This Row],[Close Price]])-1</f>
        <v>1.2549340880315896E-2</v>
      </c>
      <c r="AE145" s="1">
        <f>(Table2[[#This Row],[Close Price]]/Table2[[#This Row],[Current Week Low]])-1</f>
        <v>2.4583804957458488E-2</v>
      </c>
      <c r="AF145" s="1">
        <f>(Table2[[#This Row],[Current Week High]]/Table2[[#This Row],[Close Price]])-1</f>
        <v>1.2878280082420979E-2</v>
      </c>
      <c r="AG145" s="1">
        <f>(Table2[[#This Row],[Close Price]]/Table2[[#This Row],[Current Month Low]])-1</f>
        <v>7.8632730388678462E-2</v>
      </c>
      <c r="AH145" s="1">
        <f>(Table2[[#This Row],[Current Month High]]/Table2[[#This Row],[Close Price]])-1</f>
        <v>1.2878280082420979E-2</v>
      </c>
      <c r="AI145">
        <v>1.2878280082420901</v>
      </c>
      <c r="AJ145">
        <v>87.910665344918002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</v>
      </c>
      <c r="AM145" t="s">
        <v>3159</v>
      </c>
      <c r="AN145">
        <v>4.55</v>
      </c>
      <c r="AO145" t="s">
        <v>3159</v>
      </c>
      <c r="AP145">
        <v>3.5760876830159001E-2</v>
      </c>
      <c r="AQ145">
        <f>(Table2[[#This Row],[Sharpe Ratio]]-AVERAGE(Table2[Sharpe Ratio]))/_xlfn.STDEV.P(Table2[Sharpe Ratio])</f>
        <v>-0.23198261546162349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6.3073573674757331</v>
      </c>
      <c r="AS145">
        <f>_xlfn.RANK.AVG(Table2[[#This Row],[1Y Return vs Nifty Z-Score]],Table2[1Y Return vs Nifty Z-Score])</f>
        <v>176</v>
      </c>
      <c r="AT145">
        <f>_xlfn.RANK.AVG(Table2[[#This Row],[6M Return vs Nifty Z-Score]],Table2[6M Return vs Nifty Z-Score])</f>
        <v>23</v>
      </c>
      <c r="AU145">
        <f>_xlfn.RANK.AVG(Table2[[#This Row],[Sharpe Ratio Z-Score]],Table2[Sharpe Ratio Z-Score])</f>
        <v>406</v>
      </c>
      <c r="AV145">
        <f>(Table2[[#This Row],[Rank 1Y]]+Table2[[#This Row],[Rank 6M]]+Table2[[#This Row],[Rank Sharpe]])/3</f>
        <v>201.66666666666666</v>
      </c>
    </row>
    <row r="146" spans="1:48" x14ac:dyDescent="0.3">
      <c r="A146" t="s">
        <v>814</v>
      </c>
      <c r="B146" t="s">
        <v>815</v>
      </c>
      <c r="C146" t="s">
        <v>3117</v>
      </c>
      <c r="D146" t="s">
        <v>51</v>
      </c>
      <c r="E146">
        <v>18090.50134368</v>
      </c>
      <c r="F146">
        <v>1329.15</v>
      </c>
      <c r="G146">
        <v>25.4903339541418</v>
      </c>
      <c r="H146">
        <f>(Table2[[#This Row],[1Y Return vs Nifty]]-AVERAGE(Table2[1Y Return vs Nifty]))/_xlfn.STDEV.P(Table2[1Y Return vs Nifty])</f>
        <v>0.21005023195274128</v>
      </c>
      <c r="I146">
        <v>4.64551531856746</v>
      </c>
      <c r="J146">
        <f>(Table2[[#This Row],[1M Return vs Nifty]]-AVERAGE(Table2[1M Return vs Nifty]))/_xlfn.STDEV.P(Table2[1M Return vs Nifty])</f>
        <v>0.6131026583800635</v>
      </c>
      <c r="K146">
        <v>49.778886395203202</v>
      </c>
      <c r="L146">
        <f>(Table2[[#This Row],[6M Return vs Nifty]]-AVERAGE(Table2[6M Return vs Nifty]))/_xlfn.STDEV.P(Table2[6M Return vs Nifty])</f>
        <v>1.5672883553998826</v>
      </c>
      <c r="M146">
        <v>8.4439740195201392</v>
      </c>
      <c r="N146">
        <f>(Table2[[#This Row],[1W Return vs Nifty]]-AVERAGE(Table2[1W Return vs Nifty]))/_xlfn.STDEV.P(Table2[1W Return vs Nifty])</f>
        <v>1.5805286839694455</v>
      </c>
      <c r="O146">
        <v>1323.17</v>
      </c>
      <c r="P146">
        <v>1310.4485446021799</v>
      </c>
      <c r="Q146">
        <v>1123.4364544822299</v>
      </c>
      <c r="R146">
        <v>52.417252615417297</v>
      </c>
      <c r="S146" s="1">
        <f>(Table2[[#This Row],[Close Price]]-Table2[[#This Row],[20D EMA]])/Table2[[#This Row],[20D EMA]]</f>
        <v>4.5194495038430567E-3</v>
      </c>
      <c r="T146" s="1">
        <f>(Table2[[#This Row],[Close Price]]-Table2[[#This Row],[50D EMA]])/Table2[[#This Row],[50D EMA]]</f>
        <v>1.4271033742494223E-2</v>
      </c>
      <c r="U146" s="1">
        <f>(Table2[[#This Row],[Close Price]]-Table2[[#This Row],[200D EMA]])/Table2[[#This Row],[200D EMA]]</f>
        <v>0.18311097587854183</v>
      </c>
      <c r="V146">
        <v>0.29668368793080202</v>
      </c>
      <c r="W146">
        <v>1309.55</v>
      </c>
      <c r="X146">
        <v>1396.5</v>
      </c>
      <c r="Y146">
        <v>1298.3</v>
      </c>
      <c r="Z146">
        <v>1397</v>
      </c>
      <c r="AA146">
        <v>1287</v>
      </c>
      <c r="AB146">
        <v>1397</v>
      </c>
      <c r="AC146" s="1">
        <f>(Table2[[#This Row],[Close Price]]/Table2[[#This Row],[Day Low]])-1</f>
        <v>1.496697338780506E-2</v>
      </c>
      <c r="AD146" s="1">
        <f>(Table2[[#This Row],[Day High]]/Table2[[#This Row],[Close Price]])-1</f>
        <v>5.0671481774066107E-2</v>
      </c>
      <c r="AE146" s="1">
        <f>(Table2[[#This Row],[Close Price]]/Table2[[#This Row],[Current Week Low]])-1</f>
        <v>2.3761842409304679E-2</v>
      </c>
      <c r="AF146" s="1">
        <f>(Table2[[#This Row],[Current Week High]]/Table2[[#This Row],[Close Price]])-1</f>
        <v>5.1047662039649389E-2</v>
      </c>
      <c r="AG146" s="1">
        <f>(Table2[[#This Row],[Close Price]]/Table2[[#This Row],[Current Month Low]])-1</f>
        <v>3.2750582750582735E-2</v>
      </c>
      <c r="AH146" s="1">
        <f>(Table2[[#This Row],[Current Month High]]/Table2[[#This Row],[Close Price]])-1</f>
        <v>5.1047662039649389E-2</v>
      </c>
      <c r="AI146">
        <v>14.513034646202399</v>
      </c>
      <c r="AJ146">
        <v>64.264969412346204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7.0000000000000007E-2</v>
      </c>
      <c r="AM146" t="s">
        <v>3159</v>
      </c>
      <c r="AN146">
        <v>3.76</v>
      </c>
      <c r="AO146" t="s">
        <v>3159</v>
      </c>
      <c r="AP146">
        <v>6.4520693976757998E-2</v>
      </c>
      <c r="AQ146">
        <f>(Table2[[#This Row],[Sharpe Ratio]]-AVERAGE(Table2[Sharpe Ratio]))/_xlfn.STDEV.P(Table2[Sharpe Ratio])</f>
        <v>0.10890649169311585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4.079876421395249</v>
      </c>
      <c r="AS146">
        <f>_xlfn.RANK.AVG(Table2[[#This Row],[1Y Return vs Nifty Z-Score]],Table2[1Y Return vs Nifty Z-Score])</f>
        <v>241</v>
      </c>
      <c r="AT146">
        <f>_xlfn.RANK.AVG(Table2[[#This Row],[6M Return vs Nifty Z-Score]],Table2[6M Return vs Nifty Z-Score])</f>
        <v>51</v>
      </c>
      <c r="AU146">
        <f>_xlfn.RANK.AVG(Table2[[#This Row],[Sharpe Ratio Z-Score]],Table2[Sharpe Ratio Z-Score])</f>
        <v>313</v>
      </c>
      <c r="AV146">
        <f>(Table2[[#This Row],[Rank 1Y]]+Table2[[#This Row],[Rank 6M]]+Table2[[#This Row],[Rank Sharpe]])/3</f>
        <v>201.66666666666666</v>
      </c>
    </row>
    <row r="147" spans="1:48" hidden="1" x14ac:dyDescent="0.3">
      <c r="A147" t="s">
        <v>840</v>
      </c>
      <c r="B147" t="s">
        <v>841</v>
      </c>
      <c r="C147" t="s">
        <v>3124</v>
      </c>
      <c r="D147" t="s">
        <v>117</v>
      </c>
      <c r="E147">
        <v>17510.6757645</v>
      </c>
      <c r="F147">
        <v>11696.25</v>
      </c>
      <c r="G147">
        <v>115.983841083071</v>
      </c>
      <c r="H147">
        <f>(Table2[[#This Row],[1Y Return vs Nifty]]-AVERAGE(Table2[1Y Return vs Nifty]))/_xlfn.STDEV.P(Table2[1Y Return vs Nifty])</f>
        <v>2.0287734962226414</v>
      </c>
      <c r="I147">
        <v>-6.7706025048795002</v>
      </c>
      <c r="J147">
        <f>(Table2[[#This Row],[1M Return vs Nifty]]-AVERAGE(Table2[1M Return vs Nifty]))/_xlfn.STDEV.P(Table2[1M Return vs Nifty])</f>
        <v>-0.63569569797695846</v>
      </c>
      <c r="K147">
        <v>53.9920428409865</v>
      </c>
      <c r="L147">
        <f>(Table2[[#This Row],[6M Return vs Nifty]]-AVERAGE(Table2[6M Return vs Nifty]))/_xlfn.STDEV.P(Table2[6M Return vs Nifty])</f>
        <v>1.7135610167965325</v>
      </c>
      <c r="M147">
        <v>1.9803735311436499</v>
      </c>
      <c r="N147">
        <f>(Table2[[#This Row],[1W Return vs Nifty]]-AVERAGE(Table2[1W Return vs Nifty]))/_xlfn.STDEV.P(Table2[1W Return vs Nifty])</f>
        <v>0.22682863059729158</v>
      </c>
      <c r="O147">
        <v>12105.36</v>
      </c>
      <c r="P147">
        <v>12801.145868368199</v>
      </c>
      <c r="Q147">
        <v>11169.864379373599</v>
      </c>
      <c r="R147">
        <v>33.952541590448199</v>
      </c>
      <c r="S147" s="1">
        <f>(Table2[[#This Row],[Close Price]]-Table2[[#This Row],[20D EMA]])/Table2[[#This Row],[20D EMA]]</f>
        <v>-3.3795773112076016E-2</v>
      </c>
      <c r="T147" s="1">
        <f>(Table2[[#This Row],[Close Price]]-Table2[[#This Row],[50D EMA]])/Table2[[#This Row],[50D EMA]]</f>
        <v>-8.6312262959084909E-2</v>
      </c>
      <c r="U147" s="1">
        <f>(Table2[[#This Row],[Close Price]]-Table2[[#This Row],[200D EMA]])/Table2[[#This Row],[200D EMA]]</f>
        <v>4.7125515829756236E-2</v>
      </c>
      <c r="V147">
        <v>1.13006812245887</v>
      </c>
      <c r="W147">
        <v>11111.45</v>
      </c>
      <c r="X147">
        <v>11769</v>
      </c>
      <c r="Y147">
        <v>11111.45</v>
      </c>
      <c r="Z147">
        <v>11950</v>
      </c>
      <c r="AA147">
        <v>11111.45</v>
      </c>
      <c r="AB147">
        <v>12599</v>
      </c>
      <c r="AC147" s="1">
        <f>(Table2[[#This Row],[Close Price]]/Table2[[#This Row],[Day Low]])-1</f>
        <v>5.2630394772959388E-2</v>
      </c>
      <c r="AD147" s="1">
        <f>(Table2[[#This Row],[Day High]]/Table2[[#This Row],[Close Price]])-1</f>
        <v>6.2199422891953127E-3</v>
      </c>
      <c r="AE147" s="1">
        <f>(Table2[[#This Row],[Close Price]]/Table2[[#This Row],[Current Week Low]])-1</f>
        <v>5.2630394772959388E-2</v>
      </c>
      <c r="AF147" s="1">
        <f>(Table2[[#This Row],[Current Week High]]/Table2[[#This Row],[Close Price]])-1</f>
        <v>2.1694987709736102E-2</v>
      </c>
      <c r="AG147" s="1">
        <f>(Table2[[#This Row],[Close Price]]/Table2[[#This Row],[Current Month Low]])-1</f>
        <v>5.2630394772959388E-2</v>
      </c>
      <c r="AH147" s="1">
        <f>(Table2[[#This Row],[Current Month High]]/Table2[[#This Row],[Close Price]])-1</f>
        <v>7.718285775355338E-2</v>
      </c>
      <c r="AI147">
        <v>34.249011435288999</v>
      </c>
      <c r="AJ147">
        <v>161.699128508619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-0.14000000000000001</v>
      </c>
      <c r="AM147" t="s">
        <v>3158</v>
      </c>
      <c r="AN147">
        <v>-5.3</v>
      </c>
      <c r="AO147" t="s">
        <v>3158</v>
      </c>
      <c r="AQ147">
        <f>(Table2[[#This Row],[Sharpe Ratio]]-AVERAGE(Table2[Sharpe Ratio]))/_xlfn.STDEV.P(Table2[Sharpe Ratio])</f>
        <v>-0.65585503827864744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33</v>
      </c>
      <c r="AT147">
        <f>_xlfn.RANK.AVG(Table2[[#This Row],[6M Return vs Nifty Z-Score]],Table2[6M Return vs Nifty Z-Score])</f>
        <v>42</v>
      </c>
      <c r="AU147">
        <f>_xlfn.RANK.AVG(Table2[[#This Row],[Sharpe Ratio Z-Score]],Table2[Sharpe Ratio Z-Score])</f>
        <v>531</v>
      </c>
      <c r="AV147">
        <f>(Table2[[#This Row],[Rank 1Y]]+Table2[[#This Row],[Rank 6M]]+Table2[[#This Row],[Rank Sharpe]])/3</f>
        <v>202</v>
      </c>
    </row>
    <row r="148" spans="1:48" hidden="1" x14ac:dyDescent="0.3">
      <c r="A148" t="s">
        <v>285</v>
      </c>
      <c r="B148" t="s">
        <v>286</v>
      </c>
      <c r="C148" t="s">
        <v>3127</v>
      </c>
      <c r="D148" t="s">
        <v>287</v>
      </c>
      <c r="E148">
        <v>87669.932435925002</v>
      </c>
      <c r="F148">
        <v>9688.35</v>
      </c>
      <c r="G148">
        <v>35.114952120527498</v>
      </c>
      <c r="H148">
        <f>(Table2[[#This Row],[1Y Return vs Nifty]]-AVERAGE(Table2[1Y Return vs Nifty]))/_xlfn.STDEV.P(Table2[1Y Return vs Nifty])</f>
        <v>0.40348418676655012</v>
      </c>
      <c r="I148">
        <v>-4.9007563318290801</v>
      </c>
      <c r="J148">
        <f>(Table2[[#This Row],[1M Return vs Nifty]]-AVERAGE(Table2[1M Return vs Nifty]))/_xlfn.STDEV.P(Table2[1M Return vs Nifty])</f>
        <v>-0.43115498951037506</v>
      </c>
      <c r="K148">
        <v>5.0916836924175799</v>
      </c>
      <c r="L148">
        <f>(Table2[[#This Row],[6M Return vs Nifty]]-AVERAGE(Table2[6M Return vs Nifty]))/_xlfn.STDEV.P(Table2[6M Return vs Nifty])</f>
        <v>1.583491334931842E-2</v>
      </c>
      <c r="M148">
        <v>2.8769530049026302</v>
      </c>
      <c r="N148">
        <f>(Table2[[#This Row],[1W Return vs Nifty]]-AVERAGE(Table2[1W Return vs Nifty]))/_xlfn.STDEV.P(Table2[1W Return vs Nifty])</f>
        <v>0.41460318189613943</v>
      </c>
      <c r="O148">
        <v>10369.6</v>
      </c>
      <c r="P148">
        <v>10636.1660859727</v>
      </c>
      <c r="Q148">
        <v>9539.7137319944395</v>
      </c>
      <c r="R148">
        <v>27.143007354585599</v>
      </c>
      <c r="S148" s="1">
        <f>(Table2[[#This Row],[Close Price]]-Table2[[#This Row],[20D EMA]])/Table2[[#This Row],[20D EMA]]</f>
        <v>-6.5696844622743403E-2</v>
      </c>
      <c r="T148" s="1">
        <f>(Table2[[#This Row],[Close Price]]-Table2[[#This Row],[50D EMA]])/Table2[[#This Row],[50D EMA]]</f>
        <v>-8.9112569163686553E-2</v>
      </c>
      <c r="U148" s="1">
        <f>(Table2[[#This Row],[Close Price]]-Table2[[#This Row],[200D EMA]])/Table2[[#This Row],[200D EMA]]</f>
        <v>1.5580789128615279E-2</v>
      </c>
      <c r="V148">
        <v>1.0366978417024499</v>
      </c>
      <c r="W148">
        <v>9630.5499999999993</v>
      </c>
      <c r="X148">
        <v>10096.9</v>
      </c>
      <c r="Y148">
        <v>9630.5499999999993</v>
      </c>
      <c r="Z148">
        <v>10350</v>
      </c>
      <c r="AA148">
        <v>9630.5499999999993</v>
      </c>
      <c r="AB148">
        <v>10533.6</v>
      </c>
      <c r="AC148" s="1">
        <f>(Table2[[#This Row],[Close Price]]/Table2[[#This Row],[Day Low]])-1</f>
        <v>6.0017340650326823E-3</v>
      </c>
      <c r="AD148" s="1">
        <f>(Table2[[#This Row],[Day High]]/Table2[[#This Row],[Close Price]])-1</f>
        <v>4.216920321829809E-2</v>
      </c>
      <c r="AE148" s="1">
        <f>(Table2[[#This Row],[Close Price]]/Table2[[#This Row],[Current Week Low]])-1</f>
        <v>6.0017340650326823E-3</v>
      </c>
      <c r="AF148" s="1">
        <f>(Table2[[#This Row],[Current Week High]]/Table2[[#This Row],[Close Price]])-1</f>
        <v>6.8293362646890232E-2</v>
      </c>
      <c r="AG148" s="1">
        <f>(Table2[[#This Row],[Close Price]]/Table2[[#This Row],[Current Month Low]])-1</f>
        <v>6.0017340650326823E-3</v>
      </c>
      <c r="AH148" s="1">
        <f>(Table2[[#This Row],[Current Month High]]/Table2[[#This Row],[Close Price]])-1</f>
        <v>8.7243957949496131E-2</v>
      </c>
      <c r="AI148">
        <v>37.257634168872897</v>
      </c>
      <c r="AJ148">
        <v>63.949503752527697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0.04</v>
      </c>
      <c r="AM148" t="s">
        <v>3159</v>
      </c>
      <c r="AN148">
        <v>-5.89</v>
      </c>
      <c r="AO148" t="s">
        <v>3158</v>
      </c>
      <c r="AP148">
        <v>0.14305087694618701</v>
      </c>
      <c r="AQ148">
        <f>(Table2[[#This Row],[Sharpe Ratio]]-AVERAGE(Table2[Sharpe Ratio]))/_xlfn.STDEV.P(Table2[Sharpe Ratio])</f>
        <v>1.0397220049034521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187</v>
      </c>
      <c r="AT148">
        <f>_xlfn.RANK.AVG(Table2[[#This Row],[6M Return vs Nifty Z-Score]],Table2[6M Return vs Nifty Z-Score])</f>
        <v>305</v>
      </c>
      <c r="AU148">
        <f>_xlfn.RANK.AVG(Table2[[#This Row],[Sharpe Ratio Z-Score]],Table2[Sharpe Ratio Z-Score])</f>
        <v>115</v>
      </c>
      <c r="AV148">
        <f>(Table2[[#This Row],[Rank 1Y]]+Table2[[#This Row],[Rank 6M]]+Table2[[#This Row],[Rank Sharpe]])/3</f>
        <v>202.33333333333334</v>
      </c>
    </row>
    <row r="149" spans="1:48" hidden="1" x14ac:dyDescent="0.3">
      <c r="A149" t="s">
        <v>731</v>
      </c>
      <c r="B149" t="s">
        <v>732</v>
      </c>
      <c r="C149" t="s">
        <v>3119</v>
      </c>
      <c r="D149" t="s">
        <v>539</v>
      </c>
      <c r="E149">
        <v>22812.281368960001</v>
      </c>
      <c r="F149">
        <v>1246.4000000000001</v>
      </c>
      <c r="G149">
        <v>73.751105006847197</v>
      </c>
      <c r="H149">
        <f>(Table2[[#This Row],[1Y Return vs Nifty]]-AVERAGE(Table2[1Y Return vs Nifty]))/_xlfn.STDEV.P(Table2[1Y Return vs Nifty])</f>
        <v>1.1799870799091974</v>
      </c>
      <c r="I149">
        <v>-4.5639005245228201</v>
      </c>
      <c r="J149">
        <f>(Table2[[#This Row],[1M Return vs Nifty]]-AVERAGE(Table2[1M Return vs Nifty]))/_xlfn.STDEV.P(Table2[1M Return vs Nifty])</f>
        <v>-0.39430665060926512</v>
      </c>
      <c r="K149">
        <v>10.3899514281552</v>
      </c>
      <c r="L149">
        <f>(Table2[[#This Row],[6M Return vs Nifty]]-AVERAGE(Table2[6M Return vs Nifty]))/_xlfn.STDEV.P(Table2[6M Return vs Nifty])</f>
        <v>0.19978054472362633</v>
      </c>
      <c r="M149">
        <v>-1.5250323116073401</v>
      </c>
      <c r="N149">
        <f>(Table2[[#This Row],[1W Return vs Nifty]]-AVERAGE(Table2[1W Return vs Nifty]))/_xlfn.STDEV.P(Table2[1W Return vs Nifty])</f>
        <v>-0.50732381043870745</v>
      </c>
      <c r="O149">
        <v>1321.22</v>
      </c>
      <c r="P149">
        <v>1363.98683022062</v>
      </c>
      <c r="Q149">
        <v>1245.7904363232601</v>
      </c>
      <c r="R149">
        <v>28.354993370354599</v>
      </c>
      <c r="S149" s="1">
        <f>(Table2[[#This Row],[Close Price]]-Table2[[#This Row],[20D EMA]])/Table2[[#This Row],[20D EMA]]</f>
        <v>-5.6629478815034537E-2</v>
      </c>
      <c r="T149" s="1">
        <f>(Table2[[#This Row],[Close Price]]-Table2[[#This Row],[50D EMA]])/Table2[[#This Row],[50D EMA]]</f>
        <v>-8.62081858969274E-2</v>
      </c>
      <c r="U149" s="1">
        <f>(Table2[[#This Row],[Close Price]]-Table2[[#This Row],[200D EMA]])/Table2[[#This Row],[200D EMA]]</f>
        <v>4.8929872871636838E-4</v>
      </c>
      <c r="V149">
        <v>0.96767144835376995</v>
      </c>
      <c r="W149">
        <v>1238</v>
      </c>
      <c r="X149">
        <v>1304.45</v>
      </c>
      <c r="Y149">
        <v>1238</v>
      </c>
      <c r="Z149">
        <v>1305</v>
      </c>
      <c r="AA149">
        <v>1238</v>
      </c>
      <c r="AB149">
        <v>1422</v>
      </c>
      <c r="AC149" s="1">
        <f>(Table2[[#This Row],[Close Price]]/Table2[[#This Row],[Day Low]])-1</f>
        <v>6.7851373182552521E-3</v>
      </c>
      <c r="AD149" s="1">
        <f>(Table2[[#This Row],[Day High]]/Table2[[#This Row],[Close Price]])-1</f>
        <v>4.6574133504492909E-2</v>
      </c>
      <c r="AE149" s="1">
        <f>(Table2[[#This Row],[Close Price]]/Table2[[#This Row],[Current Week Low]])-1</f>
        <v>6.7851373182552521E-3</v>
      </c>
      <c r="AF149" s="1">
        <f>(Table2[[#This Row],[Current Week High]]/Table2[[#This Row],[Close Price]])-1</f>
        <v>4.7015404364569857E-2</v>
      </c>
      <c r="AG149" s="1">
        <f>(Table2[[#This Row],[Close Price]]/Table2[[#This Row],[Current Month Low]])-1</f>
        <v>6.7851373182552521E-3</v>
      </c>
      <c r="AH149" s="1">
        <f>(Table2[[#This Row],[Current Month High]]/Table2[[#This Row],[Close Price]])-1</f>
        <v>0.14088575096277278</v>
      </c>
      <c r="AI149">
        <v>42.486360718870301</v>
      </c>
      <c r="AJ149">
        <v>96.577556975001997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-0.1</v>
      </c>
      <c r="AM149" t="s">
        <v>3158</v>
      </c>
      <c r="AN149">
        <v>-5.68</v>
      </c>
      <c r="AO149" t="s">
        <v>3158</v>
      </c>
      <c r="AP149">
        <v>7.8928606785043001E-2</v>
      </c>
      <c r="AQ149">
        <f>(Table2[[#This Row],[Sharpe Ratio]]-AVERAGE(Table2[Sharpe Ratio]))/_xlfn.STDEV.P(Table2[Sharpe Ratio])</f>
        <v>0.27968297848870105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83</v>
      </c>
      <c r="AT149">
        <f>_xlfn.RANK.AVG(Table2[[#This Row],[6M Return vs Nifty Z-Score]],Table2[6M Return vs Nifty Z-Score])</f>
        <v>247</v>
      </c>
      <c r="AU149">
        <f>_xlfn.RANK.AVG(Table2[[#This Row],[Sharpe Ratio Z-Score]],Table2[Sharpe Ratio Z-Score])</f>
        <v>278</v>
      </c>
      <c r="AV149">
        <f>(Table2[[#This Row],[Rank 1Y]]+Table2[[#This Row],[Rank 6M]]+Table2[[#This Row],[Rank Sharpe]])/3</f>
        <v>202.66666666666666</v>
      </c>
    </row>
    <row r="150" spans="1:48" hidden="1" x14ac:dyDescent="0.3">
      <c r="A150" t="s">
        <v>788</v>
      </c>
      <c r="B150" t="s">
        <v>789</v>
      </c>
      <c r="C150" t="s">
        <v>3116</v>
      </c>
      <c r="D150" t="s">
        <v>222</v>
      </c>
      <c r="E150">
        <v>19277.4848578399</v>
      </c>
      <c r="F150">
        <v>1186.7</v>
      </c>
      <c r="G150">
        <v>59.0188391952655</v>
      </c>
      <c r="H150">
        <f>(Table2[[#This Row],[1Y Return vs Nifty]]-AVERAGE(Table2[1Y Return vs Nifty]))/_xlfn.STDEV.P(Table2[1Y Return vs Nifty])</f>
        <v>0.88390048301382551</v>
      </c>
      <c r="I150">
        <v>-0.31031971643846301</v>
      </c>
      <c r="J150">
        <f>(Table2[[#This Row],[1M Return vs Nifty]]-AVERAGE(Table2[1M Return vs Nifty]))/_xlfn.STDEV.P(Table2[1M Return vs Nifty])</f>
        <v>7.0988540270576786E-2</v>
      </c>
      <c r="K150">
        <v>-3.9267947686769702</v>
      </c>
      <c r="L150">
        <f>(Table2[[#This Row],[6M Return vs Nifty]]-AVERAGE(Table2[6M Return vs Nifty]))/_xlfn.STDEV.P(Table2[6M Return vs Nifty])</f>
        <v>-0.29726925527772841</v>
      </c>
      <c r="M150">
        <v>5.0503485168579596</v>
      </c>
      <c r="N150">
        <f>(Table2[[#This Row],[1W Return vs Nifty]]-AVERAGE(Table2[1W Return vs Nifty]))/_xlfn.STDEV.P(Table2[1W Return vs Nifty])</f>
        <v>0.86978688729741871</v>
      </c>
      <c r="O150">
        <v>1255.67</v>
      </c>
      <c r="P150">
        <v>1280.2371774578701</v>
      </c>
      <c r="Q150">
        <v>1163.9748637468001</v>
      </c>
      <c r="R150">
        <v>30.737177667242602</v>
      </c>
      <c r="S150" s="1">
        <f>(Table2[[#This Row],[Close Price]]-Table2[[#This Row],[20D EMA]])/Table2[[#This Row],[20D EMA]]</f>
        <v>-5.4926851800234155E-2</v>
      </c>
      <c r="T150" s="1">
        <f>(Table2[[#This Row],[Close Price]]-Table2[[#This Row],[50D EMA]])/Table2[[#This Row],[50D EMA]]</f>
        <v>-7.3062381803037535E-2</v>
      </c>
      <c r="U150" s="1">
        <f>(Table2[[#This Row],[Close Price]]-Table2[[#This Row],[200D EMA]])/Table2[[#This Row],[200D EMA]]</f>
        <v>1.9523734541868374E-2</v>
      </c>
      <c r="V150">
        <v>0.485051210729882</v>
      </c>
      <c r="W150">
        <v>1180</v>
      </c>
      <c r="X150">
        <v>1270.2</v>
      </c>
      <c r="Y150">
        <v>1180</v>
      </c>
      <c r="Z150">
        <v>1270.75</v>
      </c>
      <c r="AA150">
        <v>1180</v>
      </c>
      <c r="AB150">
        <v>1320</v>
      </c>
      <c r="AC150" s="1">
        <f>(Table2[[#This Row],[Close Price]]/Table2[[#This Row],[Day Low]])-1</f>
        <v>5.67796610169502E-3</v>
      </c>
      <c r="AD150" s="1">
        <f>(Table2[[#This Row],[Day High]]/Table2[[#This Row],[Close Price]])-1</f>
        <v>7.0363192045167278E-2</v>
      </c>
      <c r="AE150" s="1">
        <f>(Table2[[#This Row],[Close Price]]/Table2[[#This Row],[Current Week Low]])-1</f>
        <v>5.67796610169502E-3</v>
      </c>
      <c r="AF150" s="1">
        <f>(Table2[[#This Row],[Current Week High]]/Table2[[#This Row],[Close Price]])-1</f>
        <v>7.0826662172410737E-2</v>
      </c>
      <c r="AG150" s="1">
        <f>(Table2[[#This Row],[Close Price]]/Table2[[#This Row],[Current Month Low]])-1</f>
        <v>5.67796610169502E-3</v>
      </c>
      <c r="AH150" s="1">
        <f>(Table2[[#This Row],[Current Month High]]/Table2[[#This Row],[Close Price]])-1</f>
        <v>0.11232830538468019</v>
      </c>
      <c r="AI150">
        <v>22.1033117047273</v>
      </c>
      <c r="AJ150">
        <v>89.841625339945594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-0.01</v>
      </c>
      <c r="AM150" t="s">
        <v>3158</v>
      </c>
      <c r="AN150">
        <v>0.73</v>
      </c>
      <c r="AO150" t="s">
        <v>3159</v>
      </c>
      <c r="AP150">
        <v>0.14793852515529199</v>
      </c>
      <c r="AQ150">
        <f>(Table2[[#This Row],[Sharpe Ratio]]-AVERAGE(Table2[Sharpe Ratio]))/_xlfn.STDEV.P(Table2[Sharpe Ratio])</f>
        <v>1.0976551282468767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111</v>
      </c>
      <c r="AT150">
        <f>_xlfn.RANK.AVG(Table2[[#This Row],[6M Return vs Nifty Z-Score]],Table2[6M Return vs Nifty Z-Score])</f>
        <v>403</v>
      </c>
      <c r="AU150">
        <f>_xlfn.RANK.AVG(Table2[[#This Row],[Sharpe Ratio Z-Score]],Table2[Sharpe Ratio Z-Score])</f>
        <v>101</v>
      </c>
      <c r="AV150">
        <f>(Table2[[#This Row],[Rank 1Y]]+Table2[[#This Row],[Rank 6M]]+Table2[[#This Row],[Rank Sharpe]])/3</f>
        <v>205</v>
      </c>
    </row>
    <row r="151" spans="1:48" hidden="1" x14ac:dyDescent="0.3">
      <c r="A151" t="s">
        <v>1522</v>
      </c>
      <c r="B151" t="s">
        <v>1523</v>
      </c>
      <c r="C151" t="s">
        <v>3127</v>
      </c>
      <c r="D151" t="s">
        <v>165</v>
      </c>
      <c r="E151">
        <v>6324.9476962500003</v>
      </c>
      <c r="F151">
        <v>913.65</v>
      </c>
      <c r="G151">
        <v>73.413514715821705</v>
      </c>
      <c r="H151">
        <f>(Table2[[#This Row],[1Y Return vs Nifty]]-AVERAGE(Table2[1Y Return vs Nifty]))/_xlfn.STDEV.P(Table2[1Y Return vs Nifty])</f>
        <v>1.1732022471011934</v>
      </c>
      <c r="I151">
        <v>-10.8559271691934</v>
      </c>
      <c r="J151">
        <f>(Table2[[#This Row],[1M Return vs Nifty]]-AVERAGE(Table2[1M Return vs Nifty]))/_xlfn.STDEV.P(Table2[1M Return vs Nifty])</f>
        <v>-1.0825855080577369</v>
      </c>
      <c r="K151">
        <v>20.251673718983799</v>
      </c>
      <c r="L151">
        <f>(Table2[[#This Row],[6M Return vs Nifty]]-AVERAGE(Table2[6M Return vs Nifty]))/_xlfn.STDEV.P(Table2[6M Return vs Nifty])</f>
        <v>0.54216051185679093</v>
      </c>
      <c r="M151">
        <v>1.33253323154695</v>
      </c>
      <c r="N151">
        <f>(Table2[[#This Row],[1W Return vs Nifty]]-AVERAGE(Table2[1W Return vs Nifty]))/_xlfn.STDEV.P(Table2[1W Return vs Nifty])</f>
        <v>9.1148609884723883E-2</v>
      </c>
      <c r="O151">
        <v>1004.86</v>
      </c>
      <c r="P151">
        <v>1007.7943065682</v>
      </c>
      <c r="Q151">
        <v>856.58876628758105</v>
      </c>
      <c r="R151">
        <v>29.956806027073199</v>
      </c>
      <c r="S151" s="1">
        <f>(Table2[[#This Row],[Close Price]]-Table2[[#This Row],[20D EMA]])/Table2[[#This Row],[20D EMA]]</f>
        <v>-9.0768863324244206E-2</v>
      </c>
      <c r="T151" s="1">
        <f>(Table2[[#This Row],[Close Price]]-Table2[[#This Row],[50D EMA]])/Table2[[#This Row],[50D EMA]]</f>
        <v>-9.3416192128318046E-2</v>
      </c>
      <c r="U151" s="1">
        <f>(Table2[[#This Row],[Close Price]]-Table2[[#This Row],[200D EMA]])/Table2[[#This Row],[200D EMA]]</f>
        <v>6.6614501564992337E-2</v>
      </c>
      <c r="V151">
        <v>0.62953959983268104</v>
      </c>
      <c r="W151">
        <v>905.4</v>
      </c>
      <c r="X151">
        <v>986.95</v>
      </c>
      <c r="Y151">
        <v>905.4</v>
      </c>
      <c r="Z151">
        <v>1026.8</v>
      </c>
      <c r="AA151">
        <v>905.4</v>
      </c>
      <c r="AB151">
        <v>1078</v>
      </c>
      <c r="AC151" s="1">
        <f>(Table2[[#This Row],[Close Price]]/Table2[[#This Row],[Day Low]])-1</f>
        <v>9.1119946984759004E-3</v>
      </c>
      <c r="AD151" s="1">
        <f>(Table2[[#This Row],[Day High]]/Table2[[#This Row],[Close Price]])-1</f>
        <v>8.0227658293657411E-2</v>
      </c>
      <c r="AE151" s="1">
        <f>(Table2[[#This Row],[Close Price]]/Table2[[#This Row],[Current Week Low]])-1</f>
        <v>9.1119946984759004E-3</v>
      </c>
      <c r="AF151" s="1">
        <f>(Table2[[#This Row],[Current Week High]]/Table2[[#This Row],[Close Price]])-1</f>
        <v>0.12384392272752143</v>
      </c>
      <c r="AG151" s="1">
        <f>(Table2[[#This Row],[Close Price]]/Table2[[#This Row],[Current Month Low]])-1</f>
        <v>9.1119946984759004E-3</v>
      </c>
      <c r="AH151" s="1">
        <f>(Table2[[#This Row],[Current Month High]]/Table2[[#This Row],[Close Price]])-1</f>
        <v>0.17988288732008972</v>
      </c>
      <c r="AI151">
        <v>35.111913752531002</v>
      </c>
      <c r="AJ151">
        <v>103.66696388765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0.03</v>
      </c>
      <c r="AM151" t="s">
        <v>3159</v>
      </c>
      <c r="AN151">
        <v>-5.35</v>
      </c>
      <c r="AO151" t="s">
        <v>3158</v>
      </c>
      <c r="AP151">
        <v>4.9265308826215E-2</v>
      </c>
      <c r="AQ151">
        <f>(Table2[[#This Row],[Sharpe Ratio]]-AVERAGE(Table2[Sharpe Ratio]))/_xlfn.STDEV.P(Table2[Sharpe Ratio])</f>
        <v>-7.19150551464212E-2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84</v>
      </c>
      <c r="AT151">
        <f>_xlfn.RANK.AVG(Table2[[#This Row],[6M Return vs Nifty Z-Score]],Table2[6M Return vs Nifty Z-Score])</f>
        <v>161</v>
      </c>
      <c r="AU151">
        <f>_xlfn.RANK.AVG(Table2[[#This Row],[Sharpe Ratio Z-Score]],Table2[Sharpe Ratio Z-Score])</f>
        <v>372</v>
      </c>
      <c r="AV151">
        <f>(Table2[[#This Row],[Rank 1Y]]+Table2[[#This Row],[Rank 6M]]+Table2[[#This Row],[Rank Sharpe]])/3</f>
        <v>205.66666666666666</v>
      </c>
    </row>
    <row r="152" spans="1:48" x14ac:dyDescent="0.3">
      <c r="A152" t="s">
        <v>328</v>
      </c>
      <c r="B152" t="s">
        <v>329</v>
      </c>
      <c r="C152" t="s">
        <v>3113</v>
      </c>
      <c r="D152" t="s">
        <v>120</v>
      </c>
      <c r="E152">
        <v>74074.209878990005</v>
      </c>
      <c r="F152">
        <v>1632.85</v>
      </c>
      <c r="G152">
        <v>96.575963422822198</v>
      </c>
      <c r="H152">
        <f>(Table2[[#This Row],[1Y Return vs Nifty]]-AVERAGE(Table2[1Y Return vs Nifty]))/_xlfn.STDEV.P(Table2[1Y Return vs Nifty])</f>
        <v>1.6387172399156678</v>
      </c>
      <c r="I152">
        <v>7.9017834334160097</v>
      </c>
      <c r="J152">
        <f>(Table2[[#This Row],[1M Return vs Nifty]]-AVERAGE(Table2[1M Return vs Nifty]))/_xlfn.STDEV.P(Table2[1M Return vs Nifty])</f>
        <v>0.96930275481992656</v>
      </c>
      <c r="K152">
        <v>24.4122812878799</v>
      </c>
      <c r="L152">
        <f>(Table2[[#This Row],[6M Return vs Nifty]]-AVERAGE(Table2[6M Return vs Nifty]))/_xlfn.STDEV.P(Table2[6M Return vs Nifty])</f>
        <v>0.68660877765488948</v>
      </c>
      <c r="M152">
        <v>3.9176220942598601</v>
      </c>
      <c r="N152">
        <f>(Table2[[#This Row],[1W Return vs Nifty]]-AVERAGE(Table2[1W Return vs Nifty]))/_xlfn.STDEV.P(Table2[1W Return vs Nifty])</f>
        <v>0.63255505010627999</v>
      </c>
      <c r="O152">
        <v>1679.18</v>
      </c>
      <c r="P152">
        <v>1672.5512876862699</v>
      </c>
      <c r="Q152">
        <v>1416.5939344670301</v>
      </c>
      <c r="R152">
        <v>39.656699880522503</v>
      </c>
      <c r="S152" s="1">
        <f>(Table2[[#This Row],[Close Price]]-Table2[[#This Row],[20D EMA]])/Table2[[#This Row],[20D EMA]]</f>
        <v>-2.759084791386281E-2</v>
      </c>
      <c r="T152" s="1">
        <f>(Table2[[#This Row],[Close Price]]-Table2[[#This Row],[50D EMA]])/Table2[[#This Row],[50D EMA]]</f>
        <v>-2.3736962793643793E-2</v>
      </c>
      <c r="U152" s="1">
        <f>(Table2[[#This Row],[Close Price]]-Table2[[#This Row],[200D EMA]])/Table2[[#This Row],[200D EMA]]</f>
        <v>0.1526591779558428</v>
      </c>
      <c r="V152">
        <v>0.63668508734268003</v>
      </c>
      <c r="W152">
        <v>1625.05</v>
      </c>
      <c r="X152">
        <v>1690.05</v>
      </c>
      <c r="Y152">
        <v>1625.05</v>
      </c>
      <c r="Z152">
        <v>1711</v>
      </c>
      <c r="AA152">
        <v>1596.6</v>
      </c>
      <c r="AB152">
        <v>1764.75</v>
      </c>
      <c r="AC152" s="1">
        <f>(Table2[[#This Row],[Close Price]]/Table2[[#This Row],[Day Low]])-1</f>
        <v>4.7998523122365633E-3</v>
      </c>
      <c r="AD152" s="1">
        <f>(Table2[[#This Row],[Day High]]/Table2[[#This Row],[Close Price]])-1</f>
        <v>3.5030774412836418E-2</v>
      </c>
      <c r="AE152" s="1">
        <f>(Table2[[#This Row],[Close Price]]/Table2[[#This Row],[Current Week Low]])-1</f>
        <v>4.7998523122365633E-3</v>
      </c>
      <c r="AF152" s="1">
        <f>(Table2[[#This Row],[Current Week High]]/Table2[[#This Row],[Close Price]])-1</f>
        <v>4.7861101754600899E-2</v>
      </c>
      <c r="AG152" s="1">
        <f>(Table2[[#This Row],[Close Price]]/Table2[[#This Row],[Current Month Low]])-1</f>
        <v>2.2704497056244444E-2</v>
      </c>
      <c r="AH152" s="1">
        <f>(Table2[[#This Row],[Current Month High]]/Table2[[#This Row],[Close Price]])-1</f>
        <v>8.0779006032397405E-2</v>
      </c>
      <c r="AI152">
        <v>20.433597697277701</v>
      </c>
      <c r="AJ152">
        <v>125.143054119269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-0.1</v>
      </c>
      <c r="AM152" t="s">
        <v>3158</v>
      </c>
      <c r="AN152">
        <v>-1.75</v>
      </c>
      <c r="AO152" t="s">
        <v>3158</v>
      </c>
      <c r="AP152">
        <v>2.4132151471917E-2</v>
      </c>
      <c r="AQ152">
        <f>(Table2[[#This Row],[Sharpe Ratio]]-AVERAGE(Table2[Sharpe Ratio]))/_xlfn.STDEV.P(Table2[Sharpe Ratio])</f>
        <v>-0.36981749057617436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3.5573663319205893</v>
      </c>
      <c r="AS152">
        <f>_xlfn.RANK.AVG(Table2[[#This Row],[1Y Return vs Nifty Z-Score]],Table2[1Y Return vs Nifty Z-Score])</f>
        <v>50</v>
      </c>
      <c r="AT152">
        <f>_xlfn.RANK.AVG(Table2[[#This Row],[6M Return vs Nifty Z-Score]],Table2[6M Return vs Nifty Z-Score])</f>
        <v>133</v>
      </c>
      <c r="AU152">
        <f>_xlfn.RANK.AVG(Table2[[#This Row],[Sharpe Ratio Z-Score]],Table2[Sharpe Ratio Z-Score])</f>
        <v>437</v>
      </c>
      <c r="AV152">
        <f>(Table2[[#This Row],[Rank 1Y]]+Table2[[#This Row],[Rank 6M]]+Table2[[#This Row],[Rank Sharpe]])/3</f>
        <v>206.66666666666666</v>
      </c>
    </row>
    <row r="153" spans="1:48" hidden="1" x14ac:dyDescent="0.3">
      <c r="A153" t="s">
        <v>1286</v>
      </c>
      <c r="B153" t="s">
        <v>1287</v>
      </c>
      <c r="C153" t="s">
        <v>3126</v>
      </c>
      <c r="D153" t="s">
        <v>138</v>
      </c>
      <c r="E153">
        <v>8571.77540047</v>
      </c>
      <c r="F153">
        <v>380.45</v>
      </c>
      <c r="G153">
        <v>125.718737293861</v>
      </c>
      <c r="H153">
        <f>(Table2[[#This Row],[1Y Return vs Nifty]]-AVERAGE(Table2[1Y Return vs Nifty]))/_xlfn.STDEV.P(Table2[1Y Return vs Nifty])</f>
        <v>2.2244238005985304</v>
      </c>
      <c r="I153">
        <v>1.0036299012124801</v>
      </c>
      <c r="J153">
        <f>(Table2[[#This Row],[1M Return vs Nifty]]-AVERAGE(Table2[1M Return vs Nifty]))/_xlfn.STDEV.P(Table2[1M Return vs Nifty])</f>
        <v>0.2147202490909223</v>
      </c>
      <c r="K153">
        <v>-0.85789663590059795</v>
      </c>
      <c r="L153">
        <f>(Table2[[#This Row],[6M Return vs Nifty]]-AVERAGE(Table2[6M Return vs Nifty]))/_xlfn.STDEV.P(Table2[6M Return vs Nifty])</f>
        <v>-0.19072303435928073</v>
      </c>
      <c r="M153">
        <v>-9.1326403097325208</v>
      </c>
      <c r="N153">
        <f>(Table2[[#This Row],[1W Return vs Nifty]]-AVERAGE(Table2[1W Return vs Nifty]))/_xlfn.STDEV.P(Table2[1W Return vs Nifty])</f>
        <v>-2.1006183483075249</v>
      </c>
      <c r="O153">
        <v>408.85</v>
      </c>
      <c r="P153">
        <v>419.41595617488099</v>
      </c>
      <c r="Q153">
        <v>371.90119823382901</v>
      </c>
      <c r="R153">
        <v>23.983180018451101</v>
      </c>
      <c r="S153" s="1">
        <f>(Table2[[#This Row],[Close Price]]-Table2[[#This Row],[20D EMA]])/Table2[[#This Row],[20D EMA]]</f>
        <v>-6.946312828665778E-2</v>
      </c>
      <c r="T153" s="1">
        <f>(Table2[[#This Row],[Close Price]]-Table2[[#This Row],[50D EMA]])/Table2[[#This Row],[50D EMA]]</f>
        <v>-9.2905278402507022E-2</v>
      </c>
      <c r="U153" s="1">
        <f>(Table2[[#This Row],[Close Price]]-Table2[[#This Row],[200D EMA]])/Table2[[#This Row],[200D EMA]]</f>
        <v>2.2986755102617367E-2</v>
      </c>
      <c r="V153">
        <v>0.60094603263165003</v>
      </c>
      <c r="W153">
        <v>361.45</v>
      </c>
      <c r="X153">
        <v>376</v>
      </c>
      <c r="Y153">
        <v>361.45</v>
      </c>
      <c r="Z153">
        <v>417.7</v>
      </c>
      <c r="AA153">
        <v>361.45</v>
      </c>
      <c r="AB153">
        <v>456</v>
      </c>
      <c r="AC153" s="1">
        <f>(Table2[[#This Row],[Close Price]]/Table2[[#This Row],[Day Low]])-1</f>
        <v>5.2566053396043699E-2</v>
      </c>
      <c r="AD153" s="1">
        <f>(Table2[[#This Row],[Day High]]/Table2[[#This Row],[Close Price]])-1</f>
        <v>-1.1696674990143263E-2</v>
      </c>
      <c r="AE153" s="1">
        <f>(Table2[[#This Row],[Close Price]]/Table2[[#This Row],[Current Week Low]])-1</f>
        <v>5.2566053396043699E-2</v>
      </c>
      <c r="AF153" s="1">
        <f>(Table2[[#This Row],[Current Week High]]/Table2[[#This Row],[Close Price]])-1</f>
        <v>9.79103692995138E-2</v>
      </c>
      <c r="AG153" s="1">
        <f>(Table2[[#This Row],[Close Price]]/Table2[[#This Row],[Current Month Low]])-1</f>
        <v>5.2566053396043699E-2</v>
      </c>
      <c r="AH153" s="1">
        <f>(Table2[[#This Row],[Current Month High]]/Table2[[#This Row],[Close Price]])-1</f>
        <v>0.19858062820344324</v>
      </c>
      <c r="AI153">
        <v>49.717439873833598</v>
      </c>
      <c r="AJ153">
        <v>154.48160535117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-0.14000000000000001</v>
      </c>
      <c r="AM153" t="s">
        <v>3158</v>
      </c>
      <c r="AN153">
        <v>-7.92</v>
      </c>
      <c r="AO153" t="s">
        <v>3158</v>
      </c>
      <c r="AP153">
        <v>9.7263585332679994E-2</v>
      </c>
      <c r="AQ153">
        <f>(Table2[[#This Row],[Sharpe Ratio]]-AVERAGE(Table2[Sharpe Ratio]))/_xlfn.STDEV.P(Table2[Sharpe Ratio])</f>
        <v>0.49700683819705083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27</v>
      </c>
      <c r="AT153">
        <f>_xlfn.RANK.AVG(Table2[[#This Row],[6M Return vs Nifty Z-Score]],Table2[6M Return vs Nifty Z-Score])</f>
        <v>370</v>
      </c>
      <c r="AU153">
        <f>_xlfn.RANK.AVG(Table2[[#This Row],[Sharpe Ratio Z-Score]],Table2[Sharpe Ratio Z-Score])</f>
        <v>226</v>
      </c>
      <c r="AV153">
        <f>(Table2[[#This Row],[Rank 1Y]]+Table2[[#This Row],[Rank 6M]]+Table2[[#This Row],[Rank Sharpe]])/3</f>
        <v>207.66666666666666</v>
      </c>
    </row>
    <row r="154" spans="1:48" x14ac:dyDescent="0.3">
      <c r="A154" t="s">
        <v>1136</v>
      </c>
      <c r="B154" t="s">
        <v>1137</v>
      </c>
      <c r="C154" t="s">
        <v>3117</v>
      </c>
      <c r="D154" t="s">
        <v>249</v>
      </c>
      <c r="E154">
        <v>10437.92943271</v>
      </c>
      <c r="F154">
        <v>1017.05</v>
      </c>
      <c r="G154">
        <v>42.057799346850203</v>
      </c>
      <c r="H154">
        <f>(Table2[[#This Row],[1Y Return vs Nifty]]-AVERAGE(Table2[1Y Return vs Nifty]))/_xlfn.STDEV.P(Table2[1Y Return vs Nifty])</f>
        <v>0.54302036092316197</v>
      </c>
      <c r="I154">
        <v>14.2329101681394</v>
      </c>
      <c r="J154">
        <f>(Table2[[#This Row],[1M Return vs Nifty]]-AVERAGE(Table2[1M Return vs Nifty]))/_xlfn.STDEV.P(Table2[1M Return vs Nifty])</f>
        <v>1.6618587342240843</v>
      </c>
      <c r="K154">
        <v>26.2957294921071</v>
      </c>
      <c r="L154">
        <f>(Table2[[#This Row],[6M Return vs Nifty]]-AVERAGE(Table2[6M Return vs Nifty]))/_xlfn.STDEV.P(Table2[6M Return vs Nifty])</f>
        <v>0.7519984646936374</v>
      </c>
      <c r="M154">
        <v>12.9082936364485</v>
      </c>
      <c r="N154">
        <f>(Table2[[#This Row],[1W Return vs Nifty]]-AVERAGE(Table2[1W Return vs Nifty]))/_xlfn.STDEV.P(Table2[1W Return vs Nifty])</f>
        <v>2.5155106208286382</v>
      </c>
      <c r="O154">
        <v>1002.22</v>
      </c>
      <c r="P154">
        <v>960.12515482459503</v>
      </c>
      <c r="Q154">
        <v>813.71590533443896</v>
      </c>
      <c r="R154">
        <v>50.690826927433299</v>
      </c>
      <c r="S154" s="1">
        <f>(Table2[[#This Row],[Close Price]]-Table2[[#This Row],[20D EMA]])/Table2[[#This Row],[20D EMA]]</f>
        <v>1.4797150326275595E-2</v>
      </c>
      <c r="T154" s="1">
        <f>(Table2[[#This Row],[Close Price]]-Table2[[#This Row],[50D EMA]])/Table2[[#This Row],[50D EMA]]</f>
        <v>5.9288984242689184E-2</v>
      </c>
      <c r="U154" s="1">
        <f>(Table2[[#This Row],[Close Price]]-Table2[[#This Row],[200D EMA]])/Table2[[#This Row],[200D EMA]]</f>
        <v>0.24988339705857199</v>
      </c>
      <c r="V154">
        <v>1.08975597098578</v>
      </c>
      <c r="W154">
        <v>1012.7</v>
      </c>
      <c r="X154">
        <v>1074.1500000000001</v>
      </c>
      <c r="Y154">
        <v>1012.7</v>
      </c>
      <c r="Z154">
        <v>1126</v>
      </c>
      <c r="AA154">
        <v>951.9</v>
      </c>
      <c r="AB154">
        <v>1138.6500000000001</v>
      </c>
      <c r="AC154" s="1">
        <f>(Table2[[#This Row],[Close Price]]/Table2[[#This Row],[Day Low]])-1</f>
        <v>4.2954478127776863E-3</v>
      </c>
      <c r="AD154" s="1">
        <f>(Table2[[#This Row],[Day High]]/Table2[[#This Row],[Close Price]])-1</f>
        <v>5.6142765842387421E-2</v>
      </c>
      <c r="AE154" s="1">
        <f>(Table2[[#This Row],[Close Price]]/Table2[[#This Row],[Current Week Low]])-1</f>
        <v>4.2954478127776863E-3</v>
      </c>
      <c r="AF154" s="1">
        <f>(Table2[[#This Row],[Current Week High]]/Table2[[#This Row],[Close Price]])-1</f>
        <v>0.10712354358192822</v>
      </c>
      <c r="AG154" s="1">
        <f>(Table2[[#This Row],[Close Price]]/Table2[[#This Row],[Current Month Low]])-1</f>
        <v>6.8442063241937134E-2</v>
      </c>
      <c r="AH154" s="1">
        <f>(Table2[[#This Row],[Current Month High]]/Table2[[#This Row],[Close Price]])-1</f>
        <v>0.11956147682021556</v>
      </c>
      <c r="AI154">
        <v>11.9561476820215</v>
      </c>
      <c r="AJ154">
        <v>75.111914600550904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0.17</v>
      </c>
      <c r="AM154" t="s">
        <v>3159</v>
      </c>
      <c r="AN154">
        <v>8.85</v>
      </c>
      <c r="AO154" t="s">
        <v>3159</v>
      </c>
      <c r="AP154">
        <v>5.7727553926321E-2</v>
      </c>
      <c r="AQ154">
        <f>(Table2[[#This Row],[Sharpe Ratio]]-AVERAGE(Table2[Sharpe Ratio]))/_xlfn.STDEV.P(Table2[Sharpe Ratio])</f>
        <v>2.8387640173073624E-2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5.5007758208425948</v>
      </c>
      <c r="AS154">
        <f>_xlfn.RANK.AVG(Table2[[#This Row],[1Y Return vs Nifty Z-Score]],Table2[1Y Return vs Nifty Z-Score])</f>
        <v>155</v>
      </c>
      <c r="AT154">
        <f>_xlfn.RANK.AVG(Table2[[#This Row],[6M Return vs Nifty Z-Score]],Table2[6M Return vs Nifty Z-Score])</f>
        <v>124</v>
      </c>
      <c r="AU154">
        <f>_xlfn.RANK.AVG(Table2[[#This Row],[Sharpe Ratio Z-Score]],Table2[Sharpe Ratio Z-Score])</f>
        <v>347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1170</v>
      </c>
      <c r="B155" t="s">
        <v>1171</v>
      </c>
      <c r="C155" t="s">
        <v>3124</v>
      </c>
      <c r="D155" t="s">
        <v>271</v>
      </c>
      <c r="E155">
        <v>9833.8300414000005</v>
      </c>
      <c r="F155">
        <v>1516.6</v>
      </c>
      <c r="G155">
        <v>147.23462423190401</v>
      </c>
      <c r="H155">
        <f>(Table2[[#This Row],[1Y Return vs Nifty]]-AVERAGE(Table2[1Y Return vs Nifty]))/_xlfn.STDEV.P(Table2[1Y Return vs Nifty])</f>
        <v>2.6568464723142791</v>
      </c>
      <c r="I155">
        <v>14.696098890078201</v>
      </c>
      <c r="J155">
        <f>(Table2[[#This Row],[1M Return vs Nifty]]-AVERAGE(Table2[1M Return vs Nifty]))/_xlfn.STDEV.P(Table2[1M Return vs Nifty])</f>
        <v>1.7125265114479911</v>
      </c>
      <c r="K155">
        <v>36.553732970542399</v>
      </c>
      <c r="L155">
        <f>(Table2[[#This Row],[6M Return vs Nifty]]-AVERAGE(Table2[6M Return vs Nifty]))/_xlfn.STDEV.P(Table2[6M Return vs Nifty])</f>
        <v>1.1081365499310254</v>
      </c>
      <c r="M155">
        <v>1.4534723964957901</v>
      </c>
      <c r="N155">
        <f>(Table2[[#This Row],[1W Return vs Nifty]]-AVERAGE(Table2[1W Return vs Nifty]))/_xlfn.STDEV.P(Table2[1W Return vs Nifty])</f>
        <v>0.11647742690248948</v>
      </c>
      <c r="O155">
        <v>1536.57</v>
      </c>
      <c r="P155">
        <v>1443.1881266878199</v>
      </c>
      <c r="Q155">
        <v>1174.6541769227599</v>
      </c>
      <c r="R155">
        <v>41.371185277924802</v>
      </c>
      <c r="S155" s="1">
        <f>(Table2[[#This Row],[Close Price]]-Table2[[#This Row],[20D EMA]])/Table2[[#This Row],[20D EMA]]</f>
        <v>-1.2996479171140937E-2</v>
      </c>
      <c r="T155" s="1">
        <f>(Table2[[#This Row],[Close Price]]-Table2[[#This Row],[50D EMA]])/Table2[[#This Row],[50D EMA]]</f>
        <v>5.0867847340639816E-2</v>
      </c>
      <c r="U155" s="1">
        <f>(Table2[[#This Row],[Close Price]]-Table2[[#This Row],[200D EMA]])/Table2[[#This Row],[200D EMA]]</f>
        <v>0.2911033985960319</v>
      </c>
      <c r="V155">
        <v>1.26539459967447</v>
      </c>
      <c r="W155">
        <v>1505.05</v>
      </c>
      <c r="X155">
        <v>1600.6</v>
      </c>
      <c r="Y155">
        <v>1505.05</v>
      </c>
      <c r="Z155">
        <v>1700</v>
      </c>
      <c r="AA155">
        <v>1505.05</v>
      </c>
      <c r="AB155">
        <v>1734.85</v>
      </c>
      <c r="AC155" s="1">
        <f>(Table2[[#This Row],[Close Price]]/Table2[[#This Row],[Day Low]])-1</f>
        <v>7.6741636490482712E-3</v>
      </c>
      <c r="AD155" s="1">
        <f>(Table2[[#This Row],[Day High]]/Table2[[#This Row],[Close Price]])-1</f>
        <v>5.5387049980218928E-2</v>
      </c>
      <c r="AE155" s="1">
        <f>(Table2[[#This Row],[Close Price]]/Table2[[#This Row],[Current Week Low]])-1</f>
        <v>7.6741636490482712E-3</v>
      </c>
      <c r="AF155" s="1">
        <f>(Table2[[#This Row],[Current Week High]]/Table2[[#This Row],[Close Price]])-1</f>
        <v>0.12092839245681142</v>
      </c>
      <c r="AG155" s="1">
        <f>(Table2[[#This Row],[Close Price]]/Table2[[#This Row],[Current Month Low]])-1</f>
        <v>7.6741636490482712E-3</v>
      </c>
      <c r="AH155" s="1">
        <f>(Table2[[#This Row],[Current Month High]]/Table2[[#This Row],[Close Price]])-1</f>
        <v>0.14390742450217586</v>
      </c>
      <c r="AI155">
        <v>14.3907424502175</v>
      </c>
      <c r="AJ155">
        <v>175.74545454545401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0.33</v>
      </c>
      <c r="AM155" t="s">
        <v>3159</v>
      </c>
      <c r="AN155">
        <v>-2.08</v>
      </c>
      <c r="AO155" t="s">
        <v>3158</v>
      </c>
      <c r="AQ155">
        <f>(Table2[[#This Row],[Sharpe Ratio]]-AVERAGE(Table2[Sharpe Ratio]))/_xlfn.STDEV.P(Table2[Sharpe Ratio])</f>
        <v>-0.65585503827864744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4.9381319223171367</v>
      </c>
      <c r="AS155">
        <f>_xlfn.RANK.AVG(Table2[[#This Row],[1Y Return vs Nifty Z-Score]],Table2[1Y Return vs Nifty Z-Score])</f>
        <v>18</v>
      </c>
      <c r="AT155">
        <f>_xlfn.RANK.AVG(Table2[[#This Row],[6M Return vs Nifty Z-Score]],Table2[6M Return vs Nifty Z-Score])</f>
        <v>79</v>
      </c>
      <c r="AU155">
        <f>_xlfn.RANK.AVG(Table2[[#This Row],[Sharpe Ratio Z-Score]],Table2[Sharpe Ratio Z-Score])</f>
        <v>531</v>
      </c>
      <c r="AV155">
        <f>(Table2[[#This Row],[Rank 1Y]]+Table2[[#This Row],[Rank 6M]]+Table2[[#This Row],[Rank Sharpe]])/3</f>
        <v>209.33333333333334</v>
      </c>
    </row>
    <row r="156" spans="1:48" x14ac:dyDescent="0.3">
      <c r="A156" t="s">
        <v>745</v>
      </c>
      <c r="B156" t="s">
        <v>746</v>
      </c>
      <c r="C156" t="s">
        <v>3113</v>
      </c>
      <c r="D156" t="s">
        <v>404</v>
      </c>
      <c r="E156">
        <v>22139.380976190001</v>
      </c>
      <c r="F156">
        <v>4492.3</v>
      </c>
      <c r="G156">
        <v>46.2630636903599</v>
      </c>
      <c r="H156">
        <f>(Table2[[#This Row],[1Y Return vs Nifty]]-AVERAGE(Table2[1Y Return vs Nifty]))/_xlfn.STDEV.P(Table2[1Y Return vs Nifty])</f>
        <v>0.62753705539770699</v>
      </c>
      <c r="I156">
        <v>8.9787758540651801</v>
      </c>
      <c r="J156">
        <f>(Table2[[#This Row],[1M Return vs Nifty]]-AVERAGE(Table2[1M Return vs Nifty]))/_xlfn.STDEV.P(Table2[1M Return vs Nifty])</f>
        <v>1.087113939455157</v>
      </c>
      <c r="K156">
        <v>37.104425153583598</v>
      </c>
      <c r="L156">
        <f>(Table2[[#This Row],[6M Return vs Nifty]]-AVERAGE(Table2[6M Return vs Nifty]))/_xlfn.STDEV.P(Table2[6M Return vs Nifty])</f>
        <v>1.1272555198198333</v>
      </c>
      <c r="M156">
        <v>5.4049301779704502</v>
      </c>
      <c r="N156">
        <f>(Table2[[#This Row],[1W Return vs Nifty]]-AVERAGE(Table2[1W Return vs Nifty]))/_xlfn.STDEV.P(Table2[1W Return vs Nifty])</f>
        <v>0.94404847175579387</v>
      </c>
      <c r="O156">
        <v>4557.38</v>
      </c>
      <c r="P156">
        <v>4468.5773594743696</v>
      </c>
      <c r="Q156">
        <v>3848.6407045963501</v>
      </c>
      <c r="R156">
        <v>42.058430798663302</v>
      </c>
      <c r="S156" s="1">
        <f>(Table2[[#This Row],[Close Price]]-Table2[[#This Row],[20D EMA]])/Table2[[#This Row],[20D EMA]]</f>
        <v>-1.4280134638761729E-2</v>
      </c>
      <c r="T156" s="1">
        <f>(Table2[[#This Row],[Close Price]]-Table2[[#This Row],[50D EMA]])/Table2[[#This Row],[50D EMA]]</f>
        <v>5.3087680076374568E-3</v>
      </c>
      <c r="U156" s="1">
        <f>(Table2[[#This Row],[Close Price]]-Table2[[#This Row],[200D EMA]])/Table2[[#This Row],[200D EMA]]</f>
        <v>0.16724328011054432</v>
      </c>
      <c r="V156">
        <v>0.95477676856431304</v>
      </c>
      <c r="W156">
        <v>4471</v>
      </c>
      <c r="X156">
        <v>4706.25</v>
      </c>
      <c r="Y156">
        <v>4471</v>
      </c>
      <c r="Z156">
        <v>4892.2</v>
      </c>
      <c r="AA156">
        <v>4460.25</v>
      </c>
      <c r="AB156">
        <v>4892.2</v>
      </c>
      <c r="AC156" s="1">
        <f>(Table2[[#This Row],[Close Price]]/Table2[[#This Row],[Day Low]])-1</f>
        <v>4.7640348915232167E-3</v>
      </c>
      <c r="AD156" s="1">
        <f>(Table2[[#This Row],[Day High]]/Table2[[#This Row],[Close Price]])-1</f>
        <v>4.7625937715646716E-2</v>
      </c>
      <c r="AE156" s="1">
        <f>(Table2[[#This Row],[Close Price]]/Table2[[#This Row],[Current Week Low]])-1</f>
        <v>4.7640348915232167E-3</v>
      </c>
      <c r="AF156" s="1">
        <f>(Table2[[#This Row],[Current Week High]]/Table2[[#This Row],[Close Price]])-1</f>
        <v>8.9018988046212222E-2</v>
      </c>
      <c r="AG156" s="1">
        <f>(Table2[[#This Row],[Close Price]]/Table2[[#This Row],[Current Month Low]])-1</f>
        <v>7.1856958690657002E-3</v>
      </c>
      <c r="AH156" s="1">
        <f>(Table2[[#This Row],[Current Month High]]/Table2[[#This Row],[Close Price]])-1</f>
        <v>8.9018988046212222E-2</v>
      </c>
      <c r="AI156">
        <v>10.630412038376701</v>
      </c>
      <c r="AJ156">
        <v>81.602457856651995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0.05</v>
      </c>
      <c r="AM156" t="s">
        <v>3159</v>
      </c>
      <c r="AN156">
        <v>5.05</v>
      </c>
      <c r="AO156" t="s">
        <v>3159</v>
      </c>
      <c r="AP156">
        <v>3.5362197369227001E-2</v>
      </c>
      <c r="AQ156">
        <f>(Table2[[#This Row],[Sharpe Ratio]]-AVERAGE(Table2[Sharpe Ratio]))/_xlfn.STDEV.P(Table2[Sharpe Ratio])</f>
        <v>-0.23670814917365246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3.5492468372548389</v>
      </c>
      <c r="AS156">
        <f>_xlfn.RANK.AVG(Table2[[#This Row],[1Y Return vs Nifty Z-Score]],Table2[1Y Return vs Nifty Z-Score])</f>
        <v>144</v>
      </c>
      <c r="AT156">
        <f>_xlfn.RANK.AVG(Table2[[#This Row],[6M Return vs Nifty Z-Score]],Table2[6M Return vs Nifty Z-Score])</f>
        <v>77</v>
      </c>
      <c r="AU156">
        <f>_xlfn.RANK.AVG(Table2[[#This Row],[Sharpe Ratio Z-Score]],Table2[Sharpe Ratio Z-Score])</f>
        <v>408</v>
      </c>
      <c r="AV156">
        <f>(Table2[[#This Row],[Rank 1Y]]+Table2[[#This Row],[Rank 6M]]+Table2[[#This Row],[Rank Sharpe]])/3</f>
        <v>209.66666666666666</v>
      </c>
    </row>
    <row r="157" spans="1:48" x14ac:dyDescent="0.3">
      <c r="A157" t="s">
        <v>44</v>
      </c>
      <c r="B157" t="s">
        <v>45</v>
      </c>
      <c r="C157" t="s">
        <v>3112</v>
      </c>
      <c r="D157" t="s">
        <v>21</v>
      </c>
      <c r="E157">
        <v>504626.19760727498</v>
      </c>
      <c r="F157">
        <v>1864.75</v>
      </c>
      <c r="G157">
        <v>26.712265498097501</v>
      </c>
      <c r="H157">
        <f>(Table2[[#This Row],[1Y Return vs Nifty]]-AVERAGE(Table2[1Y Return vs Nifty]))/_xlfn.STDEV.P(Table2[1Y Return vs Nifty])</f>
        <v>0.23460840631072266</v>
      </c>
      <c r="I157">
        <v>7.0860934918183798</v>
      </c>
      <c r="J157">
        <f>(Table2[[#This Row],[1M Return vs Nifty]]-AVERAGE(Table2[1M Return vs Nifty]))/_xlfn.STDEV.P(Table2[1M Return vs Nifty])</f>
        <v>0.88007520180081178</v>
      </c>
      <c r="K157">
        <v>35.450400146512401</v>
      </c>
      <c r="L157">
        <f>(Table2[[#This Row],[6M Return vs Nifty]]-AVERAGE(Table2[6M Return vs Nifty]))/_xlfn.STDEV.P(Table2[6M Return vs Nifty])</f>
        <v>1.0698309634535348</v>
      </c>
      <c r="M157">
        <v>8.3159396538034596</v>
      </c>
      <c r="N157">
        <f>(Table2[[#This Row],[1W Return vs Nifty]]-AVERAGE(Table2[1W Return vs Nifty]))/_xlfn.STDEV.P(Table2[1W Return vs Nifty])</f>
        <v>1.553713888095873</v>
      </c>
      <c r="O157">
        <v>1831.43</v>
      </c>
      <c r="P157">
        <v>1793.8064165312501</v>
      </c>
      <c r="Q157">
        <v>1613.1952521410101</v>
      </c>
      <c r="R157">
        <v>62.7164432875811</v>
      </c>
      <c r="S157" s="1">
        <f>(Table2[[#This Row],[Close Price]]-Table2[[#This Row],[20D EMA]])/Table2[[#This Row],[20D EMA]]</f>
        <v>1.8193433546463657E-2</v>
      </c>
      <c r="T157" s="1">
        <f>(Table2[[#This Row],[Close Price]]-Table2[[#This Row],[50D EMA]])/Table2[[#This Row],[50D EMA]]</f>
        <v>3.9549185918253182E-2</v>
      </c>
      <c r="U157" s="1">
        <f>(Table2[[#This Row],[Close Price]]-Table2[[#This Row],[200D EMA]])/Table2[[#This Row],[200D EMA]]</f>
        <v>0.15593571052551139</v>
      </c>
      <c r="V157">
        <v>0.80174925514595596</v>
      </c>
      <c r="W157">
        <v>1859.1</v>
      </c>
      <c r="X157">
        <v>1879.6</v>
      </c>
      <c r="Y157">
        <v>1834</v>
      </c>
      <c r="Z157">
        <v>1892.95</v>
      </c>
      <c r="AA157">
        <v>1745</v>
      </c>
      <c r="AB157">
        <v>1892.95</v>
      </c>
      <c r="AC157" s="1">
        <f>(Table2[[#This Row],[Close Price]]/Table2[[#This Row],[Day Low]])-1</f>
        <v>3.0391049432521022E-3</v>
      </c>
      <c r="AD157" s="1">
        <f>(Table2[[#This Row],[Day High]]/Table2[[#This Row],[Close Price]])-1</f>
        <v>7.9635339857888621E-3</v>
      </c>
      <c r="AE157" s="1">
        <f>(Table2[[#This Row],[Close Price]]/Table2[[#This Row],[Current Week Low]])-1</f>
        <v>1.6766630316248587E-2</v>
      </c>
      <c r="AF157" s="1">
        <f>(Table2[[#This Row],[Current Week High]]/Table2[[#This Row],[Close Price]])-1</f>
        <v>1.5122670599275967E-2</v>
      </c>
      <c r="AG157" s="1">
        <f>(Table2[[#This Row],[Close Price]]/Table2[[#This Row],[Current Month Low]])-1</f>
        <v>6.8624641833810784E-2</v>
      </c>
      <c r="AH157" s="1">
        <f>(Table2[[#This Row],[Current Month High]]/Table2[[#This Row],[Close Price]])-1</f>
        <v>1.5122670599275967E-2</v>
      </c>
      <c r="AI157">
        <v>1.51226705992759</v>
      </c>
      <c r="AJ157">
        <v>50.991902834008002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7.0000000000000007E-2</v>
      </c>
      <c r="AM157" t="s">
        <v>3159</v>
      </c>
      <c r="AN157">
        <v>-0.37</v>
      </c>
      <c r="AO157" t="s">
        <v>3158</v>
      </c>
      <c r="AP157">
        <v>6.4614815585772006E-2</v>
      </c>
      <c r="AQ157">
        <f>(Table2[[#This Row],[Sharpe Ratio]]-AVERAGE(Table2[Sharpe Ratio]))/_xlfn.STDEV.P(Table2[Sharpe Ratio])</f>
        <v>0.11002211183413427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3.8482505714950763</v>
      </c>
      <c r="AS157">
        <f>_xlfn.RANK.AVG(Table2[[#This Row],[1Y Return vs Nifty Z-Score]],Table2[1Y Return vs Nifty Z-Score])</f>
        <v>235</v>
      </c>
      <c r="AT157">
        <f>_xlfn.RANK.AVG(Table2[[#This Row],[6M Return vs Nifty Z-Score]],Table2[6M Return vs Nifty Z-Score])</f>
        <v>83</v>
      </c>
      <c r="AU157">
        <f>_xlfn.RANK.AVG(Table2[[#This Row],[Sharpe Ratio Z-Score]],Table2[Sharpe Ratio Z-Score])</f>
        <v>312</v>
      </c>
      <c r="AV157">
        <f>(Table2[[#This Row],[Rank 1Y]]+Table2[[#This Row],[Rank 6M]]+Table2[[#This Row],[Rank Sharpe]])/3</f>
        <v>210</v>
      </c>
    </row>
    <row r="158" spans="1:48" hidden="1" x14ac:dyDescent="0.3">
      <c r="A158" t="s">
        <v>356</v>
      </c>
      <c r="B158" t="s">
        <v>357</v>
      </c>
      <c r="C158" t="s">
        <v>3126</v>
      </c>
      <c r="D158" t="s">
        <v>138</v>
      </c>
      <c r="E158">
        <v>65453.766054719898</v>
      </c>
      <c r="F158">
        <v>1519.6</v>
      </c>
      <c r="G158">
        <v>59.0945704905577</v>
      </c>
      <c r="H158">
        <f>(Table2[[#This Row],[1Y Return vs Nifty]]-AVERAGE(Table2[1Y Return vs Nifty]))/_xlfn.STDEV.P(Table2[1Y Return vs Nifty])</f>
        <v>0.88542251783103054</v>
      </c>
      <c r="I158">
        <v>-9.1506884167990297</v>
      </c>
      <c r="J158">
        <f>(Table2[[#This Row],[1M Return vs Nifty]]-AVERAGE(Table2[1M Return vs Nifty]))/_xlfn.STDEV.P(Table2[1M Return vs Nifty])</f>
        <v>-0.89605105001169927</v>
      </c>
      <c r="K158">
        <v>-4.0868883011741302</v>
      </c>
      <c r="L158">
        <f>(Table2[[#This Row],[6M Return vs Nifty]]-AVERAGE(Table2[6M Return vs Nifty]))/_xlfn.STDEV.P(Table2[6M Return vs Nifty])</f>
        <v>-0.30282739378316842</v>
      </c>
      <c r="M158">
        <v>2.5530495918728202</v>
      </c>
      <c r="N158">
        <f>(Table2[[#This Row],[1W Return vs Nifty]]-AVERAGE(Table2[1W Return vs Nifty]))/_xlfn.STDEV.P(Table2[1W Return vs Nifty])</f>
        <v>0.34676667679431966</v>
      </c>
      <c r="O158">
        <v>1654.72</v>
      </c>
      <c r="P158">
        <v>1719.93093640899</v>
      </c>
      <c r="Q158">
        <v>1558.1743516234401</v>
      </c>
      <c r="R158">
        <v>28.666590791066799</v>
      </c>
      <c r="S158" s="1">
        <f>(Table2[[#This Row],[Close Price]]-Table2[[#This Row],[20D EMA]])/Table2[[#This Row],[20D EMA]]</f>
        <v>-8.1657319667375813E-2</v>
      </c>
      <c r="T158" s="1">
        <f>(Table2[[#This Row],[Close Price]]-Table2[[#This Row],[50D EMA]])/Table2[[#This Row],[50D EMA]]</f>
        <v>-0.11647615155249029</v>
      </c>
      <c r="U158" s="1">
        <f>(Table2[[#This Row],[Close Price]]-Table2[[#This Row],[200D EMA]])/Table2[[#This Row],[200D EMA]]</f>
        <v>-2.4756120252685525E-2</v>
      </c>
      <c r="V158">
        <v>0.46322887754467501</v>
      </c>
      <c r="W158">
        <v>1505.95</v>
      </c>
      <c r="X158">
        <v>1590.55</v>
      </c>
      <c r="Y158">
        <v>1505.95</v>
      </c>
      <c r="Z158">
        <v>1646</v>
      </c>
      <c r="AA158">
        <v>1505.95</v>
      </c>
      <c r="AB158">
        <v>1713</v>
      </c>
      <c r="AC158" s="1">
        <f>(Table2[[#This Row],[Close Price]]/Table2[[#This Row],[Day Low]])-1</f>
        <v>9.0640459510606952E-3</v>
      </c>
      <c r="AD158" s="1">
        <f>(Table2[[#This Row],[Day High]]/Table2[[#This Row],[Close Price]])-1</f>
        <v>4.6689918399578811E-2</v>
      </c>
      <c r="AE158" s="1">
        <f>(Table2[[#This Row],[Close Price]]/Table2[[#This Row],[Current Week Low]])-1</f>
        <v>9.0640459510606952E-3</v>
      </c>
      <c r="AF158" s="1">
        <f>(Table2[[#This Row],[Current Week High]]/Table2[[#This Row],[Close Price]])-1</f>
        <v>8.3179784153724734E-2</v>
      </c>
      <c r="AG158" s="1">
        <f>(Table2[[#This Row],[Close Price]]/Table2[[#This Row],[Current Month Low]])-1</f>
        <v>9.0640459510606952E-3</v>
      </c>
      <c r="AH158" s="1">
        <f>(Table2[[#This Row],[Current Month High]]/Table2[[#This Row],[Close Price]])-1</f>
        <v>0.12727033429849977</v>
      </c>
      <c r="AI158">
        <v>36.5359305080284</v>
      </c>
      <c r="AJ158">
        <v>80.904761904761898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-0.01</v>
      </c>
      <c r="AM158" t="s">
        <v>3158</v>
      </c>
      <c r="AN158">
        <v>-8.1999999999999993</v>
      </c>
      <c r="AO158" t="s">
        <v>3158</v>
      </c>
      <c r="AP158">
        <v>0.14269089550333999</v>
      </c>
      <c r="AQ158">
        <f>(Table2[[#This Row],[Sharpe Ratio]]-AVERAGE(Table2[Sharpe Ratio]))/_xlfn.STDEV.P(Table2[Sharpe Ratio])</f>
        <v>1.0354551574468469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109</v>
      </c>
      <c r="AT158">
        <f>_xlfn.RANK.AVG(Table2[[#This Row],[6M Return vs Nifty Z-Score]],Table2[6M Return vs Nifty Z-Score])</f>
        <v>405</v>
      </c>
      <c r="AU158">
        <f>_xlfn.RANK.AVG(Table2[[#This Row],[Sharpe Ratio Z-Score]],Table2[Sharpe Ratio Z-Score])</f>
        <v>117</v>
      </c>
      <c r="AV158">
        <f>(Table2[[#This Row],[Rank 1Y]]+Table2[[#This Row],[Rank 6M]]+Table2[[#This Row],[Rank Sharpe]])/3</f>
        <v>210.33333333333334</v>
      </c>
    </row>
    <row r="159" spans="1:48" x14ac:dyDescent="0.3">
      <c r="A159" t="s">
        <v>1014</v>
      </c>
      <c r="B159" t="s">
        <v>1015</v>
      </c>
      <c r="C159" t="s">
        <v>3117</v>
      </c>
      <c r="D159" t="s">
        <v>51</v>
      </c>
      <c r="E159">
        <v>12985.42005045</v>
      </c>
      <c r="F159">
        <v>1059.75</v>
      </c>
      <c r="G159">
        <v>47.731517927069198</v>
      </c>
      <c r="H159">
        <f>(Table2[[#This Row],[1Y Return vs Nifty]]-AVERAGE(Table2[1Y Return vs Nifty]))/_xlfn.STDEV.P(Table2[1Y Return vs Nifty])</f>
        <v>0.6570498013123266</v>
      </c>
      <c r="I159">
        <v>-1.2143710845492</v>
      </c>
      <c r="J159">
        <f>(Table2[[#This Row],[1M Return vs Nifty]]-AVERAGE(Table2[1M Return vs Nifty]))/_xlfn.STDEV.P(Table2[1M Return vs Nifty])</f>
        <v>-2.790478581618254E-2</v>
      </c>
      <c r="K159">
        <v>23.8803790600046</v>
      </c>
      <c r="L159">
        <f>(Table2[[#This Row],[6M Return vs Nifty]]-AVERAGE(Table2[6M Return vs Nifty]))/_xlfn.STDEV.P(Table2[6M Return vs Nifty])</f>
        <v>0.66814215874924787</v>
      </c>
      <c r="M159">
        <v>6.9503382222841497</v>
      </c>
      <c r="N159">
        <f>(Table2[[#This Row],[1W Return vs Nifty]]-AVERAGE(Table2[1W Return vs Nifty]))/_xlfn.STDEV.P(Table2[1W Return vs Nifty])</f>
        <v>1.267710021666141</v>
      </c>
      <c r="O159">
        <v>1081.97</v>
      </c>
      <c r="P159">
        <v>1081.2243474121101</v>
      </c>
      <c r="Q159">
        <v>938.57258799883505</v>
      </c>
      <c r="R159">
        <v>43.936191013443</v>
      </c>
      <c r="S159" s="1">
        <f>(Table2[[#This Row],[Close Price]]-Table2[[#This Row],[20D EMA]])/Table2[[#This Row],[20D EMA]]</f>
        <v>-2.0536613769328194E-2</v>
      </c>
      <c r="T159" s="1">
        <f>(Table2[[#This Row],[Close Price]]-Table2[[#This Row],[50D EMA]])/Table2[[#This Row],[50D EMA]]</f>
        <v>-1.9861139331081967E-2</v>
      </c>
      <c r="U159" s="1">
        <f>(Table2[[#This Row],[Close Price]]-Table2[[#This Row],[200D EMA]])/Table2[[#This Row],[200D EMA]]</f>
        <v>0.12910819424156819</v>
      </c>
      <c r="V159">
        <v>0.347525944887009</v>
      </c>
      <c r="W159">
        <v>1052.5</v>
      </c>
      <c r="X159">
        <v>1105.75</v>
      </c>
      <c r="Y159">
        <v>1052.5</v>
      </c>
      <c r="Z159">
        <v>1121</v>
      </c>
      <c r="AA159">
        <v>1012.05</v>
      </c>
      <c r="AB159">
        <v>1164</v>
      </c>
      <c r="AC159" s="1">
        <f>(Table2[[#This Row],[Close Price]]/Table2[[#This Row],[Day Low]])-1</f>
        <v>6.8883610451306865E-3</v>
      </c>
      <c r="AD159" s="1">
        <f>(Table2[[#This Row],[Day High]]/Table2[[#This Row],[Close Price]])-1</f>
        <v>4.3406463788629335E-2</v>
      </c>
      <c r="AE159" s="1">
        <f>(Table2[[#This Row],[Close Price]]/Table2[[#This Row],[Current Week Low]])-1</f>
        <v>6.8883610451306865E-3</v>
      </c>
      <c r="AF159" s="1">
        <f>(Table2[[#This Row],[Current Week High]]/Table2[[#This Row],[Close Price]])-1</f>
        <v>5.7796650153338014E-2</v>
      </c>
      <c r="AG159" s="1">
        <f>(Table2[[#This Row],[Close Price]]/Table2[[#This Row],[Current Month Low]])-1</f>
        <v>4.7132058692752388E-2</v>
      </c>
      <c r="AH159" s="1">
        <f>(Table2[[#This Row],[Current Month High]]/Table2[[#This Row],[Close Price]])-1</f>
        <v>9.837225760792645E-2</v>
      </c>
      <c r="AI159">
        <v>25.982543052606701</v>
      </c>
      <c r="AJ159">
        <v>70.872299258303698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0.09</v>
      </c>
      <c r="AM159" t="s">
        <v>3159</v>
      </c>
      <c r="AN159">
        <v>8.24</v>
      </c>
      <c r="AO159" t="s">
        <v>3159</v>
      </c>
      <c r="AP159">
        <v>5.3771865465195003E-2</v>
      </c>
      <c r="AQ159">
        <f>(Table2[[#This Row],[Sharpe Ratio]]-AVERAGE(Table2[Sharpe Ratio]))/_xlfn.STDEV.P(Table2[Sharpe Ratio])</f>
        <v>-1.8498996860187477E-2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2.5464981990513453</v>
      </c>
      <c r="AS159">
        <f>_xlfn.RANK.AVG(Table2[[#This Row],[1Y Return vs Nifty Z-Score]],Table2[1Y Return vs Nifty Z-Score])</f>
        <v>139</v>
      </c>
      <c r="AT159">
        <f>_xlfn.RANK.AVG(Table2[[#This Row],[6M Return vs Nifty Z-Score]],Table2[6M Return vs Nifty Z-Score])</f>
        <v>136</v>
      </c>
      <c r="AU159">
        <f>_xlfn.RANK.AVG(Table2[[#This Row],[Sharpe Ratio Z-Score]],Table2[Sharpe Ratio Z-Score])</f>
        <v>358</v>
      </c>
      <c r="AV159">
        <f>(Table2[[#This Row],[Rank 1Y]]+Table2[[#This Row],[Rank 6M]]+Table2[[#This Row],[Rank Sharpe]])/3</f>
        <v>211</v>
      </c>
    </row>
    <row r="160" spans="1:48" x14ac:dyDescent="0.3">
      <c r="A160" t="s">
        <v>206</v>
      </c>
      <c r="B160" t="s">
        <v>207</v>
      </c>
      <c r="C160" t="s">
        <v>3113</v>
      </c>
      <c r="D160" t="s">
        <v>208</v>
      </c>
      <c r="E160">
        <v>117177.04140615001</v>
      </c>
      <c r="F160">
        <v>10528.65</v>
      </c>
      <c r="G160">
        <v>26.579240613169802</v>
      </c>
      <c r="H160">
        <f>(Table2[[#This Row],[1Y Return vs Nifty]]-AVERAGE(Table2[1Y Return vs Nifty]))/_xlfn.STDEV.P(Table2[1Y Return vs Nifty])</f>
        <v>0.23193489457910041</v>
      </c>
      <c r="I160">
        <v>5.1040176705391103</v>
      </c>
      <c r="J160">
        <f>(Table2[[#This Row],[1M Return vs Nifty]]-AVERAGE(Table2[1M Return vs Nifty]))/_xlfn.STDEV.P(Table2[1M Return vs Nifty])</f>
        <v>0.663257798015364</v>
      </c>
      <c r="K160">
        <v>18.672827060876699</v>
      </c>
      <c r="L160">
        <f>(Table2[[#This Row],[6M Return vs Nifty]]-AVERAGE(Table2[6M Return vs Nifty]))/_xlfn.STDEV.P(Table2[6M Return vs Nifty])</f>
        <v>0.48734600268999545</v>
      </c>
      <c r="M160">
        <v>5.1319667066053603</v>
      </c>
      <c r="N160">
        <f>(Table2[[#This Row],[1W Return vs Nifty]]-AVERAGE(Table2[1W Return vs Nifty]))/_xlfn.STDEV.P(Table2[1W Return vs Nifty])</f>
        <v>0.88688054090671642</v>
      </c>
      <c r="O160">
        <v>10506.76</v>
      </c>
      <c r="P160">
        <v>10371.092033065601</v>
      </c>
      <c r="Q160">
        <v>9337.4203614521102</v>
      </c>
      <c r="R160">
        <v>49.686259666132102</v>
      </c>
      <c r="S160" s="1">
        <f>(Table2[[#This Row],[Close Price]]-Table2[[#This Row],[20D EMA]])/Table2[[#This Row],[20D EMA]]</f>
        <v>2.0834205787511485E-3</v>
      </c>
      <c r="T160" s="1">
        <f>(Table2[[#This Row],[Close Price]]-Table2[[#This Row],[50D EMA]])/Table2[[#This Row],[50D EMA]]</f>
        <v>1.5192032471803847E-2</v>
      </c>
      <c r="U160" s="1">
        <f>(Table2[[#This Row],[Close Price]]-Table2[[#This Row],[200D EMA]])/Table2[[#This Row],[200D EMA]]</f>
        <v>0.12757588203543566</v>
      </c>
      <c r="V160">
        <v>0.68416558781631598</v>
      </c>
      <c r="W160">
        <v>10469.049999999999</v>
      </c>
      <c r="X160">
        <v>10750.5</v>
      </c>
      <c r="Y160">
        <v>10390.1</v>
      </c>
      <c r="Z160">
        <v>10897.8</v>
      </c>
      <c r="AA160">
        <v>10110.049999999999</v>
      </c>
      <c r="AB160">
        <v>10897.8</v>
      </c>
      <c r="AC160" s="1">
        <f>(Table2[[#This Row],[Close Price]]/Table2[[#This Row],[Day Low]])-1</f>
        <v>5.6929711864974752E-3</v>
      </c>
      <c r="AD160" s="1">
        <f>(Table2[[#This Row],[Day High]]/Table2[[#This Row],[Close Price]])-1</f>
        <v>2.1071077488566958E-2</v>
      </c>
      <c r="AE160" s="1">
        <f>(Table2[[#This Row],[Close Price]]/Table2[[#This Row],[Current Week Low]])-1</f>
        <v>1.3334809097121259E-2</v>
      </c>
      <c r="AF160" s="1">
        <f>(Table2[[#This Row],[Current Week High]]/Table2[[#This Row],[Close Price]])-1</f>
        <v>3.5061475117892593E-2</v>
      </c>
      <c r="AG160" s="1">
        <f>(Table2[[#This Row],[Close Price]]/Table2[[#This Row],[Current Month Low]])-1</f>
        <v>4.140434518128E-2</v>
      </c>
      <c r="AH160" s="1">
        <f>(Table2[[#This Row],[Current Month High]]/Table2[[#This Row],[Close Price]])-1</f>
        <v>3.5061475117892593E-2</v>
      </c>
      <c r="AI160">
        <v>7.8010951071599797</v>
      </c>
      <c r="AJ160">
        <v>49.639710062535499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0.08</v>
      </c>
      <c r="AM160" t="s">
        <v>3159</v>
      </c>
      <c r="AN160">
        <v>2.98</v>
      </c>
      <c r="AO160" t="s">
        <v>3159</v>
      </c>
      <c r="AP160">
        <v>9.7776839362115994E-2</v>
      </c>
      <c r="AQ160">
        <f>(Table2[[#This Row],[Sharpe Ratio]]-AVERAGE(Table2[Sharpe Ratio]))/_xlfn.STDEV.P(Table2[Sharpe Ratio])</f>
        <v>0.50309042026386874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2.7725096564550449</v>
      </c>
      <c r="AS160">
        <f>_xlfn.RANK.AVG(Table2[[#This Row],[1Y Return vs Nifty Z-Score]],Table2[1Y Return vs Nifty Z-Score])</f>
        <v>236</v>
      </c>
      <c r="AT160">
        <f>_xlfn.RANK.AVG(Table2[[#This Row],[6M Return vs Nifty Z-Score]],Table2[6M Return vs Nifty Z-Score])</f>
        <v>175</v>
      </c>
      <c r="AU160">
        <f>_xlfn.RANK.AVG(Table2[[#This Row],[Sharpe Ratio Z-Score]],Table2[Sharpe Ratio Z-Score])</f>
        <v>223</v>
      </c>
      <c r="AV160">
        <f>(Table2[[#This Row],[Rank 1Y]]+Table2[[#This Row],[Rank 6M]]+Table2[[#This Row],[Rank Sharpe]])/3</f>
        <v>211.33333333333334</v>
      </c>
    </row>
    <row r="161" spans="1:48" hidden="1" x14ac:dyDescent="0.3">
      <c r="A161" t="s">
        <v>392</v>
      </c>
      <c r="B161" t="s">
        <v>393</v>
      </c>
      <c r="C161" t="s">
        <v>3122</v>
      </c>
      <c r="D161" t="s">
        <v>284</v>
      </c>
      <c r="E161">
        <v>55767.314079600001</v>
      </c>
      <c r="F161">
        <v>1685.4</v>
      </c>
      <c r="G161">
        <v>85.885194825666105</v>
      </c>
      <c r="H161">
        <f>(Table2[[#This Row],[1Y Return vs Nifty]]-AVERAGE(Table2[1Y Return vs Nifty]))/_xlfn.STDEV.P(Table2[1Y Return vs Nifty])</f>
        <v>1.4238559733181431</v>
      </c>
      <c r="I161">
        <v>-9.8194038130707803E-2</v>
      </c>
      <c r="J161">
        <f>(Table2[[#This Row],[1M Return vs Nifty]]-AVERAGE(Table2[1M Return vs Nifty]))/_xlfn.STDEV.P(Table2[1M Return vs Nifty])</f>
        <v>9.4192768056994197E-2</v>
      </c>
      <c r="K161">
        <v>22.879415464750402</v>
      </c>
      <c r="L161">
        <f>(Table2[[#This Row],[6M Return vs Nifty]]-AVERAGE(Table2[6M Return vs Nifty]))/_xlfn.STDEV.P(Table2[6M Return vs Nifty])</f>
        <v>0.63339063434632015</v>
      </c>
      <c r="M161">
        <v>3.5109744632460198</v>
      </c>
      <c r="N161">
        <f>(Table2[[#This Row],[1W Return vs Nifty]]-AVERAGE(Table2[1W Return vs Nifty]))/_xlfn.STDEV.P(Table2[1W Return vs Nifty])</f>
        <v>0.54738906238828544</v>
      </c>
      <c r="O161">
        <v>1742.08</v>
      </c>
      <c r="P161">
        <v>1747.45463773863</v>
      </c>
      <c r="Q161">
        <v>1494.04529655336</v>
      </c>
      <c r="R161">
        <v>36.615766443211399</v>
      </c>
      <c r="S161" s="1">
        <f>(Table2[[#This Row],[Close Price]]-Table2[[#This Row],[20D EMA]])/Table2[[#This Row],[20D EMA]]</f>
        <v>-3.2535819250550969E-2</v>
      </c>
      <c r="T161" s="1">
        <f>(Table2[[#This Row],[Close Price]]-Table2[[#This Row],[50D EMA]])/Table2[[#This Row],[50D EMA]]</f>
        <v>-3.5511444130495111E-2</v>
      </c>
      <c r="U161" s="1">
        <f>(Table2[[#This Row],[Close Price]]-Table2[[#This Row],[200D EMA]])/Table2[[#This Row],[200D EMA]]</f>
        <v>0.12807824761945283</v>
      </c>
      <c r="V161">
        <v>1.1616221189509499</v>
      </c>
      <c r="W161">
        <v>1671.85</v>
      </c>
      <c r="X161">
        <v>1705</v>
      </c>
      <c r="Y161">
        <v>1671.85</v>
      </c>
      <c r="Z161">
        <v>1786</v>
      </c>
      <c r="AA161">
        <v>1618.25</v>
      </c>
      <c r="AB161">
        <v>1792.95</v>
      </c>
      <c r="AC161" s="1">
        <f>(Table2[[#This Row],[Close Price]]/Table2[[#This Row],[Day Low]])-1</f>
        <v>8.1047940903791194E-3</v>
      </c>
      <c r="AD161" s="1">
        <f>(Table2[[#This Row],[Day High]]/Table2[[#This Row],[Close Price]])-1</f>
        <v>1.1629286816186024E-2</v>
      </c>
      <c r="AE161" s="1">
        <f>(Table2[[#This Row],[Close Price]]/Table2[[#This Row],[Current Week Low]])-1</f>
        <v>8.1047940903791194E-3</v>
      </c>
      <c r="AF161" s="1">
        <f>(Table2[[#This Row],[Current Week High]]/Table2[[#This Row],[Close Price]])-1</f>
        <v>5.9689094576955037E-2</v>
      </c>
      <c r="AG161" s="1">
        <f>(Table2[[#This Row],[Close Price]]/Table2[[#This Row],[Current Month Low]])-1</f>
        <v>4.1495442607755395E-2</v>
      </c>
      <c r="AH161" s="1">
        <f>(Table2[[#This Row],[Current Month High]]/Table2[[#This Row],[Close Price]])-1</f>
        <v>6.3812744749020878E-2</v>
      </c>
      <c r="AI161">
        <v>15.3969384122463</v>
      </c>
      <c r="AJ161">
        <v>107.77907908524899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0.05</v>
      </c>
      <c r="AM161" t="s">
        <v>3159</v>
      </c>
      <c r="AN161">
        <v>-4.3600000000000003</v>
      </c>
      <c r="AO161" t="s">
        <v>3158</v>
      </c>
      <c r="AP161">
        <v>2.6508841995395001E-2</v>
      </c>
      <c r="AQ161">
        <f>(Table2[[#This Row],[Sharpe Ratio]]-AVERAGE(Table2[Sharpe Ratio]))/_xlfn.STDEV.P(Table2[Sharpe Ratio])</f>
        <v>-0.34164666089385304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61</v>
      </c>
      <c r="AT161">
        <f>_xlfn.RANK.AVG(Table2[[#This Row],[6M Return vs Nifty Z-Score]],Table2[6M Return vs Nifty Z-Score])</f>
        <v>143</v>
      </c>
      <c r="AU161">
        <f>_xlfn.RANK.AVG(Table2[[#This Row],[Sharpe Ratio Z-Score]],Table2[Sharpe Ratio Z-Score])</f>
        <v>431</v>
      </c>
      <c r="AV161">
        <f>(Table2[[#This Row],[Rank 1Y]]+Table2[[#This Row],[Rank 6M]]+Table2[[#This Row],[Rank Sharpe]])/3</f>
        <v>211.66666666666666</v>
      </c>
    </row>
    <row r="162" spans="1:48" hidden="1" x14ac:dyDescent="0.3">
      <c r="A162" t="s">
        <v>1276</v>
      </c>
      <c r="B162" t="s">
        <v>1277</v>
      </c>
      <c r="C162" t="s">
        <v>3119</v>
      </c>
      <c r="D162" t="s">
        <v>215</v>
      </c>
      <c r="E162">
        <v>8643.8969635199992</v>
      </c>
      <c r="F162">
        <v>1962.3</v>
      </c>
      <c r="G162">
        <v>55.418524658208497</v>
      </c>
      <c r="H162">
        <f>(Table2[[#This Row],[1Y Return vs Nifty]]-AVERAGE(Table2[1Y Return vs Nifty]))/_xlfn.STDEV.P(Table2[1Y Return vs Nifty])</f>
        <v>0.81154196785642796</v>
      </c>
      <c r="I162">
        <v>-2.9312178061138201E-3</v>
      </c>
      <c r="J162">
        <f>(Table2[[#This Row],[1M Return vs Nifty]]-AVERAGE(Table2[1M Return vs Nifty]))/_xlfn.STDEV.P(Table2[1M Return vs Nifty])</f>
        <v>0.10461347808146096</v>
      </c>
      <c r="K162">
        <v>-4.8904874242735801</v>
      </c>
      <c r="L162">
        <f>(Table2[[#This Row],[6M Return vs Nifty]]-AVERAGE(Table2[6M Return vs Nifty]))/_xlfn.STDEV.P(Table2[6M Return vs Nifty])</f>
        <v>-0.33072680457989162</v>
      </c>
      <c r="M162">
        <v>4.3561027100666898</v>
      </c>
      <c r="N162">
        <f>(Table2[[#This Row],[1W Return vs Nifty]]-AVERAGE(Table2[1W Return vs Nifty]))/_xlfn.STDEV.P(Table2[1W Return vs Nifty])</f>
        <v>0.72438795872861539</v>
      </c>
      <c r="O162">
        <v>2063.38</v>
      </c>
      <c r="P162">
        <v>2089.0328915457299</v>
      </c>
      <c r="Q162">
        <v>1896.0385829101599</v>
      </c>
      <c r="R162">
        <v>37.455863307480001</v>
      </c>
      <c r="S162" s="1">
        <f>(Table2[[#This Row],[Close Price]]-Table2[[#This Row],[20D EMA]])/Table2[[#This Row],[20D EMA]]</f>
        <v>-4.898758347953365E-2</v>
      </c>
      <c r="T162" s="1">
        <f>(Table2[[#This Row],[Close Price]]-Table2[[#This Row],[50D EMA]])/Table2[[#This Row],[50D EMA]]</f>
        <v>-6.0665819125498274E-2</v>
      </c>
      <c r="U162" s="1">
        <f>(Table2[[#This Row],[Close Price]]-Table2[[#This Row],[200D EMA]])/Table2[[#This Row],[200D EMA]]</f>
        <v>3.4947293629509289E-2</v>
      </c>
      <c r="V162">
        <v>0.43951989479084802</v>
      </c>
      <c r="W162">
        <v>1950.1</v>
      </c>
      <c r="X162">
        <v>2072.0500000000002</v>
      </c>
      <c r="Y162">
        <v>1950.1</v>
      </c>
      <c r="Z162">
        <v>2115</v>
      </c>
      <c r="AA162">
        <v>1950.1</v>
      </c>
      <c r="AB162">
        <v>2170</v>
      </c>
      <c r="AC162" s="1">
        <f>(Table2[[#This Row],[Close Price]]/Table2[[#This Row],[Day Low]])-1</f>
        <v>6.2560894313112847E-3</v>
      </c>
      <c r="AD162" s="1">
        <f>(Table2[[#This Row],[Day High]]/Table2[[#This Row],[Close Price]])-1</f>
        <v>5.5929266676858935E-2</v>
      </c>
      <c r="AE162" s="1">
        <f>(Table2[[#This Row],[Close Price]]/Table2[[#This Row],[Current Week Low]])-1</f>
        <v>6.2560894313112847E-3</v>
      </c>
      <c r="AF162" s="1">
        <f>(Table2[[#This Row],[Current Week High]]/Table2[[#This Row],[Close Price]])-1</f>
        <v>7.7816847576823056E-2</v>
      </c>
      <c r="AG162" s="1">
        <f>(Table2[[#This Row],[Close Price]]/Table2[[#This Row],[Current Month Low]])-1</f>
        <v>6.2560894313112847E-3</v>
      </c>
      <c r="AH162" s="1">
        <f>(Table2[[#This Row],[Current Month High]]/Table2[[#This Row],[Close Price]])-1</f>
        <v>0.10584518167456558</v>
      </c>
      <c r="AI162">
        <v>22.254497273607502</v>
      </c>
      <c r="AJ162">
        <v>97.613293051359506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0.03</v>
      </c>
      <c r="AM162" t="s">
        <v>3159</v>
      </c>
      <c r="AN162">
        <v>1.63</v>
      </c>
      <c r="AO162" t="s">
        <v>3159</v>
      </c>
      <c r="AP162">
        <v>0.147860694406593</v>
      </c>
      <c r="AQ162">
        <f>(Table2[[#This Row],[Sharpe Ratio]]-AVERAGE(Table2[Sharpe Ratio]))/_xlfn.STDEV.P(Table2[Sharpe Ratio])</f>
        <v>1.0967326031036206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119</v>
      </c>
      <c r="AT162">
        <f>_xlfn.RANK.AVG(Table2[[#This Row],[6M Return vs Nifty Z-Score]],Table2[6M Return vs Nifty Z-Score])</f>
        <v>414</v>
      </c>
      <c r="AU162">
        <f>_xlfn.RANK.AVG(Table2[[#This Row],[Sharpe Ratio Z-Score]],Table2[Sharpe Ratio Z-Score])</f>
        <v>102</v>
      </c>
      <c r="AV162">
        <f>(Table2[[#This Row],[Rank 1Y]]+Table2[[#This Row],[Rank 6M]]+Table2[[#This Row],[Rank Sharpe]])/3</f>
        <v>211.66666666666666</v>
      </c>
    </row>
    <row r="163" spans="1:48" hidden="1" x14ac:dyDescent="0.3">
      <c r="A163" t="s">
        <v>269</v>
      </c>
      <c r="B163" t="s">
        <v>270</v>
      </c>
      <c r="C163" t="s">
        <v>3124</v>
      </c>
      <c r="D163" t="s">
        <v>271</v>
      </c>
      <c r="E163">
        <v>92198.106</v>
      </c>
      <c r="F163">
        <v>3326.05</v>
      </c>
      <c r="G163">
        <v>65.853193489439093</v>
      </c>
      <c r="H163">
        <f>(Table2[[#This Row],[1Y Return vs Nifty]]-AVERAGE(Table2[1Y Return vs Nifty]))/_xlfn.STDEV.P(Table2[1Y Return vs Nifty])</f>
        <v>1.021256184493792</v>
      </c>
      <c r="I163">
        <v>1.90275971210385</v>
      </c>
      <c r="J163">
        <f>(Table2[[#This Row],[1M Return vs Nifty]]-AVERAGE(Table2[1M Return vs Nifty]))/_xlfn.STDEV.P(Table2[1M Return vs Nifty])</f>
        <v>0.31307521067748001</v>
      </c>
      <c r="K163">
        <v>-11.886645213348601</v>
      </c>
      <c r="L163">
        <f>(Table2[[#This Row],[6M Return vs Nifty]]-AVERAGE(Table2[6M Return vs Nifty]))/_xlfn.STDEV.P(Table2[6M Return vs Nifty])</f>
        <v>-0.57361990207763891</v>
      </c>
      <c r="M163">
        <v>5.2458997686379698</v>
      </c>
      <c r="N163">
        <f>(Table2[[#This Row],[1W Return vs Nifty]]-AVERAGE(Table2[1W Return vs Nifty]))/_xlfn.STDEV.P(Table2[1W Return vs Nifty])</f>
        <v>0.91074203922050467</v>
      </c>
      <c r="O163">
        <v>3538.81</v>
      </c>
      <c r="P163">
        <v>3618.5217542323298</v>
      </c>
      <c r="Q163">
        <v>3334.24126857787</v>
      </c>
      <c r="R163">
        <v>30.9700408130943</v>
      </c>
      <c r="S163" s="1">
        <f>(Table2[[#This Row],[Close Price]]-Table2[[#This Row],[20D EMA]])/Table2[[#This Row],[20D EMA]]</f>
        <v>-6.012190538627385E-2</v>
      </c>
      <c r="T163" s="1">
        <f>(Table2[[#This Row],[Close Price]]-Table2[[#This Row],[50D EMA]])/Table2[[#This Row],[50D EMA]]</f>
        <v>-8.0826308116082504E-2</v>
      </c>
      <c r="U163" s="1">
        <f>(Table2[[#This Row],[Close Price]]-Table2[[#This Row],[200D EMA]])/Table2[[#This Row],[200D EMA]]</f>
        <v>-2.4567114128977059E-3</v>
      </c>
      <c r="V163">
        <v>1.4118076888895701</v>
      </c>
      <c r="W163">
        <v>3313.35</v>
      </c>
      <c r="X163">
        <v>3495.9</v>
      </c>
      <c r="Y163">
        <v>3313.35</v>
      </c>
      <c r="Z163">
        <v>3645</v>
      </c>
      <c r="AA163">
        <v>3313.35</v>
      </c>
      <c r="AB163">
        <v>3691.95</v>
      </c>
      <c r="AC163" s="1">
        <f>(Table2[[#This Row],[Close Price]]/Table2[[#This Row],[Day Low]])-1</f>
        <v>3.8329787073505539E-3</v>
      </c>
      <c r="AD163" s="1">
        <f>(Table2[[#This Row],[Day High]]/Table2[[#This Row],[Close Price]])-1</f>
        <v>5.1066580478345225E-2</v>
      </c>
      <c r="AE163" s="1">
        <f>(Table2[[#This Row],[Close Price]]/Table2[[#This Row],[Current Week Low]])-1</f>
        <v>3.8329787073505539E-3</v>
      </c>
      <c r="AF163" s="1">
        <f>(Table2[[#This Row],[Current Week High]]/Table2[[#This Row],[Close Price]])-1</f>
        <v>9.5894529547060348E-2</v>
      </c>
      <c r="AG163" s="1">
        <f>(Table2[[#This Row],[Close Price]]/Table2[[#This Row],[Current Month Low]])-1</f>
        <v>3.8329787073505539E-3</v>
      </c>
      <c r="AH163" s="1">
        <f>(Table2[[#This Row],[Current Month High]]/Table2[[#This Row],[Close Price]])-1</f>
        <v>0.11001037266427138</v>
      </c>
      <c r="AI163">
        <v>25.431066881135202</v>
      </c>
      <c r="AJ163">
        <v>90.223048327137505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</v>
      </c>
      <c r="AM163" t="s">
        <v>3160</v>
      </c>
      <c r="AN163">
        <v>-2.72</v>
      </c>
      <c r="AO163" t="s">
        <v>3158</v>
      </c>
      <c r="AP163">
        <v>0.20067903996825601</v>
      </c>
      <c r="AQ163">
        <f>(Table2[[#This Row],[Sharpe Ratio]]-AVERAGE(Table2[Sharpe Ratio]))/_xlfn.STDEV.P(Table2[Sharpe Ratio])</f>
        <v>1.7227866064419208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94</v>
      </c>
      <c r="AT163">
        <f>_xlfn.RANK.AVG(Table2[[#This Row],[6M Return vs Nifty Z-Score]],Table2[6M Return vs Nifty Z-Score])</f>
        <v>516</v>
      </c>
      <c r="AU163">
        <f>_xlfn.RANK.AVG(Table2[[#This Row],[Sharpe Ratio Z-Score]],Table2[Sharpe Ratio Z-Score])</f>
        <v>26</v>
      </c>
      <c r="AV163">
        <f>(Table2[[#This Row],[Rank 1Y]]+Table2[[#This Row],[Rank 6M]]+Table2[[#This Row],[Rank Sharpe]])/3</f>
        <v>212</v>
      </c>
    </row>
    <row r="164" spans="1:48" hidden="1" x14ac:dyDescent="0.3">
      <c r="A164" t="s">
        <v>702</v>
      </c>
      <c r="B164" t="s">
        <v>703</v>
      </c>
      <c r="C164" t="s">
        <v>3116</v>
      </c>
      <c r="D164" t="s">
        <v>48</v>
      </c>
      <c r="E164">
        <v>24167.7</v>
      </c>
      <c r="F164">
        <v>89.51</v>
      </c>
      <c r="G164">
        <v>75.847537612660304</v>
      </c>
      <c r="H164">
        <f>(Table2[[#This Row],[1Y Return vs Nifty]]-AVERAGE(Table2[1Y Return vs Nifty]))/_xlfn.STDEV.P(Table2[1Y Return vs Nifty])</f>
        <v>1.2221208293143784</v>
      </c>
      <c r="I164">
        <v>-12.5824047929976</v>
      </c>
      <c r="J164">
        <f>(Table2[[#This Row],[1M Return vs Nifty]]-AVERAGE(Table2[1M Return vs Nifty]))/_xlfn.STDEV.P(Table2[1M Return vs Nifty])</f>
        <v>-1.2714432662061086</v>
      </c>
      <c r="K164">
        <v>-3.3017348804682798</v>
      </c>
      <c r="L164">
        <f>(Table2[[#This Row],[6M Return vs Nifty]]-AVERAGE(Table2[6M Return vs Nifty]))/_xlfn.STDEV.P(Table2[6M Return vs Nifty])</f>
        <v>-0.27556838217768403</v>
      </c>
      <c r="M164">
        <v>-1.2520068889079601</v>
      </c>
      <c r="N164">
        <f>(Table2[[#This Row],[1W Return vs Nifty]]-AVERAGE(Table2[1W Return vs Nifty]))/_xlfn.STDEV.P(Table2[1W Return vs Nifty])</f>
        <v>-0.45014290485137293</v>
      </c>
      <c r="O164">
        <v>98.76</v>
      </c>
      <c r="P164">
        <v>105.56263255508399</v>
      </c>
      <c r="Q164">
        <v>97.769372938575103</v>
      </c>
      <c r="R164">
        <v>27.698553230670498</v>
      </c>
      <c r="S164" s="1">
        <f>(Table2[[#This Row],[Close Price]]-Table2[[#This Row],[20D EMA]])/Table2[[#This Row],[20D EMA]]</f>
        <v>-9.3661401377075737E-2</v>
      </c>
      <c r="T164" s="1">
        <f>(Table2[[#This Row],[Close Price]]-Table2[[#This Row],[50D EMA]])/Table2[[#This Row],[50D EMA]]</f>
        <v>-0.15206737617790567</v>
      </c>
      <c r="U164" s="1">
        <f>(Table2[[#This Row],[Close Price]]-Table2[[#This Row],[200D EMA]])/Table2[[#This Row],[200D EMA]]</f>
        <v>-8.4478121218637223E-2</v>
      </c>
      <c r="V164">
        <v>0.279804871228993</v>
      </c>
      <c r="W164">
        <v>88.32</v>
      </c>
      <c r="X164">
        <v>93.27</v>
      </c>
      <c r="Y164">
        <v>88.32</v>
      </c>
      <c r="Z164">
        <v>96.45</v>
      </c>
      <c r="AA164">
        <v>88.32</v>
      </c>
      <c r="AB164">
        <v>101.89</v>
      </c>
      <c r="AC164" s="1">
        <f>(Table2[[#This Row],[Close Price]]/Table2[[#This Row],[Day Low]])-1</f>
        <v>1.3473731884058093E-2</v>
      </c>
      <c r="AD164" s="1">
        <f>(Table2[[#This Row],[Day High]]/Table2[[#This Row],[Close Price]])-1</f>
        <v>4.2006479722935808E-2</v>
      </c>
      <c r="AE164" s="1">
        <f>(Table2[[#This Row],[Close Price]]/Table2[[#This Row],[Current Week Low]])-1</f>
        <v>1.3473731884058093E-2</v>
      </c>
      <c r="AF164" s="1">
        <f>(Table2[[#This Row],[Current Week High]]/Table2[[#This Row],[Close Price]])-1</f>
        <v>7.7533236509887082E-2</v>
      </c>
      <c r="AG164" s="1">
        <f>(Table2[[#This Row],[Close Price]]/Table2[[#This Row],[Current Month Low]])-1</f>
        <v>1.3473731884058093E-2</v>
      </c>
      <c r="AH164" s="1">
        <f>(Table2[[#This Row],[Current Month High]]/Table2[[#This Row],[Close Price]])-1</f>
        <v>0.13830856887498588</v>
      </c>
      <c r="AI164">
        <v>56.220906416415197</v>
      </c>
      <c r="AJ164">
        <v>110.44670846394899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-0.16</v>
      </c>
      <c r="AM164" t="s">
        <v>3158</v>
      </c>
      <c r="AN164">
        <v>-4.07</v>
      </c>
      <c r="AO164" t="s">
        <v>3158</v>
      </c>
      <c r="AP164">
        <v>0.116869271640535</v>
      </c>
      <c r="AQ164">
        <f>(Table2[[#This Row],[Sharpe Ratio]]-AVERAGE(Table2[Sharpe Ratio]))/_xlfn.STDEV.P(Table2[Sharpe Ratio])</f>
        <v>0.72939235256152357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74</v>
      </c>
      <c r="AT164">
        <f>_xlfn.RANK.AVG(Table2[[#This Row],[6M Return vs Nifty Z-Score]],Table2[6M Return vs Nifty Z-Score])</f>
        <v>401</v>
      </c>
      <c r="AU164">
        <f>_xlfn.RANK.AVG(Table2[[#This Row],[Sharpe Ratio Z-Score]],Table2[Sharpe Ratio Z-Score])</f>
        <v>164</v>
      </c>
      <c r="AV164">
        <f>(Table2[[#This Row],[Rank 1Y]]+Table2[[#This Row],[Rank 6M]]+Table2[[#This Row],[Rank Sharpe]])/3</f>
        <v>213</v>
      </c>
    </row>
    <row r="165" spans="1:48" x14ac:dyDescent="0.3">
      <c r="A165" t="s">
        <v>396</v>
      </c>
      <c r="B165" t="s">
        <v>397</v>
      </c>
      <c r="C165" t="s">
        <v>3124</v>
      </c>
      <c r="D165" t="s">
        <v>271</v>
      </c>
      <c r="E165">
        <v>55281.927896699999</v>
      </c>
      <c r="F165">
        <v>4908.1000000000004</v>
      </c>
      <c r="G165">
        <v>48.005506434129302</v>
      </c>
      <c r="H165">
        <f>(Table2[[#This Row],[1Y Return vs Nifty]]-AVERAGE(Table2[1Y Return vs Nifty]))/_xlfn.STDEV.P(Table2[1Y Return vs Nifty])</f>
        <v>0.66255637617877339</v>
      </c>
      <c r="I165">
        <v>4.7908116591361596</v>
      </c>
      <c r="J165">
        <f>(Table2[[#This Row],[1M Return vs Nifty]]-AVERAGE(Table2[1M Return vs Nifty]))/_xlfn.STDEV.P(Table2[1M Return vs Nifty])</f>
        <v>0.62899648797196028</v>
      </c>
      <c r="K165">
        <v>-9.8802858322192905E-2</v>
      </c>
      <c r="L165">
        <f>(Table2[[#This Row],[6M Return vs Nifty]]-AVERAGE(Table2[6M Return vs Nifty]))/_xlfn.STDEV.P(Table2[6M Return vs Nifty])</f>
        <v>-0.16436876327419961</v>
      </c>
      <c r="M165">
        <v>4.7727636185868496</v>
      </c>
      <c r="N165">
        <f>(Table2[[#This Row],[1W Return vs Nifty]]-AVERAGE(Table2[1W Return vs Nifty]))/_xlfn.STDEV.P(Table2[1W Return vs Nifty])</f>
        <v>0.81165107084641008</v>
      </c>
      <c r="O165">
        <v>5081.51</v>
      </c>
      <c r="P165">
        <v>5022.7462284305202</v>
      </c>
      <c r="Q165">
        <v>4538.4402595764996</v>
      </c>
      <c r="R165">
        <v>36.324938446938603</v>
      </c>
      <c r="S165" s="1">
        <f>(Table2[[#This Row],[Close Price]]-Table2[[#This Row],[20D EMA]])/Table2[[#This Row],[20D EMA]]</f>
        <v>-3.4125683113877536E-2</v>
      </c>
      <c r="T165" s="1">
        <f>(Table2[[#This Row],[Close Price]]-Table2[[#This Row],[50D EMA]])/Table2[[#This Row],[50D EMA]]</f>
        <v>-2.2825407300409016E-2</v>
      </c>
      <c r="U165" s="1">
        <f>(Table2[[#This Row],[Close Price]]-Table2[[#This Row],[200D EMA]])/Table2[[#This Row],[200D EMA]]</f>
        <v>8.1450833167515418E-2</v>
      </c>
      <c r="V165">
        <v>0.592297703226772</v>
      </c>
      <c r="W165">
        <v>4888.3500000000004</v>
      </c>
      <c r="X165">
        <v>5107.7</v>
      </c>
      <c r="Y165">
        <v>4888.3500000000004</v>
      </c>
      <c r="Z165">
        <v>5355</v>
      </c>
      <c r="AA165">
        <v>4888.3500000000004</v>
      </c>
      <c r="AB165">
        <v>5355</v>
      </c>
      <c r="AC165" s="1">
        <f>(Table2[[#This Row],[Close Price]]/Table2[[#This Row],[Day Low]])-1</f>
        <v>4.040218069491841E-3</v>
      </c>
      <c r="AD165" s="1">
        <f>(Table2[[#This Row],[Day High]]/Table2[[#This Row],[Close Price]])-1</f>
        <v>4.0667468062997703E-2</v>
      </c>
      <c r="AE165" s="1">
        <f>(Table2[[#This Row],[Close Price]]/Table2[[#This Row],[Current Week Low]])-1</f>
        <v>4.040218069491841E-3</v>
      </c>
      <c r="AF165" s="1">
        <f>(Table2[[#This Row],[Current Week High]]/Table2[[#This Row],[Close Price]])-1</f>
        <v>9.1053564515800378E-2</v>
      </c>
      <c r="AG165" s="1">
        <f>(Table2[[#This Row],[Close Price]]/Table2[[#This Row],[Current Month Low]])-1</f>
        <v>4.040218069491841E-3</v>
      </c>
      <c r="AH165" s="1">
        <f>(Table2[[#This Row],[Current Month High]]/Table2[[#This Row],[Close Price]])-1</f>
        <v>9.1053564515800378E-2</v>
      </c>
      <c r="AI165">
        <v>18.9859619812147</v>
      </c>
      <c r="AJ165">
        <v>96.304369563043707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0.22</v>
      </c>
      <c r="AM165" t="s">
        <v>3159</v>
      </c>
      <c r="AN165">
        <v>-7.73</v>
      </c>
      <c r="AO165" t="s">
        <v>3158</v>
      </c>
      <c r="AP165">
        <v>0.125173224726604</v>
      </c>
      <c r="AQ165">
        <f>(Table2[[#This Row],[Sharpe Ratio]]-AVERAGE(Table2[Sharpe Ratio]))/_xlfn.STDEV.P(Table2[Sharpe Ratio])</f>
        <v>0.8278188181727506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2.7666539898956946</v>
      </c>
      <c r="AS165">
        <f>_xlfn.RANK.AVG(Table2[[#This Row],[1Y Return vs Nifty Z-Score]],Table2[1Y Return vs Nifty Z-Score])</f>
        <v>136</v>
      </c>
      <c r="AT165">
        <f>_xlfn.RANK.AVG(Table2[[#This Row],[6M Return vs Nifty Z-Score]],Table2[6M Return vs Nifty Z-Score])</f>
        <v>360</v>
      </c>
      <c r="AU165">
        <f>_xlfn.RANK.AVG(Table2[[#This Row],[Sharpe Ratio Z-Score]],Table2[Sharpe Ratio Z-Score])</f>
        <v>145</v>
      </c>
      <c r="AV165">
        <f>(Table2[[#This Row],[Rank 1Y]]+Table2[[#This Row],[Rank 6M]]+Table2[[#This Row],[Rank Sharpe]])/3</f>
        <v>213.66666666666666</v>
      </c>
    </row>
    <row r="166" spans="1:48" x14ac:dyDescent="0.3">
      <c r="A166" t="s">
        <v>739</v>
      </c>
      <c r="B166" t="s">
        <v>740</v>
      </c>
      <c r="C166" t="s">
        <v>3113</v>
      </c>
      <c r="D166" t="s">
        <v>208</v>
      </c>
      <c r="E166">
        <v>22513.335753374999</v>
      </c>
      <c r="F166">
        <v>780.75</v>
      </c>
      <c r="G166">
        <v>53.322367469006998</v>
      </c>
      <c r="H166">
        <f>(Table2[[#This Row],[1Y Return vs Nifty]]-AVERAGE(Table2[1Y Return vs Nifty]))/_xlfn.STDEV.P(Table2[1Y Return vs Nifty])</f>
        <v>0.76941375372791809</v>
      </c>
      <c r="I166">
        <v>20.6949667484724</v>
      </c>
      <c r="J166">
        <f>(Table2[[#This Row],[1M Return vs Nifty]]-AVERAGE(Table2[1M Return vs Nifty]))/_xlfn.STDEV.P(Table2[1M Return vs Nifty])</f>
        <v>2.3687370058929154</v>
      </c>
      <c r="K166">
        <v>40.230207434456297</v>
      </c>
      <c r="L166">
        <f>(Table2[[#This Row],[6M Return vs Nifty]]-AVERAGE(Table2[6M Return vs Nifty]))/_xlfn.STDEV.P(Table2[6M Return vs Nifty])</f>
        <v>1.2357766485871595</v>
      </c>
      <c r="M166">
        <v>1.2936802999508E-2</v>
      </c>
      <c r="N166">
        <f>(Table2[[#This Row],[1W Return vs Nifty]]-AVERAGE(Table2[1W Return vs Nifty]))/_xlfn.STDEV.P(Table2[1W Return vs Nifty])</f>
        <v>-0.18522022803568164</v>
      </c>
      <c r="O166">
        <v>779.96</v>
      </c>
      <c r="P166">
        <v>752.374907935691</v>
      </c>
      <c r="Q166">
        <v>644.39241325841203</v>
      </c>
      <c r="R166">
        <v>45.849487185881699</v>
      </c>
      <c r="S166" s="1">
        <f>(Table2[[#This Row],[Close Price]]-Table2[[#This Row],[20D EMA]])/Table2[[#This Row],[20D EMA]]</f>
        <v>1.0128724549976454E-3</v>
      </c>
      <c r="T166" s="1">
        <f>(Table2[[#This Row],[Close Price]]-Table2[[#This Row],[50D EMA]])/Table2[[#This Row],[50D EMA]]</f>
        <v>3.771403294424374E-2</v>
      </c>
      <c r="U166" s="1">
        <f>(Table2[[#This Row],[Close Price]]-Table2[[#This Row],[200D EMA]])/Table2[[#This Row],[200D EMA]]</f>
        <v>0.21160644342798354</v>
      </c>
      <c r="V166">
        <v>0.68694527445137599</v>
      </c>
      <c r="W166">
        <v>776.2</v>
      </c>
      <c r="X166">
        <v>796.2</v>
      </c>
      <c r="Y166">
        <v>776.2</v>
      </c>
      <c r="Z166">
        <v>829</v>
      </c>
      <c r="AA166">
        <v>776.2</v>
      </c>
      <c r="AB166">
        <v>838</v>
      </c>
      <c r="AC166" s="1">
        <f>(Table2[[#This Row],[Close Price]]/Table2[[#This Row],[Day Low]])-1</f>
        <v>5.8618912651378086E-3</v>
      </c>
      <c r="AD166" s="1">
        <f>(Table2[[#This Row],[Day High]]/Table2[[#This Row],[Close Price]])-1</f>
        <v>1.9788664745437057E-2</v>
      </c>
      <c r="AE166" s="1">
        <f>(Table2[[#This Row],[Close Price]]/Table2[[#This Row],[Current Week Low]])-1</f>
        <v>5.8618912651378086E-3</v>
      </c>
      <c r="AF166" s="1">
        <f>(Table2[[#This Row],[Current Week High]]/Table2[[#This Row],[Close Price]])-1</f>
        <v>6.1799551713096479E-2</v>
      </c>
      <c r="AG166" s="1">
        <f>(Table2[[#This Row],[Close Price]]/Table2[[#This Row],[Current Month Low]])-1</f>
        <v>5.8618912651378086E-3</v>
      </c>
      <c r="AH166" s="1">
        <f>(Table2[[#This Row],[Current Month High]]/Table2[[#This Row],[Close Price]])-1</f>
        <v>7.3326929234710292E-2</v>
      </c>
      <c r="AI166">
        <v>7.3326929234710203</v>
      </c>
      <c r="AJ166">
        <v>76.640271493212595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0.08</v>
      </c>
      <c r="AM166" t="s">
        <v>3159</v>
      </c>
      <c r="AN166">
        <v>2.95</v>
      </c>
      <c r="AO166" t="s">
        <v>3159</v>
      </c>
      <c r="AP166">
        <v>1.7312078434643E-2</v>
      </c>
      <c r="AQ166">
        <f>(Table2[[#This Row],[Sharpe Ratio]]-AVERAGE(Table2[Sharpe Ratio]))/_xlfn.STDEV.P(Table2[Sharpe Ratio])</f>
        <v>-0.45065557784758031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3.738051602324731</v>
      </c>
      <c r="AS166">
        <f>_xlfn.RANK.AVG(Table2[[#This Row],[1Y Return vs Nifty Z-Score]],Table2[1Y Return vs Nifty Z-Score])</f>
        <v>122</v>
      </c>
      <c r="AT166">
        <f>_xlfn.RANK.AVG(Table2[[#This Row],[6M Return vs Nifty Z-Score]],Table2[6M Return vs Nifty Z-Score])</f>
        <v>68</v>
      </c>
      <c r="AU166">
        <f>_xlfn.RANK.AVG(Table2[[#This Row],[Sharpe Ratio Z-Score]],Table2[Sharpe Ratio Z-Score])</f>
        <v>454</v>
      </c>
      <c r="AV166">
        <f>(Table2[[#This Row],[Rank 1Y]]+Table2[[#This Row],[Rank 6M]]+Table2[[#This Row],[Rank Sharpe]])/3</f>
        <v>214.66666666666666</v>
      </c>
    </row>
    <row r="167" spans="1:48" hidden="1" x14ac:dyDescent="0.3">
      <c r="A167" t="s">
        <v>570</v>
      </c>
      <c r="B167" t="s">
        <v>571</v>
      </c>
      <c r="C167" t="s">
        <v>3118</v>
      </c>
      <c r="D167" t="s">
        <v>151</v>
      </c>
      <c r="E167">
        <v>32780.089436759998</v>
      </c>
      <c r="F167">
        <v>236.4</v>
      </c>
      <c r="G167">
        <v>30.032830265274601</v>
      </c>
      <c r="H167">
        <f>(Table2[[#This Row],[1Y Return vs Nifty]]-AVERAGE(Table2[1Y Return vs Nifty]))/_xlfn.STDEV.P(Table2[1Y Return vs Nifty])</f>
        <v>0.30134455771190238</v>
      </c>
      <c r="I167">
        <v>-5.3431133623885803</v>
      </c>
      <c r="J167">
        <f>(Table2[[#This Row],[1M Return vs Nifty]]-AVERAGE(Table2[1M Return vs Nifty]))/_xlfn.STDEV.P(Table2[1M Return vs Nifty])</f>
        <v>-0.47954400767126865</v>
      </c>
      <c r="K167">
        <v>1.98236385661551</v>
      </c>
      <c r="L167">
        <f>(Table2[[#This Row],[6M Return vs Nifty]]-AVERAGE(Table2[6M Return vs Nifty]))/_xlfn.STDEV.P(Table2[6M Return vs Nifty])</f>
        <v>-9.2114671093802461E-2</v>
      </c>
      <c r="M167">
        <v>-3.7186315423188199</v>
      </c>
      <c r="N167">
        <f>(Table2[[#This Row],[1W Return vs Nifty]]-AVERAGE(Table2[1W Return vs Nifty]))/_xlfn.STDEV.P(Table2[1W Return vs Nifty])</f>
        <v>-0.96673886881542193</v>
      </c>
      <c r="O167">
        <v>253.09</v>
      </c>
      <c r="P167">
        <v>259.84386866694899</v>
      </c>
      <c r="Q167">
        <v>242.14003057463401</v>
      </c>
      <c r="R167">
        <v>26.1566265275031</v>
      </c>
      <c r="S167" s="1">
        <f>(Table2[[#This Row],[Close Price]]-Table2[[#This Row],[20D EMA]])/Table2[[#This Row],[20D EMA]]</f>
        <v>-6.5944920779169455E-2</v>
      </c>
      <c r="T167" s="1">
        <f>(Table2[[#This Row],[Close Price]]-Table2[[#This Row],[50D EMA]])/Table2[[#This Row],[50D EMA]]</f>
        <v>-9.0222904959123038E-2</v>
      </c>
      <c r="U167" s="1">
        <f>(Table2[[#This Row],[Close Price]]-Table2[[#This Row],[200D EMA]])/Table2[[#This Row],[200D EMA]]</f>
        <v>-2.3705417732921178E-2</v>
      </c>
      <c r="V167">
        <v>0.33974000830392997</v>
      </c>
      <c r="W167">
        <v>233.95</v>
      </c>
      <c r="X167">
        <v>241.8</v>
      </c>
      <c r="Y167">
        <v>233.95</v>
      </c>
      <c r="Z167">
        <v>252.2</v>
      </c>
      <c r="AA167">
        <v>233.95</v>
      </c>
      <c r="AB167">
        <v>263.85000000000002</v>
      </c>
      <c r="AC167" s="1">
        <f>(Table2[[#This Row],[Close Price]]/Table2[[#This Row],[Day Low]])-1</f>
        <v>1.0472323145971352E-2</v>
      </c>
      <c r="AD167" s="1">
        <f>(Table2[[#This Row],[Day High]]/Table2[[#This Row],[Close Price]])-1</f>
        <v>2.2842639593908753E-2</v>
      </c>
      <c r="AE167" s="1">
        <f>(Table2[[#This Row],[Close Price]]/Table2[[#This Row],[Current Week Low]])-1</f>
        <v>1.0472323145971352E-2</v>
      </c>
      <c r="AF167" s="1">
        <f>(Table2[[#This Row],[Current Week High]]/Table2[[#This Row],[Close Price]])-1</f>
        <v>6.6835871404399283E-2</v>
      </c>
      <c r="AG167" s="1">
        <f>(Table2[[#This Row],[Close Price]]/Table2[[#This Row],[Current Month Low]])-1</f>
        <v>1.0472323145971352E-2</v>
      </c>
      <c r="AH167" s="1">
        <f>(Table2[[#This Row],[Current Month High]]/Table2[[#This Row],[Close Price]])-1</f>
        <v>0.11611675126903553</v>
      </c>
      <c r="AI167">
        <v>31.895093062605699</v>
      </c>
      <c r="AJ167">
        <v>63.034482758620598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-0.01</v>
      </c>
      <c r="AM167" t="s">
        <v>3158</v>
      </c>
      <c r="AN167">
        <v>-4.3499999999999996</v>
      </c>
      <c r="AO167" t="s">
        <v>3158</v>
      </c>
      <c r="AP167">
        <v>0.14896855373269799</v>
      </c>
      <c r="AQ167">
        <f>(Table2[[#This Row],[Sharpe Ratio]]-AVERAGE(Table2[Sharpe Ratio]))/_xlfn.STDEV.P(Table2[Sharpe Ratio])</f>
        <v>1.1098640209636135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215</v>
      </c>
      <c r="AT167">
        <f>_xlfn.RANK.AVG(Table2[[#This Row],[6M Return vs Nifty Z-Score]],Table2[6M Return vs Nifty Z-Score])</f>
        <v>338</v>
      </c>
      <c r="AU167">
        <f>_xlfn.RANK.AVG(Table2[[#This Row],[Sharpe Ratio Z-Score]],Table2[Sharpe Ratio Z-Score])</f>
        <v>96</v>
      </c>
      <c r="AV167">
        <f>(Table2[[#This Row],[Rank 1Y]]+Table2[[#This Row],[Rank 6M]]+Table2[[#This Row],[Rank Sharpe]])/3</f>
        <v>216.33333333333334</v>
      </c>
    </row>
    <row r="168" spans="1:48" x14ac:dyDescent="0.3">
      <c r="A168" t="s">
        <v>812</v>
      </c>
      <c r="B168" t="s">
        <v>813</v>
      </c>
      <c r="C168" t="s">
        <v>3124</v>
      </c>
      <c r="D168" t="s">
        <v>117</v>
      </c>
      <c r="E168">
        <v>18098.74740878</v>
      </c>
      <c r="F168">
        <v>690.1</v>
      </c>
      <c r="G168">
        <v>10.582356842415701</v>
      </c>
      <c r="H168">
        <f>(Table2[[#This Row],[1Y Return vs Nifty]]-AVERAGE(Table2[1Y Return vs Nifty]))/_xlfn.STDEV.P(Table2[1Y Return vs Nifty])</f>
        <v>-8.9567781057517476E-2</v>
      </c>
      <c r="I168">
        <v>9.3440632677125599</v>
      </c>
      <c r="J168">
        <f>(Table2[[#This Row],[1M Return vs Nifty]]-AVERAGE(Table2[1M Return vs Nifty]))/_xlfn.STDEV.P(Table2[1M Return vs Nifty])</f>
        <v>1.1270723849456066</v>
      </c>
      <c r="K168">
        <v>11.6561663248114</v>
      </c>
      <c r="L168">
        <f>(Table2[[#This Row],[6M Return vs Nifty]]-AVERAGE(Table2[6M Return vs Nifty]))/_xlfn.STDEV.P(Table2[6M Return vs Nifty])</f>
        <v>0.24374108243861073</v>
      </c>
      <c r="M168">
        <v>1.2424593186683901</v>
      </c>
      <c r="N168">
        <f>(Table2[[#This Row],[1W Return vs Nifty]]-AVERAGE(Table2[1W Return vs Nifty]))/_xlfn.STDEV.P(Table2[1W Return vs Nifty])</f>
        <v>7.2284037284604516E-2</v>
      </c>
      <c r="O168">
        <v>733.75</v>
      </c>
      <c r="P168">
        <v>714.73746562363101</v>
      </c>
      <c r="Q168">
        <v>622.74602205414999</v>
      </c>
      <c r="R168">
        <v>32.576807773995</v>
      </c>
      <c r="S168" s="1">
        <f>(Table2[[#This Row],[Close Price]]-Table2[[#This Row],[20D EMA]])/Table2[[#This Row],[20D EMA]]</f>
        <v>-5.9488926746166917E-2</v>
      </c>
      <c r="T168" s="1">
        <f>(Table2[[#This Row],[Close Price]]-Table2[[#This Row],[50D EMA]])/Table2[[#This Row],[50D EMA]]</f>
        <v>-3.4470650845389812E-2</v>
      </c>
      <c r="U168" s="1">
        <f>(Table2[[#This Row],[Close Price]]-Table2[[#This Row],[200D EMA]])/Table2[[#This Row],[200D EMA]]</f>
        <v>0.1081564161962537</v>
      </c>
      <c r="V168">
        <v>1.0202878674218201</v>
      </c>
      <c r="W168">
        <v>686</v>
      </c>
      <c r="X168">
        <v>735</v>
      </c>
      <c r="Y168">
        <v>686</v>
      </c>
      <c r="Z168">
        <v>772.95</v>
      </c>
      <c r="AA168">
        <v>686</v>
      </c>
      <c r="AB168">
        <v>806</v>
      </c>
      <c r="AC168" s="1">
        <f>(Table2[[#This Row],[Close Price]]/Table2[[#This Row],[Day Low]])-1</f>
        <v>5.9766763848396742E-3</v>
      </c>
      <c r="AD168" s="1">
        <f>(Table2[[#This Row],[Day High]]/Table2[[#This Row],[Close Price]])-1</f>
        <v>6.506303434284888E-2</v>
      </c>
      <c r="AE168" s="1">
        <f>(Table2[[#This Row],[Close Price]]/Table2[[#This Row],[Current Week Low]])-1</f>
        <v>5.9766763848396742E-3</v>
      </c>
      <c r="AF168" s="1">
        <f>(Table2[[#This Row],[Current Week High]]/Table2[[#This Row],[Close Price]])-1</f>
        <v>0.12005506448340819</v>
      </c>
      <c r="AG168" s="1">
        <f>(Table2[[#This Row],[Close Price]]/Table2[[#This Row],[Current Month Low]])-1</f>
        <v>5.9766763848396742E-3</v>
      </c>
      <c r="AH168" s="1">
        <f>(Table2[[#This Row],[Current Month High]]/Table2[[#This Row],[Close Price]])-1</f>
        <v>0.16794667439501509</v>
      </c>
      <c r="AI168">
        <v>16.794667439501499</v>
      </c>
      <c r="AJ168">
        <v>56.7874588208565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0.03</v>
      </c>
      <c r="AM168" t="s">
        <v>3159</v>
      </c>
      <c r="AN168">
        <v>-3.99</v>
      </c>
      <c r="AO168" t="s">
        <v>3158</v>
      </c>
      <c r="AP168">
        <v>0.15344327541884001</v>
      </c>
      <c r="AQ168">
        <f>(Table2[[#This Row],[Sharpe Ratio]]-AVERAGE(Table2[Sharpe Ratio]))/_xlfn.STDEV.P(Table2[Sharpe Ratio])</f>
        <v>1.1629027406668537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2.5164324642781581</v>
      </c>
      <c r="AS168">
        <f>_xlfn.RANK.AVG(Table2[[#This Row],[1Y Return vs Nifty Z-Score]],Table2[1Y Return vs Nifty Z-Score])</f>
        <v>330</v>
      </c>
      <c r="AT168">
        <f>_xlfn.RANK.AVG(Table2[[#This Row],[6M Return vs Nifty Z-Score]],Table2[6M Return vs Nifty Z-Score])</f>
        <v>230</v>
      </c>
      <c r="AU168">
        <f>_xlfn.RANK.AVG(Table2[[#This Row],[Sharpe Ratio Z-Score]],Table2[Sharpe Ratio Z-Score])</f>
        <v>91</v>
      </c>
      <c r="AV168">
        <f>(Table2[[#This Row],[Rank 1Y]]+Table2[[#This Row],[Rank 6M]]+Table2[[#This Row],[Rank Sharpe]])/3</f>
        <v>217</v>
      </c>
    </row>
    <row r="169" spans="1:48" hidden="1" x14ac:dyDescent="0.3">
      <c r="A169" t="s">
        <v>856</v>
      </c>
      <c r="B169" t="s">
        <v>857</v>
      </c>
      <c r="C169" t="s">
        <v>3124</v>
      </c>
      <c r="D169" t="s">
        <v>173</v>
      </c>
      <c r="E169">
        <v>17232.227802450001</v>
      </c>
      <c r="F169">
        <v>720.7</v>
      </c>
      <c r="G169">
        <v>95.195050791181004</v>
      </c>
      <c r="H169">
        <f>(Table2[[#This Row],[1Y Return vs Nifty]]-AVERAGE(Table2[1Y Return vs Nifty]))/_xlfn.STDEV.P(Table2[1Y Return vs Nifty])</f>
        <v>1.6109638904348944</v>
      </c>
      <c r="I169">
        <v>-5.7888870349477202</v>
      </c>
      <c r="J169">
        <f>(Table2[[#This Row],[1M Return vs Nifty]]-AVERAGE(Table2[1M Return vs Nifty]))/_xlfn.STDEV.P(Table2[1M Return vs Nifty])</f>
        <v>-0.52830676907652929</v>
      </c>
      <c r="K169">
        <v>-14.750190145895999</v>
      </c>
      <c r="L169">
        <f>(Table2[[#This Row],[6M Return vs Nifty]]-AVERAGE(Table2[6M Return vs Nifty]))/_xlfn.STDEV.P(Table2[6M Return vs Nifty])</f>
        <v>-0.67303665616751118</v>
      </c>
      <c r="M169">
        <v>0.51578433011741698</v>
      </c>
      <c r="N169">
        <f>(Table2[[#This Row],[1W Return vs Nifty]]-AVERAGE(Table2[1W Return vs Nifty]))/_xlfn.STDEV.P(Table2[1W Return vs Nifty])</f>
        <v>-7.9906676320707568E-2</v>
      </c>
      <c r="O169">
        <v>775.68</v>
      </c>
      <c r="P169">
        <v>790.643767580754</v>
      </c>
      <c r="Q169">
        <v>722.989699261807</v>
      </c>
      <c r="R169">
        <v>30.042259523570198</v>
      </c>
      <c r="S169" s="1">
        <f>(Table2[[#This Row],[Close Price]]-Table2[[#This Row],[20D EMA]])/Table2[[#This Row],[20D EMA]]</f>
        <v>-7.0879744224422322E-2</v>
      </c>
      <c r="T169" s="1">
        <f>(Table2[[#This Row],[Close Price]]-Table2[[#This Row],[50D EMA]])/Table2[[#This Row],[50D EMA]]</f>
        <v>-8.8464325463249935E-2</v>
      </c>
      <c r="U169" s="1">
        <f>(Table2[[#This Row],[Close Price]]-Table2[[#This Row],[200D EMA]])/Table2[[#This Row],[200D EMA]]</f>
        <v>-3.1669873915835963E-3</v>
      </c>
      <c r="V169">
        <v>0.35537849655999998</v>
      </c>
      <c r="W169">
        <v>715.15</v>
      </c>
      <c r="X169">
        <v>756.55</v>
      </c>
      <c r="Y169">
        <v>715.15</v>
      </c>
      <c r="Z169">
        <v>785.35</v>
      </c>
      <c r="AA169">
        <v>715.15</v>
      </c>
      <c r="AB169">
        <v>817.8</v>
      </c>
      <c r="AC169" s="1">
        <f>(Table2[[#This Row],[Close Price]]/Table2[[#This Row],[Day Low]])-1</f>
        <v>7.7606096623086263E-3</v>
      </c>
      <c r="AD169" s="1">
        <f>(Table2[[#This Row],[Day High]]/Table2[[#This Row],[Close Price]])-1</f>
        <v>4.9743305120022008E-2</v>
      </c>
      <c r="AE169" s="1">
        <f>(Table2[[#This Row],[Close Price]]/Table2[[#This Row],[Current Week Low]])-1</f>
        <v>7.7606096623086263E-3</v>
      </c>
      <c r="AF169" s="1">
        <f>(Table2[[#This Row],[Current Week High]]/Table2[[#This Row],[Close Price]])-1</f>
        <v>8.9704454003052492E-2</v>
      </c>
      <c r="AG169" s="1">
        <f>(Table2[[#This Row],[Close Price]]/Table2[[#This Row],[Current Month Low]])-1</f>
        <v>7.7606096623086263E-3</v>
      </c>
      <c r="AH169" s="1">
        <f>(Table2[[#This Row],[Current Month High]]/Table2[[#This Row],[Close Price]])-1</f>
        <v>0.13473012349105029</v>
      </c>
      <c r="AI169">
        <v>35.978909393644997</v>
      </c>
      <c r="AJ169">
        <v>121.379204423283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-0.02</v>
      </c>
      <c r="AM169" t="s">
        <v>3158</v>
      </c>
      <c r="AN169">
        <v>-2.65</v>
      </c>
      <c r="AO169" t="s">
        <v>3158</v>
      </c>
      <c r="AP169">
        <v>0.182269377808879</v>
      </c>
      <c r="AQ169">
        <f>(Table2[[#This Row],[Sharpe Ratio]]-AVERAGE(Table2[Sharpe Ratio]))/_xlfn.STDEV.P(Table2[Sharpe Ratio])</f>
        <v>1.5045775244946613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51</v>
      </c>
      <c r="AT169">
        <f>_xlfn.RANK.AVG(Table2[[#This Row],[6M Return vs Nifty Z-Score]],Table2[6M Return vs Nifty Z-Score])</f>
        <v>555</v>
      </c>
      <c r="AU169">
        <f>_xlfn.RANK.AVG(Table2[[#This Row],[Sharpe Ratio Z-Score]],Table2[Sharpe Ratio Z-Score])</f>
        <v>46</v>
      </c>
      <c r="AV169">
        <f>(Table2[[#This Row],[Rank 1Y]]+Table2[[#This Row],[Rank 6M]]+Table2[[#This Row],[Rank Sharpe]])/3</f>
        <v>217.33333333333334</v>
      </c>
    </row>
    <row r="170" spans="1:48" x14ac:dyDescent="0.3">
      <c r="A170" t="s">
        <v>858</v>
      </c>
      <c r="B170" t="s">
        <v>859</v>
      </c>
      <c r="C170" t="s">
        <v>3113</v>
      </c>
      <c r="D170" t="s">
        <v>24</v>
      </c>
      <c r="E170">
        <v>17022.727515039998</v>
      </c>
      <c r="F170">
        <v>211.51</v>
      </c>
      <c r="G170">
        <v>12.0262929881748</v>
      </c>
      <c r="H170">
        <f>(Table2[[#This Row],[1Y Return vs Nifty]]-AVERAGE(Table2[1Y Return vs Nifty]))/_xlfn.STDEV.P(Table2[1Y Return vs Nifty])</f>
        <v>-6.0547795605182586E-2</v>
      </c>
      <c r="I170">
        <v>16.250739801697499</v>
      </c>
      <c r="J170">
        <f>(Table2[[#This Row],[1M Return vs Nifty]]-AVERAGE(Table2[1M Return vs Nifty]))/_xlfn.STDEV.P(Table2[1M Return vs Nifty])</f>
        <v>1.8825872137970991</v>
      </c>
      <c r="K170">
        <v>6.4036069998735696</v>
      </c>
      <c r="L170">
        <f>(Table2[[#This Row],[6M Return vs Nifty]]-AVERAGE(Table2[6M Return vs Nifty]))/_xlfn.STDEV.P(Table2[6M Return vs Nifty])</f>
        <v>6.138235888078996E-2</v>
      </c>
      <c r="M170">
        <v>3.0723921036150998</v>
      </c>
      <c r="N170">
        <f>(Table2[[#This Row],[1W Return vs Nifty]]-AVERAGE(Table2[1W Return vs Nifty]))/_xlfn.STDEV.P(Table2[1W Return vs Nifty])</f>
        <v>0.4555348451129248</v>
      </c>
      <c r="O170">
        <v>220.83</v>
      </c>
      <c r="P170">
        <v>217.52677216919901</v>
      </c>
      <c r="Q170">
        <v>199.67226623756</v>
      </c>
      <c r="R170">
        <v>31.336734353497299</v>
      </c>
      <c r="S170" s="1">
        <f>(Table2[[#This Row],[Close Price]]-Table2[[#This Row],[20D EMA]])/Table2[[#This Row],[20D EMA]]</f>
        <v>-4.2204410632613418E-2</v>
      </c>
      <c r="T170" s="1">
        <f>(Table2[[#This Row],[Close Price]]-Table2[[#This Row],[50D EMA]])/Table2[[#This Row],[50D EMA]]</f>
        <v>-2.7659915647159906E-2</v>
      </c>
      <c r="U170" s="1">
        <f>(Table2[[#This Row],[Close Price]]-Table2[[#This Row],[200D EMA]])/Table2[[#This Row],[200D EMA]]</f>
        <v>5.9285818634201591E-2</v>
      </c>
      <c r="V170">
        <v>1.1019611600198</v>
      </c>
      <c r="W170">
        <v>210.14</v>
      </c>
      <c r="X170">
        <v>221.01</v>
      </c>
      <c r="Y170">
        <v>210.14</v>
      </c>
      <c r="Z170">
        <v>231.8</v>
      </c>
      <c r="AA170">
        <v>210.14</v>
      </c>
      <c r="AB170">
        <v>239.8</v>
      </c>
      <c r="AC170" s="1">
        <f>(Table2[[#This Row],[Close Price]]/Table2[[#This Row],[Day Low]])-1</f>
        <v>6.5194632149996323E-3</v>
      </c>
      <c r="AD170" s="1">
        <f>(Table2[[#This Row],[Day High]]/Table2[[#This Row],[Close Price]])-1</f>
        <v>4.491513403621572E-2</v>
      </c>
      <c r="AE170" s="1">
        <f>(Table2[[#This Row],[Close Price]]/Table2[[#This Row],[Current Week Low]])-1</f>
        <v>6.5194632149996323E-3</v>
      </c>
      <c r="AF170" s="1">
        <f>(Table2[[#This Row],[Current Week High]]/Table2[[#This Row],[Close Price]])-1</f>
        <v>9.5929270483665174E-2</v>
      </c>
      <c r="AG170" s="1">
        <f>(Table2[[#This Row],[Close Price]]/Table2[[#This Row],[Current Month Low]])-1</f>
        <v>6.5194632149996323E-3</v>
      </c>
      <c r="AH170" s="1">
        <f>(Table2[[#This Row],[Current Month High]]/Table2[[#This Row],[Close Price]])-1</f>
        <v>0.13375254125100478</v>
      </c>
      <c r="AI170">
        <v>13.375254125100399</v>
      </c>
      <c r="AJ170">
        <v>42.671163575042101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-0.04</v>
      </c>
      <c r="AM170" t="s">
        <v>3158</v>
      </c>
      <c r="AN170">
        <v>-2.3199999999999998</v>
      </c>
      <c r="AO170" t="s">
        <v>3158</v>
      </c>
      <c r="AP170">
        <v>0.18057001766182401</v>
      </c>
      <c r="AQ170">
        <f>(Table2[[#This Row],[Sharpe Ratio]]-AVERAGE(Table2[Sharpe Ratio]))/_xlfn.STDEV.P(Table2[Sharpe Ratio])</f>
        <v>1.4844350680836536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3.8233916902692848</v>
      </c>
      <c r="AS170">
        <f>_xlfn.RANK.AVG(Table2[[#This Row],[1Y Return vs Nifty Z-Score]],Table2[1Y Return vs Nifty Z-Score])</f>
        <v>318</v>
      </c>
      <c r="AT170">
        <f>_xlfn.RANK.AVG(Table2[[#This Row],[6M Return vs Nifty Z-Score]],Table2[6M Return vs Nifty Z-Score])</f>
        <v>288</v>
      </c>
      <c r="AU170">
        <f>_xlfn.RANK.AVG(Table2[[#This Row],[Sharpe Ratio Z-Score]],Table2[Sharpe Ratio Z-Score])</f>
        <v>48</v>
      </c>
      <c r="AV170">
        <f>(Table2[[#This Row],[Rank 1Y]]+Table2[[#This Row],[Rank 6M]]+Table2[[#This Row],[Rank Sharpe]])/3</f>
        <v>218</v>
      </c>
    </row>
    <row r="171" spans="1:48" hidden="1" x14ac:dyDescent="0.3">
      <c r="A171" t="s">
        <v>1172</v>
      </c>
      <c r="B171" t="s">
        <v>1173</v>
      </c>
      <c r="C171" t="s">
        <v>3124</v>
      </c>
      <c r="D171" t="s">
        <v>173</v>
      </c>
      <c r="E171">
        <v>9828.0738815999994</v>
      </c>
      <c r="F171">
        <v>9714.2999999999993</v>
      </c>
      <c r="G171">
        <v>64.353769652799002</v>
      </c>
      <c r="H171">
        <f>(Table2[[#This Row],[1Y Return vs Nifty]]-AVERAGE(Table2[1Y Return vs Nifty]))/_xlfn.STDEV.P(Table2[1Y Return vs Nifty])</f>
        <v>0.9911210167760367</v>
      </c>
      <c r="I171">
        <v>-20.980724409775998</v>
      </c>
      <c r="J171">
        <f>(Table2[[#This Row],[1M Return vs Nifty]]-AVERAGE(Table2[1M Return vs Nifty]))/_xlfn.STDEV.P(Table2[1M Return vs Nifty])</f>
        <v>-2.1901275243567602</v>
      </c>
      <c r="K171">
        <v>-10.1526032282671</v>
      </c>
      <c r="L171">
        <f>(Table2[[#This Row],[6M Return vs Nifty]]-AVERAGE(Table2[6M Return vs Nifty]))/_xlfn.STDEV.P(Table2[6M Return vs Nifty])</f>
        <v>-0.51341731064876917</v>
      </c>
      <c r="M171">
        <v>-2.9102018044584299</v>
      </c>
      <c r="N171">
        <f>(Table2[[#This Row],[1W Return vs Nifty]]-AVERAGE(Table2[1W Return vs Nifty]))/_xlfn.STDEV.P(Table2[1W Return vs Nifty])</f>
        <v>-0.79742590133587909</v>
      </c>
      <c r="O171">
        <v>11247.82</v>
      </c>
      <c r="P171">
        <v>12158.190283772899</v>
      </c>
      <c r="Q171">
        <v>10975.4647718622</v>
      </c>
      <c r="R171">
        <v>24.502245572551701</v>
      </c>
      <c r="S171" s="1">
        <f>(Table2[[#This Row],[Close Price]]-Table2[[#This Row],[20D EMA]])/Table2[[#This Row],[20D EMA]]</f>
        <v>-0.13633930841709777</v>
      </c>
      <c r="T171" s="1">
        <f>(Table2[[#This Row],[Close Price]]-Table2[[#This Row],[50D EMA]])/Table2[[#This Row],[50D EMA]]</f>
        <v>-0.20100773443517106</v>
      </c>
      <c r="U171" s="1">
        <f>(Table2[[#This Row],[Close Price]]-Table2[[#This Row],[200D EMA]])/Table2[[#This Row],[200D EMA]]</f>
        <v>-0.11490764155113038</v>
      </c>
      <c r="V171">
        <v>1.7664741156744099</v>
      </c>
      <c r="W171">
        <v>9602.65</v>
      </c>
      <c r="X171">
        <v>10124.950000000001</v>
      </c>
      <c r="Y171">
        <v>9602.65</v>
      </c>
      <c r="Z171">
        <v>10471.15</v>
      </c>
      <c r="AA171">
        <v>9602.65</v>
      </c>
      <c r="AB171">
        <v>12024.95</v>
      </c>
      <c r="AC171" s="1">
        <f>(Table2[[#This Row],[Close Price]]/Table2[[#This Row],[Day Low]])-1</f>
        <v>1.1626998797207078E-2</v>
      </c>
      <c r="AD171" s="1">
        <f>(Table2[[#This Row],[Day High]]/Table2[[#This Row],[Close Price]])-1</f>
        <v>4.2272731951864984E-2</v>
      </c>
      <c r="AE171" s="1">
        <f>(Table2[[#This Row],[Close Price]]/Table2[[#This Row],[Current Week Low]])-1</f>
        <v>1.1626998797207078E-2</v>
      </c>
      <c r="AF171" s="1">
        <f>(Table2[[#This Row],[Current Week High]]/Table2[[#This Row],[Close Price]])-1</f>
        <v>7.7910914836889944E-2</v>
      </c>
      <c r="AG171" s="1">
        <f>(Table2[[#This Row],[Close Price]]/Table2[[#This Row],[Current Month Low]])-1</f>
        <v>1.1626998797207078E-2</v>
      </c>
      <c r="AH171" s="1">
        <f>(Table2[[#This Row],[Current Month High]]/Table2[[#This Row],[Close Price]])-1</f>
        <v>0.23786067961664781</v>
      </c>
      <c r="AI171">
        <v>52.352717128357099</v>
      </c>
      <c r="AJ171">
        <v>96.208846697636801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-0.25</v>
      </c>
      <c r="AM171" t="s">
        <v>3158</v>
      </c>
      <c r="AN171">
        <v>-7.62</v>
      </c>
      <c r="AO171" t="s">
        <v>3158</v>
      </c>
      <c r="AP171">
        <v>0.17262248789585499</v>
      </c>
      <c r="AQ171">
        <f>(Table2[[#This Row],[Sharpe Ratio]]-AVERAGE(Table2[Sharpe Ratio]))/_xlfn.STDEV.P(Table2[Sharpe Ratio])</f>
        <v>1.3902332756245082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98</v>
      </c>
      <c r="AT171">
        <f>_xlfn.RANK.AVG(Table2[[#This Row],[6M Return vs Nifty Z-Score]],Table2[6M Return vs Nifty Z-Score])</f>
        <v>496</v>
      </c>
      <c r="AU171">
        <f>_xlfn.RANK.AVG(Table2[[#This Row],[Sharpe Ratio Z-Score]],Table2[Sharpe Ratio Z-Score])</f>
        <v>60</v>
      </c>
      <c r="AV171">
        <f>(Table2[[#This Row],[Rank 1Y]]+Table2[[#This Row],[Rank 6M]]+Table2[[#This Row],[Rank Sharpe]])/3</f>
        <v>218</v>
      </c>
    </row>
    <row r="172" spans="1:48" hidden="1" x14ac:dyDescent="0.3">
      <c r="A172" t="s">
        <v>1178</v>
      </c>
      <c r="B172" t="s">
        <v>1179</v>
      </c>
      <c r="C172" t="s">
        <v>3122</v>
      </c>
      <c r="D172" t="s">
        <v>284</v>
      </c>
      <c r="E172">
        <v>9791.854926</v>
      </c>
      <c r="F172">
        <v>1425.9</v>
      </c>
      <c r="G172">
        <v>41.849488936753303</v>
      </c>
      <c r="H172">
        <f>(Table2[[#This Row],[1Y Return vs Nifty]]-AVERAGE(Table2[1Y Return vs Nifty]))/_xlfn.STDEV.P(Table2[1Y Return vs Nifty])</f>
        <v>0.53883377338718474</v>
      </c>
      <c r="I172">
        <v>-13.8076163453473</v>
      </c>
      <c r="J172">
        <f>(Table2[[#This Row],[1M Return vs Nifty]]-AVERAGE(Table2[1M Return vs Nifty]))/_xlfn.STDEV.P(Table2[1M Return vs Nifty])</f>
        <v>-1.4054680017971752</v>
      </c>
      <c r="K172">
        <v>41.894613606261302</v>
      </c>
      <c r="L172">
        <f>(Table2[[#This Row],[6M Return vs Nifty]]-AVERAGE(Table2[6M Return vs Nifty]))/_xlfn.STDEV.P(Table2[6M Return vs Nifty])</f>
        <v>1.2935616189598098</v>
      </c>
      <c r="M172">
        <v>-4.0554105377988003</v>
      </c>
      <c r="N172">
        <f>(Table2[[#This Row],[1W Return vs Nifty]]-AVERAGE(Table2[1W Return vs Nifty]))/_xlfn.STDEV.P(Table2[1W Return vs Nifty])</f>
        <v>-1.0372719633307332</v>
      </c>
      <c r="O172">
        <v>1569.1</v>
      </c>
      <c r="P172">
        <v>1571.96504443499</v>
      </c>
      <c r="Q172">
        <v>1310.5664610691599</v>
      </c>
      <c r="R172">
        <v>27.6011879327754</v>
      </c>
      <c r="S172" s="1">
        <f>(Table2[[#This Row],[Close Price]]-Table2[[#This Row],[20D EMA]])/Table2[[#This Row],[20D EMA]]</f>
        <v>-9.1262507169715013E-2</v>
      </c>
      <c r="T172" s="1">
        <f>(Table2[[#This Row],[Close Price]]-Table2[[#This Row],[50D EMA]])/Table2[[#This Row],[50D EMA]]</f>
        <v>-9.2918761108641515E-2</v>
      </c>
      <c r="U172" s="1">
        <f>(Table2[[#This Row],[Close Price]]-Table2[[#This Row],[200D EMA]])/Table2[[#This Row],[200D EMA]]</f>
        <v>8.8002815848614871E-2</v>
      </c>
      <c r="V172">
        <v>0.77051316785961199</v>
      </c>
      <c r="W172">
        <v>1414</v>
      </c>
      <c r="X172">
        <v>1480</v>
      </c>
      <c r="Y172">
        <v>1414</v>
      </c>
      <c r="Z172">
        <v>1542.15</v>
      </c>
      <c r="AA172">
        <v>1414</v>
      </c>
      <c r="AB172">
        <v>1644.25</v>
      </c>
      <c r="AC172" s="1">
        <f>(Table2[[#This Row],[Close Price]]/Table2[[#This Row],[Day Low]])-1</f>
        <v>8.4158415841584233E-3</v>
      </c>
      <c r="AD172" s="1">
        <f>(Table2[[#This Row],[Day High]]/Table2[[#This Row],[Close Price]])-1</f>
        <v>3.7940949575706595E-2</v>
      </c>
      <c r="AE172" s="1">
        <f>(Table2[[#This Row],[Close Price]]/Table2[[#This Row],[Current Week Low]])-1</f>
        <v>8.4158415841584233E-3</v>
      </c>
      <c r="AF172" s="1">
        <f>(Table2[[#This Row],[Current Week High]]/Table2[[#This Row],[Close Price]])-1</f>
        <v>8.1527456343362115E-2</v>
      </c>
      <c r="AG172" s="1">
        <f>(Table2[[#This Row],[Close Price]]/Table2[[#This Row],[Current Month Low]])-1</f>
        <v>8.4158415841584233E-3</v>
      </c>
      <c r="AH172" s="1">
        <f>(Table2[[#This Row],[Current Month High]]/Table2[[#This Row],[Close Price]])-1</f>
        <v>0.15313135563503755</v>
      </c>
      <c r="AI172">
        <v>31.913177642190799</v>
      </c>
      <c r="AJ172">
        <v>73.890243902438996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-0.04</v>
      </c>
      <c r="AM172" t="s">
        <v>3158</v>
      </c>
      <c r="AN172">
        <v>-12.6</v>
      </c>
      <c r="AO172" t="s">
        <v>3158</v>
      </c>
      <c r="AP172">
        <v>2.5146904375191001E-2</v>
      </c>
      <c r="AQ172">
        <f>(Table2[[#This Row],[Sharpe Ratio]]-AVERAGE(Table2[Sharpe Ratio]))/_xlfn.STDEV.P(Table2[Sharpe Ratio])</f>
        <v>-0.35778965989086486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157</v>
      </c>
      <c r="AT172">
        <f>_xlfn.RANK.AVG(Table2[[#This Row],[6M Return vs Nifty Z-Score]],Table2[6M Return vs Nifty Z-Score])</f>
        <v>66</v>
      </c>
      <c r="AU172">
        <f>_xlfn.RANK.AVG(Table2[[#This Row],[Sharpe Ratio Z-Score]],Table2[Sharpe Ratio Z-Score])</f>
        <v>433</v>
      </c>
      <c r="AV172">
        <f>(Table2[[#This Row],[Rank 1Y]]+Table2[[#This Row],[Rank 6M]]+Table2[[#This Row],[Rank Sharpe]])/3</f>
        <v>218.66666666666666</v>
      </c>
    </row>
    <row r="173" spans="1:48" x14ac:dyDescent="0.3">
      <c r="A173" t="s">
        <v>589</v>
      </c>
      <c r="B173" t="s">
        <v>590</v>
      </c>
      <c r="C173" t="s">
        <v>3115</v>
      </c>
      <c r="D173" t="s">
        <v>203</v>
      </c>
      <c r="E173">
        <v>31138.9221434549</v>
      </c>
      <c r="F173">
        <v>9556.15</v>
      </c>
      <c r="G173">
        <v>28.017905255023098</v>
      </c>
      <c r="H173">
        <f>(Table2[[#This Row],[1Y Return vs Nifty]]-AVERAGE(Table2[1Y Return vs Nifty]))/_xlfn.STDEV.P(Table2[1Y Return vs Nifty])</f>
        <v>0.26084893423382671</v>
      </c>
      <c r="I173">
        <v>9.3678057196208808</v>
      </c>
      <c r="J173">
        <f>(Table2[[#This Row],[1M Return vs Nifty]]-AVERAGE(Table2[1M Return vs Nifty]))/_xlfn.STDEV.P(Table2[1M Return vs Nifty])</f>
        <v>1.1296695493562701</v>
      </c>
      <c r="K173">
        <v>32.142626721811503</v>
      </c>
      <c r="L173">
        <f>(Table2[[#This Row],[6M Return vs Nifty]]-AVERAGE(Table2[6M Return vs Nifty]))/_xlfn.STDEV.P(Table2[6M Return vs Nifty])</f>
        <v>0.95499145337259406</v>
      </c>
      <c r="M173">
        <v>-5.9618353780981499</v>
      </c>
      <c r="N173">
        <f>(Table2[[#This Row],[1W Return vs Nifty]]-AVERAGE(Table2[1W Return vs Nifty]))/_xlfn.STDEV.P(Table2[1W Return vs Nifty])</f>
        <v>-1.4365428360748265</v>
      </c>
      <c r="O173">
        <v>9484.7999999999993</v>
      </c>
      <c r="P173">
        <v>9063.9632907494197</v>
      </c>
      <c r="Q173">
        <v>7854.3689061661498</v>
      </c>
      <c r="R173">
        <v>48.230122954776697</v>
      </c>
      <c r="S173" s="1">
        <f>(Table2[[#This Row],[Close Price]]-Table2[[#This Row],[20D EMA]])/Table2[[#This Row],[20D EMA]]</f>
        <v>7.5225624156545602E-3</v>
      </c>
      <c r="T173" s="1">
        <f>(Table2[[#This Row],[Close Price]]-Table2[[#This Row],[50D EMA]])/Table2[[#This Row],[50D EMA]]</f>
        <v>5.4301489697437352E-2</v>
      </c>
      <c r="U173" s="1">
        <f>(Table2[[#This Row],[Close Price]]-Table2[[#This Row],[200D EMA]])/Table2[[#This Row],[200D EMA]]</f>
        <v>0.21666681488538816</v>
      </c>
      <c r="V173">
        <v>1.5184406605879901</v>
      </c>
      <c r="W173">
        <v>9248.15</v>
      </c>
      <c r="X173">
        <v>9719.25</v>
      </c>
      <c r="Y173">
        <v>9248.15</v>
      </c>
      <c r="Z173">
        <v>9836</v>
      </c>
      <c r="AA173">
        <v>9248.15</v>
      </c>
      <c r="AB173">
        <v>10633</v>
      </c>
      <c r="AC173" s="1">
        <f>(Table2[[#This Row],[Close Price]]/Table2[[#This Row],[Day Low]])-1</f>
        <v>3.3303958088915175E-2</v>
      </c>
      <c r="AD173" s="1">
        <f>(Table2[[#This Row],[Day High]]/Table2[[#This Row],[Close Price]])-1</f>
        <v>1.706754289122725E-2</v>
      </c>
      <c r="AE173" s="1">
        <f>(Table2[[#This Row],[Close Price]]/Table2[[#This Row],[Current Week Low]])-1</f>
        <v>3.3303958088915175E-2</v>
      </c>
      <c r="AF173" s="1">
        <f>(Table2[[#This Row],[Current Week High]]/Table2[[#This Row],[Close Price]])-1</f>
        <v>2.9284806119619367E-2</v>
      </c>
      <c r="AG173" s="1">
        <f>(Table2[[#This Row],[Close Price]]/Table2[[#This Row],[Current Month Low]])-1</f>
        <v>3.3303958088915175E-2</v>
      </c>
      <c r="AH173" s="1">
        <f>(Table2[[#This Row],[Current Month High]]/Table2[[#This Row],[Close Price]])-1</f>
        <v>0.11268659449673768</v>
      </c>
      <c r="AI173">
        <v>11.2686594496737</v>
      </c>
      <c r="AJ173">
        <v>60.444422058243298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0.2</v>
      </c>
      <c r="AM173" t="s">
        <v>3159</v>
      </c>
      <c r="AN173">
        <v>12.22</v>
      </c>
      <c r="AO173" t="s">
        <v>3159</v>
      </c>
      <c r="AP173">
        <v>6.0724870337294998E-2</v>
      </c>
      <c r="AQ173">
        <f>(Table2[[#This Row],[Sharpe Ratio]]-AVERAGE(Table2[Sharpe Ratio]))/_xlfn.STDEV.P(Table2[Sharpe Ratio])</f>
        <v>6.3914726801925906E-2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0.97288182768979059</v>
      </c>
      <c r="AS173">
        <f>_xlfn.RANK.AVG(Table2[[#This Row],[1Y Return vs Nifty Z-Score]],Table2[1Y Return vs Nifty Z-Score])</f>
        <v>228</v>
      </c>
      <c r="AT173">
        <f>_xlfn.RANK.AVG(Table2[[#This Row],[6M Return vs Nifty Z-Score]],Table2[6M Return vs Nifty Z-Score])</f>
        <v>95</v>
      </c>
      <c r="AU173">
        <f>_xlfn.RANK.AVG(Table2[[#This Row],[Sharpe Ratio Z-Score]],Table2[Sharpe Ratio Z-Score])</f>
        <v>334</v>
      </c>
      <c r="AV173">
        <f>(Table2[[#This Row],[Rank 1Y]]+Table2[[#This Row],[Rank 6M]]+Table2[[#This Row],[Rank Sharpe]])/3</f>
        <v>219</v>
      </c>
    </row>
    <row r="174" spans="1:48" hidden="1" x14ac:dyDescent="0.3">
      <c r="A174" t="s">
        <v>1630</v>
      </c>
      <c r="B174" t="s">
        <v>1631</v>
      </c>
      <c r="C174" t="s">
        <v>3111</v>
      </c>
      <c r="D174" t="s">
        <v>287</v>
      </c>
      <c r="E174">
        <v>5358.3839648200001</v>
      </c>
      <c r="F174">
        <v>1088.2</v>
      </c>
      <c r="G174">
        <v>53.799431040408699</v>
      </c>
      <c r="H174">
        <f>(Table2[[#This Row],[1Y Return vs Nifty]]-AVERAGE(Table2[1Y Return vs Nifty]))/_xlfn.STDEV.P(Table2[1Y Return vs Nifty])</f>
        <v>0.77900169703315203</v>
      </c>
      <c r="I174">
        <v>-6.5349023106152799</v>
      </c>
      <c r="J174">
        <f>(Table2[[#This Row],[1M Return vs Nifty]]-AVERAGE(Table2[1M Return vs Nifty]))/_xlfn.STDEV.P(Table2[1M Return vs Nifty])</f>
        <v>-0.60991267613518529</v>
      </c>
      <c r="K174">
        <v>11.054380381492599</v>
      </c>
      <c r="L174">
        <f>(Table2[[#This Row],[6M Return vs Nifty]]-AVERAGE(Table2[6M Return vs Nifty]))/_xlfn.STDEV.P(Table2[6M Return vs Nifty])</f>
        <v>0.22284823579190399</v>
      </c>
      <c r="M174">
        <v>0.76582059830205695</v>
      </c>
      <c r="N174">
        <f>(Table2[[#This Row],[1W Return vs Nifty]]-AVERAGE(Table2[1W Return vs Nifty]))/_xlfn.STDEV.P(Table2[1W Return vs Nifty])</f>
        <v>-2.7540489673621285E-2</v>
      </c>
      <c r="O174">
        <v>1197.47</v>
      </c>
      <c r="P174">
        <v>1245.1682527704299</v>
      </c>
      <c r="Q174">
        <v>1110.8992370881101</v>
      </c>
      <c r="R174">
        <v>28.084365628701999</v>
      </c>
      <c r="S174" s="1">
        <f>(Table2[[#This Row],[Close Price]]-Table2[[#This Row],[20D EMA]])/Table2[[#This Row],[20D EMA]]</f>
        <v>-9.1250720268566204E-2</v>
      </c>
      <c r="T174" s="1">
        <f>(Table2[[#This Row],[Close Price]]-Table2[[#This Row],[50D EMA]])/Table2[[#This Row],[50D EMA]]</f>
        <v>-0.1260618815338283</v>
      </c>
      <c r="U174" s="1">
        <f>(Table2[[#This Row],[Close Price]]-Table2[[#This Row],[200D EMA]])/Table2[[#This Row],[200D EMA]]</f>
        <v>-2.0433209719010453E-2</v>
      </c>
      <c r="V174">
        <v>0.60185102820209302</v>
      </c>
      <c r="W174">
        <v>1080.05</v>
      </c>
      <c r="X174">
        <v>1153.95</v>
      </c>
      <c r="Y174">
        <v>1080.05</v>
      </c>
      <c r="Z174">
        <v>1207.3</v>
      </c>
      <c r="AA174">
        <v>1080.05</v>
      </c>
      <c r="AB174">
        <v>1280</v>
      </c>
      <c r="AC174" s="1">
        <f>(Table2[[#This Row],[Close Price]]/Table2[[#This Row],[Day Low]])-1</f>
        <v>7.5459469469005835E-3</v>
      </c>
      <c r="AD174" s="1">
        <f>(Table2[[#This Row],[Day High]]/Table2[[#This Row],[Close Price]])-1</f>
        <v>6.0420878514978904E-2</v>
      </c>
      <c r="AE174" s="1">
        <f>(Table2[[#This Row],[Close Price]]/Table2[[#This Row],[Current Week Low]])-1</f>
        <v>7.5459469469005835E-3</v>
      </c>
      <c r="AF174" s="1">
        <f>(Table2[[#This Row],[Current Week High]]/Table2[[#This Row],[Close Price]])-1</f>
        <v>0.10944679286895775</v>
      </c>
      <c r="AG174" s="1">
        <f>(Table2[[#This Row],[Close Price]]/Table2[[#This Row],[Current Month Low]])-1</f>
        <v>7.5459469469005835E-3</v>
      </c>
      <c r="AH174" s="1">
        <f>(Table2[[#This Row],[Current Month High]]/Table2[[#This Row],[Close Price]])-1</f>
        <v>0.17625436500643255</v>
      </c>
      <c r="AI174">
        <v>39.087483918397297</v>
      </c>
      <c r="AJ174">
        <v>78.393442622950801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-0.11</v>
      </c>
      <c r="AM174" t="s">
        <v>3158</v>
      </c>
      <c r="AN174">
        <v>-3.13</v>
      </c>
      <c r="AO174" t="s">
        <v>3158</v>
      </c>
      <c r="AP174">
        <v>6.5617615596369E-2</v>
      </c>
      <c r="AQ174">
        <f>(Table2[[#This Row],[Sharpe Ratio]]-AVERAGE(Table2[Sharpe Ratio]))/_xlfn.STDEV.P(Table2[Sharpe Ratio])</f>
        <v>0.12190826530043325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121</v>
      </c>
      <c r="AT174">
        <f>_xlfn.RANK.AVG(Table2[[#This Row],[6M Return vs Nifty Z-Score]],Table2[6M Return vs Nifty Z-Score])</f>
        <v>236</v>
      </c>
      <c r="AU174">
        <f>_xlfn.RANK.AVG(Table2[[#This Row],[Sharpe Ratio Z-Score]],Table2[Sharpe Ratio Z-Score])</f>
        <v>307</v>
      </c>
      <c r="AV174">
        <f>(Table2[[#This Row],[Rank 1Y]]+Table2[[#This Row],[Rank 6M]]+Table2[[#This Row],[Rank Sharpe]])/3</f>
        <v>221.33333333333334</v>
      </c>
    </row>
    <row r="175" spans="1:48" hidden="1" x14ac:dyDescent="0.3">
      <c r="A175" t="s">
        <v>1429</v>
      </c>
      <c r="B175" t="s">
        <v>1430</v>
      </c>
      <c r="C175" t="s">
        <v>3115</v>
      </c>
      <c r="D175" t="s">
        <v>123</v>
      </c>
      <c r="E175">
        <v>7001.0422344500003</v>
      </c>
      <c r="F175">
        <v>1160.5</v>
      </c>
      <c r="G175">
        <v>34.407027628616902</v>
      </c>
      <c r="H175">
        <f>(Table2[[#This Row],[1Y Return vs Nifty]]-AVERAGE(Table2[1Y Return vs Nifty]))/_xlfn.STDEV.P(Table2[1Y Return vs Nifty])</f>
        <v>0.38925643956530753</v>
      </c>
      <c r="I175">
        <v>-3.7942276686430798</v>
      </c>
      <c r="J175">
        <f>(Table2[[#This Row],[1M Return vs Nifty]]-AVERAGE(Table2[1M Return vs Nifty]))/_xlfn.STDEV.P(Table2[1M Return vs Nifty])</f>
        <v>-0.31011286317470077</v>
      </c>
      <c r="K175">
        <v>15.8847816633508</v>
      </c>
      <c r="L175">
        <f>(Table2[[#This Row],[6M Return vs Nifty]]-AVERAGE(Table2[6M Return vs Nifty]))/_xlfn.STDEV.P(Table2[6M Return vs Nifty])</f>
        <v>0.39055044675972567</v>
      </c>
      <c r="M175">
        <v>3.8204506230858302</v>
      </c>
      <c r="N175">
        <f>(Table2[[#This Row],[1W Return vs Nifty]]-AVERAGE(Table2[1W Return vs Nifty]))/_xlfn.STDEV.P(Table2[1W Return vs Nifty])</f>
        <v>0.61220400490305538</v>
      </c>
      <c r="O175">
        <v>1202.48</v>
      </c>
      <c r="P175">
        <v>1206.4415260304199</v>
      </c>
      <c r="Q175">
        <v>1074.20563030635</v>
      </c>
      <c r="R175">
        <v>37.698555395721201</v>
      </c>
      <c r="S175" s="1">
        <f>(Table2[[#This Row],[Close Price]]-Table2[[#This Row],[20D EMA]])/Table2[[#This Row],[20D EMA]]</f>
        <v>-3.4911183553988437E-2</v>
      </c>
      <c r="T175" s="1">
        <f>(Table2[[#This Row],[Close Price]]-Table2[[#This Row],[50D EMA]])/Table2[[#This Row],[50D EMA]]</f>
        <v>-3.8080192897191056E-2</v>
      </c>
      <c r="U175" s="1">
        <f>(Table2[[#This Row],[Close Price]]-Table2[[#This Row],[200D EMA]])/Table2[[#This Row],[200D EMA]]</f>
        <v>8.0333194370839314E-2</v>
      </c>
      <c r="V175">
        <v>1.42117938895907</v>
      </c>
      <c r="W175">
        <v>1153.3</v>
      </c>
      <c r="X175">
        <v>1179.6500000000001</v>
      </c>
      <c r="Y175">
        <v>1153.3</v>
      </c>
      <c r="Z175">
        <v>1204.8499999999999</v>
      </c>
      <c r="AA175">
        <v>1151.1500000000001</v>
      </c>
      <c r="AB175">
        <v>1273.8499999999999</v>
      </c>
      <c r="AC175" s="1">
        <f>(Table2[[#This Row],[Close Price]]/Table2[[#This Row],[Day Low]])-1</f>
        <v>6.2429549986995347E-3</v>
      </c>
      <c r="AD175" s="1">
        <f>(Table2[[#This Row],[Day High]]/Table2[[#This Row],[Close Price]])-1</f>
        <v>1.6501507970702267E-2</v>
      </c>
      <c r="AE175" s="1">
        <f>(Table2[[#This Row],[Close Price]]/Table2[[#This Row],[Current Week Low]])-1</f>
        <v>6.2429549986995347E-3</v>
      </c>
      <c r="AF175" s="1">
        <f>(Table2[[#This Row],[Current Week High]]/Table2[[#This Row],[Close Price]])-1</f>
        <v>3.8216286083584627E-2</v>
      </c>
      <c r="AG175" s="1">
        <f>(Table2[[#This Row],[Close Price]]/Table2[[#This Row],[Current Month Low]])-1</f>
        <v>8.1223124701383931E-3</v>
      </c>
      <c r="AH175" s="1">
        <f>(Table2[[#This Row],[Current Month High]]/Table2[[#This Row],[Close Price]])-1</f>
        <v>9.7673416630762455E-2</v>
      </c>
      <c r="AI175">
        <v>15.993106419646599</v>
      </c>
      <c r="AJ175">
        <v>56.401617250673802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7.0000000000000007E-2</v>
      </c>
      <c r="AM175" t="s">
        <v>3159</v>
      </c>
      <c r="AN175">
        <v>-7.92</v>
      </c>
      <c r="AO175" t="s">
        <v>3158</v>
      </c>
      <c r="AP175">
        <v>7.9543490084371005E-2</v>
      </c>
      <c r="AQ175">
        <f>(Table2[[#This Row],[Sharpe Ratio]]-AVERAGE(Table2[Sharpe Ratio]))/_xlfn.STDEV.P(Table2[Sharpe Ratio])</f>
        <v>0.28697116873844575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192</v>
      </c>
      <c r="AT175">
        <f>_xlfn.RANK.AVG(Table2[[#This Row],[6M Return vs Nifty Z-Score]],Table2[6M Return vs Nifty Z-Score])</f>
        <v>201</v>
      </c>
      <c r="AU175">
        <f>_xlfn.RANK.AVG(Table2[[#This Row],[Sharpe Ratio Z-Score]],Table2[Sharpe Ratio Z-Score])</f>
        <v>273</v>
      </c>
      <c r="AV175">
        <f>(Table2[[#This Row],[Rank 1Y]]+Table2[[#This Row],[Rank 6M]]+Table2[[#This Row],[Rank Sharpe]])/3</f>
        <v>222</v>
      </c>
    </row>
    <row r="176" spans="1:48" hidden="1" x14ac:dyDescent="0.3">
      <c r="A176" t="s">
        <v>142</v>
      </c>
      <c r="B176" t="s">
        <v>143</v>
      </c>
      <c r="C176" t="s">
        <v>3113</v>
      </c>
      <c r="D176" t="s">
        <v>144</v>
      </c>
      <c r="E176">
        <v>182462.48077200001</v>
      </c>
      <c r="F176">
        <v>139.62</v>
      </c>
      <c r="G176">
        <v>68.405899199730896</v>
      </c>
      <c r="H176">
        <f>(Table2[[#This Row],[1Y Return vs Nifty]]-AVERAGE(Table2[1Y Return vs Nifty]))/_xlfn.STDEV.P(Table2[1Y Return vs Nifty])</f>
        <v>1.0725600339017693</v>
      </c>
      <c r="I176">
        <v>0.404822645159716</v>
      </c>
      <c r="J176">
        <f>(Table2[[#This Row],[1M Return vs Nifty]]-AVERAGE(Table2[1M Return vs Nifty]))/_xlfn.STDEV.P(Table2[1M Return vs Nifty])</f>
        <v>0.14921728839113829</v>
      </c>
      <c r="K176">
        <v>-10.886822137282699</v>
      </c>
      <c r="L176">
        <f>(Table2[[#This Row],[6M Return vs Nifty]]-AVERAGE(Table2[6M Return vs Nifty]))/_xlfn.STDEV.P(Table2[6M Return vs Nifty])</f>
        <v>-0.53890797429999504</v>
      </c>
      <c r="M176">
        <v>-1.2974760767030999</v>
      </c>
      <c r="N176">
        <f>(Table2[[#This Row],[1W Return vs Nifty]]-AVERAGE(Table2[1W Return vs Nifty]))/_xlfn.STDEV.P(Table2[1W Return vs Nifty])</f>
        <v>-0.45966571525027639</v>
      </c>
      <c r="O176">
        <v>148.87</v>
      </c>
      <c r="P176">
        <v>155.078398624653</v>
      </c>
      <c r="Q176">
        <v>151.19792819179901</v>
      </c>
      <c r="R176">
        <v>29.5505152193284</v>
      </c>
      <c r="S176" s="1">
        <f>(Table2[[#This Row],[Close Price]]-Table2[[#This Row],[20D EMA]])/Table2[[#This Row],[20D EMA]]</f>
        <v>-6.2134748438234702E-2</v>
      </c>
      <c r="T176" s="1">
        <f>(Table2[[#This Row],[Close Price]]-Table2[[#This Row],[50D EMA]])/Table2[[#This Row],[50D EMA]]</f>
        <v>-9.9681185527766725E-2</v>
      </c>
      <c r="U176" s="1">
        <f>(Table2[[#This Row],[Close Price]]-Table2[[#This Row],[200D EMA]])/Table2[[#This Row],[200D EMA]]</f>
        <v>-7.6574648411267002E-2</v>
      </c>
      <c r="V176">
        <v>1.3789555624085601</v>
      </c>
      <c r="W176">
        <v>139.30000000000001</v>
      </c>
      <c r="X176">
        <v>145.9</v>
      </c>
      <c r="Y176">
        <v>139.30000000000001</v>
      </c>
      <c r="Z176">
        <v>151.19999999999999</v>
      </c>
      <c r="AA176">
        <v>139.30000000000001</v>
      </c>
      <c r="AB176">
        <v>161</v>
      </c>
      <c r="AC176" s="1">
        <f>(Table2[[#This Row],[Close Price]]/Table2[[#This Row],[Day Low]])-1</f>
        <v>2.2972002871499697E-3</v>
      </c>
      <c r="AD176" s="1">
        <f>(Table2[[#This Row],[Day High]]/Table2[[#This Row],[Close Price]])-1</f>
        <v>4.4979229336771231E-2</v>
      </c>
      <c r="AE176" s="1">
        <f>(Table2[[#This Row],[Close Price]]/Table2[[#This Row],[Current Week Low]])-1</f>
        <v>2.2972002871499697E-3</v>
      </c>
      <c r="AF176" s="1">
        <f>(Table2[[#This Row],[Current Week High]]/Table2[[#This Row],[Close Price]])-1</f>
        <v>8.2939406961753281E-2</v>
      </c>
      <c r="AG176" s="1">
        <f>(Table2[[#This Row],[Close Price]]/Table2[[#This Row],[Current Month Low]])-1</f>
        <v>2.2972002871499697E-3</v>
      </c>
      <c r="AH176" s="1">
        <f>(Table2[[#This Row],[Current Month High]]/Table2[[#This Row],[Close Price]])-1</f>
        <v>0.15312992407964465</v>
      </c>
      <c r="AI176">
        <v>64.016616530582994</v>
      </c>
      <c r="AJ176">
        <v>92.049518569463501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-0.21</v>
      </c>
      <c r="AM176" t="s">
        <v>3158</v>
      </c>
      <c r="AN176">
        <v>-2.69</v>
      </c>
      <c r="AO176" t="s">
        <v>3158</v>
      </c>
      <c r="AP176">
        <v>0.15817445373896399</v>
      </c>
      <c r="AQ176">
        <f>(Table2[[#This Row],[Sharpe Ratio]]-AVERAGE(Table2[Sharpe Ratio]))/_xlfn.STDEV.P(Table2[Sharpe Ratio])</f>
        <v>1.2189812318865951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89</v>
      </c>
      <c r="AT176">
        <f>_xlfn.RANK.AVG(Table2[[#This Row],[6M Return vs Nifty Z-Score]],Table2[6M Return vs Nifty Z-Score])</f>
        <v>505</v>
      </c>
      <c r="AU176">
        <f>_xlfn.RANK.AVG(Table2[[#This Row],[Sharpe Ratio Z-Score]],Table2[Sharpe Ratio Z-Score])</f>
        <v>74</v>
      </c>
      <c r="AV176">
        <f>(Table2[[#This Row],[Rank 1Y]]+Table2[[#This Row],[Rank 6M]]+Table2[[#This Row],[Rank Sharpe]])/3</f>
        <v>222.66666666666666</v>
      </c>
    </row>
    <row r="177" spans="1:48" x14ac:dyDescent="0.3">
      <c r="A177" t="s">
        <v>943</v>
      </c>
      <c r="B177" t="s">
        <v>944</v>
      </c>
      <c r="C177" t="s">
        <v>3112</v>
      </c>
      <c r="D177" t="s">
        <v>21</v>
      </c>
      <c r="E177">
        <v>15080.9384102</v>
      </c>
      <c r="F177">
        <v>2675.5</v>
      </c>
      <c r="G177">
        <v>217.95521511357001</v>
      </c>
      <c r="H177">
        <f>(Table2[[#This Row],[1Y Return vs Nifty]]-AVERAGE(Table2[1Y Return vs Nifty]))/_xlfn.STDEV.P(Table2[1Y Return vs Nifty])</f>
        <v>4.0781769962395895</v>
      </c>
      <c r="I177">
        <v>12.8925687666289</v>
      </c>
      <c r="J177">
        <f>(Table2[[#This Row],[1M Return vs Nifty]]-AVERAGE(Table2[1M Return vs Nifty]))/_xlfn.STDEV.P(Table2[1M Return vs Nifty])</f>
        <v>1.5152400530708625</v>
      </c>
      <c r="K177">
        <v>23.583639555599401</v>
      </c>
      <c r="L177">
        <f>(Table2[[#This Row],[6M Return vs Nifty]]-AVERAGE(Table2[6M Return vs Nifty]))/_xlfn.STDEV.P(Table2[6M Return vs Nifty])</f>
        <v>0.65783993579374556</v>
      </c>
      <c r="M177">
        <v>8.0996895319222997</v>
      </c>
      <c r="N177">
        <f>(Table2[[#This Row],[1W Return vs Nifty]]-AVERAGE(Table2[1W Return vs Nifty]))/_xlfn.STDEV.P(Table2[1W Return vs Nifty])</f>
        <v>1.5084236814906391</v>
      </c>
      <c r="O177">
        <v>2695.65</v>
      </c>
      <c r="P177">
        <v>2626.1929363047602</v>
      </c>
      <c r="Q177">
        <v>2166.68079346585</v>
      </c>
      <c r="R177">
        <v>43.739468763087402</v>
      </c>
      <c r="S177" s="1">
        <f>(Table2[[#This Row],[Close Price]]-Table2[[#This Row],[20D EMA]])/Table2[[#This Row],[20D EMA]]</f>
        <v>-7.4750060282307018E-3</v>
      </c>
      <c r="T177" s="1">
        <f>(Table2[[#This Row],[Close Price]]-Table2[[#This Row],[50D EMA]])/Table2[[#This Row],[50D EMA]]</f>
        <v>1.8775110927157664E-2</v>
      </c>
      <c r="U177" s="1">
        <f>(Table2[[#This Row],[Close Price]]-Table2[[#This Row],[200D EMA]])/Table2[[#This Row],[200D EMA]]</f>
        <v>0.23483810262620011</v>
      </c>
      <c r="V177">
        <v>1.0550273501916001</v>
      </c>
      <c r="W177">
        <v>2648.05</v>
      </c>
      <c r="X177">
        <v>2813.75</v>
      </c>
      <c r="Y177">
        <v>2648.05</v>
      </c>
      <c r="Z177">
        <v>2937.95</v>
      </c>
      <c r="AA177">
        <v>2620</v>
      </c>
      <c r="AB177">
        <v>2980</v>
      </c>
      <c r="AC177" s="1">
        <f>(Table2[[#This Row],[Close Price]]/Table2[[#This Row],[Day Low]])-1</f>
        <v>1.0366118464530505E-2</v>
      </c>
      <c r="AD177" s="1">
        <f>(Table2[[#This Row],[Day High]]/Table2[[#This Row],[Close Price]])-1</f>
        <v>5.1672584563632995E-2</v>
      </c>
      <c r="AE177" s="1">
        <f>(Table2[[#This Row],[Close Price]]/Table2[[#This Row],[Current Week Low]])-1</f>
        <v>1.0366118464530505E-2</v>
      </c>
      <c r="AF177" s="1">
        <f>(Table2[[#This Row],[Current Week High]]/Table2[[#This Row],[Close Price]])-1</f>
        <v>9.8093814240328925E-2</v>
      </c>
      <c r="AG177" s="1">
        <f>(Table2[[#This Row],[Close Price]]/Table2[[#This Row],[Current Month Low]])-1</f>
        <v>2.1183206106870189E-2</v>
      </c>
      <c r="AH177" s="1">
        <f>(Table2[[#This Row],[Current Month High]]/Table2[[#This Row],[Close Price]])-1</f>
        <v>0.11381050270977378</v>
      </c>
      <c r="AI177">
        <v>11.381050270977299</v>
      </c>
      <c r="AJ177">
        <v>246.343042071197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0.11</v>
      </c>
      <c r="AM177" t="s">
        <v>3159</v>
      </c>
      <c r="AN177">
        <v>4.93</v>
      </c>
      <c r="AO177" t="s">
        <v>3159</v>
      </c>
      <c r="AQ177">
        <f>(Table2[[#This Row],[Sharpe Ratio]]-AVERAGE(Table2[Sharpe Ratio]))/_xlfn.STDEV.P(Table2[Sharpe Ratio])</f>
        <v>-0.65585503827864744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7.1038256283161889</v>
      </c>
      <c r="AS177">
        <f>_xlfn.RANK.AVG(Table2[[#This Row],[1Y Return vs Nifty Z-Score]],Table2[1Y Return vs Nifty Z-Score])</f>
        <v>3</v>
      </c>
      <c r="AT177">
        <f>_xlfn.RANK.AVG(Table2[[#This Row],[6M Return vs Nifty Z-Score]],Table2[6M Return vs Nifty Z-Score])</f>
        <v>138</v>
      </c>
      <c r="AU177">
        <f>_xlfn.RANK.AVG(Table2[[#This Row],[Sharpe Ratio Z-Score]],Table2[Sharpe Ratio Z-Score])</f>
        <v>531</v>
      </c>
      <c r="AV177">
        <f>(Table2[[#This Row],[Rank 1Y]]+Table2[[#This Row],[Rank 6M]]+Table2[[#This Row],[Rank Sharpe]])/3</f>
        <v>224</v>
      </c>
    </row>
    <row r="178" spans="1:48" x14ac:dyDescent="0.3">
      <c r="A178" t="s">
        <v>916</v>
      </c>
      <c r="B178" t="s">
        <v>917</v>
      </c>
      <c r="C178" t="s">
        <v>3115</v>
      </c>
      <c r="D178" t="s">
        <v>918</v>
      </c>
      <c r="E178">
        <v>15774.43325348</v>
      </c>
      <c r="F178">
        <v>2599.3000000000002</v>
      </c>
      <c r="G178">
        <v>74.851847462994797</v>
      </c>
      <c r="H178">
        <f>(Table2[[#This Row],[1Y Return vs Nifty]]-AVERAGE(Table2[1Y Return vs Nifty]))/_xlfn.STDEV.P(Table2[1Y Return vs Nifty])</f>
        <v>1.2021096163925387</v>
      </c>
      <c r="I178">
        <v>5.16636782798511</v>
      </c>
      <c r="J178">
        <f>(Table2[[#This Row],[1M Return vs Nifty]]-AVERAGE(Table2[1M Return vs Nifty]))/_xlfn.STDEV.P(Table2[1M Return vs Nifty])</f>
        <v>0.67007822290422137</v>
      </c>
      <c r="K178">
        <v>37.975640597065599</v>
      </c>
      <c r="L178">
        <f>(Table2[[#This Row],[6M Return vs Nifty]]-AVERAGE(Table2[6M Return vs Nifty]))/_xlfn.STDEV.P(Table2[6M Return vs Nifty])</f>
        <v>1.1575024387766446</v>
      </c>
      <c r="M178">
        <v>-6.6583507874478001E-3</v>
      </c>
      <c r="N178">
        <f>(Table2[[#This Row],[1W Return vs Nifty]]-AVERAGE(Table2[1W Return vs Nifty]))/_xlfn.STDEV.P(Table2[1W Return vs Nifty])</f>
        <v>-0.18932412659422332</v>
      </c>
      <c r="O178">
        <v>2723.25</v>
      </c>
      <c r="P178">
        <v>2664.8942850163498</v>
      </c>
      <c r="Q178">
        <v>2103.9616267962801</v>
      </c>
      <c r="R178">
        <v>33.464484299534803</v>
      </c>
      <c r="S178" s="1">
        <f>(Table2[[#This Row],[Close Price]]-Table2[[#This Row],[20D EMA]])/Table2[[#This Row],[20D EMA]]</f>
        <v>-4.5515468649591412E-2</v>
      </c>
      <c r="T178" s="1">
        <f>(Table2[[#This Row],[Close Price]]-Table2[[#This Row],[50D EMA]])/Table2[[#This Row],[50D EMA]]</f>
        <v>-2.4614216550787951E-2</v>
      </c>
      <c r="U178" s="1">
        <f>(Table2[[#This Row],[Close Price]]-Table2[[#This Row],[200D EMA]])/Table2[[#This Row],[200D EMA]]</f>
        <v>0.23543127730802577</v>
      </c>
      <c r="V178">
        <v>0.68266435649632495</v>
      </c>
      <c r="W178">
        <v>2580.0500000000002</v>
      </c>
      <c r="X178">
        <v>2673</v>
      </c>
      <c r="Y178">
        <v>2580.0500000000002</v>
      </c>
      <c r="Z178">
        <v>2845</v>
      </c>
      <c r="AA178">
        <v>2580.0500000000002</v>
      </c>
      <c r="AB178">
        <v>2901</v>
      </c>
      <c r="AC178" s="1">
        <f>(Table2[[#This Row],[Close Price]]/Table2[[#This Row],[Day Low]])-1</f>
        <v>7.4610957151992618E-3</v>
      </c>
      <c r="AD178" s="1">
        <f>(Table2[[#This Row],[Day High]]/Table2[[#This Row],[Close Price]])-1</f>
        <v>2.8353787558188737E-2</v>
      </c>
      <c r="AE178" s="1">
        <f>(Table2[[#This Row],[Close Price]]/Table2[[#This Row],[Current Week Low]])-1</f>
        <v>7.4610957151992618E-3</v>
      </c>
      <c r="AF178" s="1">
        <f>(Table2[[#This Row],[Current Week High]]/Table2[[#This Row],[Close Price]])-1</f>
        <v>9.4525449159388986E-2</v>
      </c>
      <c r="AG178" s="1">
        <f>(Table2[[#This Row],[Close Price]]/Table2[[#This Row],[Current Month Low]])-1</f>
        <v>7.4610957151992618E-3</v>
      </c>
      <c r="AH178" s="1">
        <f>(Table2[[#This Row],[Current Month High]]/Table2[[#This Row],[Close Price]])-1</f>
        <v>0.1160697110760589</v>
      </c>
      <c r="AI178">
        <v>16.900704035701899</v>
      </c>
      <c r="AJ178">
        <v>112.083877284595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0.14000000000000001</v>
      </c>
      <c r="AM178" t="s">
        <v>3159</v>
      </c>
      <c r="AN178">
        <v>0.32</v>
      </c>
      <c r="AO178" t="s">
        <v>3159</v>
      </c>
      <c r="AQ178">
        <f>(Table2[[#This Row],[Sharpe Ratio]]-AVERAGE(Table2[Sharpe Ratio]))/_xlfn.STDEV.P(Table2[Sharpe Ratio])</f>
        <v>-0.65585503827864744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2.1845111132005339</v>
      </c>
      <c r="AS178">
        <f>_xlfn.RANK.AVG(Table2[[#This Row],[1Y Return vs Nifty Z-Score]],Table2[1Y Return vs Nifty Z-Score])</f>
        <v>80</v>
      </c>
      <c r="AT178">
        <f>_xlfn.RANK.AVG(Table2[[#This Row],[6M Return vs Nifty Z-Score]],Table2[6M Return vs Nifty Z-Score])</f>
        <v>72</v>
      </c>
      <c r="AU178">
        <f>_xlfn.RANK.AVG(Table2[[#This Row],[Sharpe Ratio Z-Score]],Table2[Sharpe Ratio Z-Score])</f>
        <v>531</v>
      </c>
      <c r="AV178">
        <f>(Table2[[#This Row],[Rank 1Y]]+Table2[[#This Row],[Rank 6M]]+Table2[[#This Row],[Rank Sharpe]])/3</f>
        <v>227.66666666666666</v>
      </c>
    </row>
    <row r="179" spans="1:48" x14ac:dyDescent="0.3">
      <c r="A179" t="s">
        <v>751</v>
      </c>
      <c r="B179" t="s">
        <v>752</v>
      </c>
      <c r="C179" t="s">
        <v>3117</v>
      </c>
      <c r="D179" t="s">
        <v>249</v>
      </c>
      <c r="E179">
        <v>21529.465554300001</v>
      </c>
      <c r="F179">
        <v>432.3</v>
      </c>
      <c r="G179">
        <v>5.3480841656405902</v>
      </c>
      <c r="H179">
        <f>(Table2[[#This Row],[1Y Return vs Nifty]]-AVERAGE(Table2[1Y Return vs Nifty]))/_xlfn.STDEV.P(Table2[1Y Return vs Nifty])</f>
        <v>-0.19476531169604325</v>
      </c>
      <c r="I179">
        <v>9.9859921115766994</v>
      </c>
      <c r="J179">
        <f>(Table2[[#This Row],[1M Return vs Nifty]]-AVERAGE(Table2[1M Return vs Nifty]))/_xlfn.STDEV.P(Table2[1M Return vs Nifty])</f>
        <v>1.1972923754461651</v>
      </c>
      <c r="K179">
        <v>20.006075683784399</v>
      </c>
      <c r="L179">
        <f>(Table2[[#This Row],[6M Return vs Nifty]]-AVERAGE(Table2[6M Return vs Nifty]))/_xlfn.STDEV.P(Table2[6M Return vs Nifty])</f>
        <v>0.53363382202110754</v>
      </c>
      <c r="M179">
        <v>3.4029271210040899</v>
      </c>
      <c r="N179">
        <f>(Table2[[#This Row],[1W Return vs Nifty]]-AVERAGE(Table2[1W Return vs Nifty]))/_xlfn.STDEV.P(Table2[1W Return vs Nifty])</f>
        <v>0.52476023605184252</v>
      </c>
      <c r="O179">
        <v>433.64</v>
      </c>
      <c r="P179">
        <v>421.72989025017398</v>
      </c>
      <c r="Q179">
        <v>393.52579441155098</v>
      </c>
      <c r="R179">
        <v>44.499317324927802</v>
      </c>
      <c r="S179" s="1">
        <f>(Table2[[#This Row],[Close Price]]-Table2[[#This Row],[20D EMA]])/Table2[[#This Row],[20D EMA]]</f>
        <v>-3.0901208375610531E-3</v>
      </c>
      <c r="T179" s="1">
        <f>(Table2[[#This Row],[Close Price]]-Table2[[#This Row],[50D EMA]])/Table2[[#This Row],[50D EMA]]</f>
        <v>2.5063695967947035E-2</v>
      </c>
      <c r="U179" s="1">
        <f>(Table2[[#This Row],[Close Price]]-Table2[[#This Row],[200D EMA]])/Table2[[#This Row],[200D EMA]]</f>
        <v>9.8530277148488013E-2</v>
      </c>
      <c r="V179">
        <v>0.66201201923939901</v>
      </c>
      <c r="W179">
        <v>430.1</v>
      </c>
      <c r="X179">
        <v>441</v>
      </c>
      <c r="Y179">
        <v>430.1</v>
      </c>
      <c r="Z179">
        <v>452.85</v>
      </c>
      <c r="AA179">
        <v>427</v>
      </c>
      <c r="AB179">
        <v>452.85</v>
      </c>
      <c r="AC179" s="1">
        <f>(Table2[[#This Row],[Close Price]]/Table2[[#This Row],[Day Low]])-1</f>
        <v>5.1150895140663621E-3</v>
      </c>
      <c r="AD179" s="1">
        <f>(Table2[[#This Row],[Day High]]/Table2[[#This Row],[Close Price]])-1</f>
        <v>2.0124913254684129E-2</v>
      </c>
      <c r="AE179" s="1">
        <f>(Table2[[#This Row],[Close Price]]/Table2[[#This Row],[Current Week Low]])-1</f>
        <v>5.1150895140663621E-3</v>
      </c>
      <c r="AF179" s="1">
        <f>(Table2[[#This Row],[Current Week High]]/Table2[[#This Row],[Close Price]])-1</f>
        <v>4.7536433032616232E-2</v>
      </c>
      <c r="AG179" s="1">
        <f>(Table2[[#This Row],[Close Price]]/Table2[[#This Row],[Current Month Low]])-1</f>
        <v>1.2412177985948514E-2</v>
      </c>
      <c r="AH179" s="1">
        <f>(Table2[[#This Row],[Current Month High]]/Table2[[#This Row],[Close Price]])-1</f>
        <v>4.7536433032616232E-2</v>
      </c>
      <c r="AI179">
        <v>29.077029840388601</v>
      </c>
      <c r="AJ179">
        <v>38.958534233365398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</v>
      </c>
      <c r="AM179" t="s">
        <v>3159</v>
      </c>
      <c r="AN179">
        <v>-1.45</v>
      </c>
      <c r="AO179" t="s">
        <v>3158</v>
      </c>
      <c r="AP179">
        <v>0.124462067501438</v>
      </c>
      <c r="AQ179">
        <f>(Table2[[#This Row],[Sharpe Ratio]]-AVERAGE(Table2[Sharpe Ratio]))/_xlfn.STDEV.P(Table2[Sharpe Ratio])</f>
        <v>0.81938949644592074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2.8803106182689926</v>
      </c>
      <c r="AS179">
        <f>_xlfn.RANK.AVG(Table2[[#This Row],[1Y Return vs Nifty Z-Score]],Table2[1Y Return vs Nifty Z-Score])</f>
        <v>374</v>
      </c>
      <c r="AT179">
        <f>_xlfn.RANK.AVG(Table2[[#This Row],[6M Return vs Nifty Z-Score]],Table2[6M Return vs Nifty Z-Score])</f>
        <v>163</v>
      </c>
      <c r="AU179">
        <f>_xlfn.RANK.AVG(Table2[[#This Row],[Sharpe Ratio Z-Score]],Table2[Sharpe Ratio Z-Score])</f>
        <v>148</v>
      </c>
      <c r="AV179">
        <f>(Table2[[#This Row],[Rank 1Y]]+Table2[[#This Row],[Rank 6M]]+Table2[[#This Row],[Rank Sharpe]])/3</f>
        <v>228.33333333333334</v>
      </c>
    </row>
    <row r="180" spans="1:48" hidden="1" x14ac:dyDescent="0.3">
      <c r="A180" t="s">
        <v>1620</v>
      </c>
      <c r="B180" t="s">
        <v>1621</v>
      </c>
      <c r="C180" t="s">
        <v>3132</v>
      </c>
      <c r="D180" t="s">
        <v>173</v>
      </c>
      <c r="E180">
        <v>5454.6035181179996</v>
      </c>
      <c r="F180">
        <v>159.13999999999999</v>
      </c>
      <c r="G180">
        <v>106.991303867258</v>
      </c>
      <c r="H180">
        <f>(Table2[[#This Row],[1Y Return vs Nifty]]-AVERAGE(Table2[1Y Return vs Nifty]))/_xlfn.STDEV.P(Table2[1Y Return vs Nifty])</f>
        <v>1.8480429978907498</v>
      </c>
      <c r="I180">
        <v>-11.5073132032594</v>
      </c>
      <c r="J180">
        <f>(Table2[[#This Row],[1M Return vs Nifty]]-AVERAGE(Table2[1M Return vs Nifty]))/_xlfn.STDEV.P(Table2[1M Return vs Nifty])</f>
        <v>-1.1538400116705885</v>
      </c>
      <c r="K180">
        <v>27.656213729335999</v>
      </c>
      <c r="L180">
        <f>(Table2[[#This Row],[6M Return vs Nifty]]-AVERAGE(Table2[6M Return vs Nifty]))/_xlfn.STDEV.P(Table2[6M Return vs Nifty])</f>
        <v>0.79923185199565216</v>
      </c>
      <c r="M180">
        <v>-1.3829361008026</v>
      </c>
      <c r="N180">
        <f>(Table2[[#This Row],[1W Return vs Nifty]]-AVERAGE(Table2[1W Return vs Nifty]))/_xlfn.STDEV.P(Table2[1W Return vs Nifty])</f>
        <v>-0.4775639809912855</v>
      </c>
      <c r="O180">
        <v>168.69</v>
      </c>
      <c r="P180">
        <v>180.10747520656599</v>
      </c>
      <c r="Q180">
        <v>157.97382311502301</v>
      </c>
      <c r="R180">
        <v>27.442670051003802</v>
      </c>
      <c r="S180" s="1">
        <f>(Table2[[#This Row],[Close Price]]-Table2[[#This Row],[20D EMA]])/Table2[[#This Row],[20D EMA]]</f>
        <v>-5.6612721560258532E-2</v>
      </c>
      <c r="T180" s="1">
        <f>(Table2[[#This Row],[Close Price]]-Table2[[#This Row],[50D EMA]])/Table2[[#This Row],[50D EMA]]</f>
        <v>-0.11641646290648583</v>
      </c>
      <c r="U180" s="1">
        <f>(Table2[[#This Row],[Close Price]]-Table2[[#This Row],[200D EMA]])/Table2[[#This Row],[200D EMA]]</f>
        <v>7.3820893992536159E-3</v>
      </c>
      <c r="V180">
        <v>0.41845296867966703</v>
      </c>
      <c r="W180">
        <v>147</v>
      </c>
      <c r="X180">
        <v>163.33000000000001</v>
      </c>
      <c r="Y180">
        <v>147</v>
      </c>
      <c r="Z180">
        <v>163.33000000000001</v>
      </c>
      <c r="AA180">
        <v>147</v>
      </c>
      <c r="AB180">
        <v>179</v>
      </c>
      <c r="AC180" s="1">
        <f>(Table2[[#This Row],[Close Price]]/Table2[[#This Row],[Day Low]])-1</f>
        <v>8.2585034013605396E-2</v>
      </c>
      <c r="AD180" s="1">
        <f>(Table2[[#This Row],[Day High]]/Table2[[#This Row],[Close Price]])-1</f>
        <v>2.632901847429947E-2</v>
      </c>
      <c r="AE180" s="1">
        <f>(Table2[[#This Row],[Close Price]]/Table2[[#This Row],[Current Week Low]])-1</f>
        <v>8.2585034013605396E-2</v>
      </c>
      <c r="AF180" s="1">
        <f>(Table2[[#This Row],[Current Week High]]/Table2[[#This Row],[Close Price]])-1</f>
        <v>2.632901847429947E-2</v>
      </c>
      <c r="AG180" s="1">
        <f>(Table2[[#This Row],[Close Price]]/Table2[[#This Row],[Current Month Low]])-1</f>
        <v>8.2585034013605396E-2</v>
      </c>
      <c r="AH180" s="1">
        <f>(Table2[[#This Row],[Current Month High]]/Table2[[#This Row],[Close Price]])-1</f>
        <v>0.12479577730300373</v>
      </c>
      <c r="AI180">
        <v>41.165011939172999</v>
      </c>
      <c r="AJ180">
        <v>138.59070464767601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-0.2</v>
      </c>
      <c r="AM180" t="s">
        <v>3158</v>
      </c>
      <c r="AN180">
        <v>-10.64</v>
      </c>
      <c r="AO180" t="s">
        <v>3158</v>
      </c>
      <c r="AQ180">
        <f>(Table2[[#This Row],[Sharpe Ratio]]-AVERAGE(Table2[Sharpe Ratio]))/_xlfn.STDEV.P(Table2[Sharpe Ratio])</f>
        <v>-0.65585503827864744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40</v>
      </c>
      <c r="AT180">
        <f>_xlfn.RANK.AVG(Table2[[#This Row],[6M Return vs Nifty Z-Score]],Table2[6M Return vs Nifty Z-Score])</f>
        <v>116</v>
      </c>
      <c r="AU180">
        <f>_xlfn.RANK.AVG(Table2[[#This Row],[Sharpe Ratio Z-Score]],Table2[Sharpe Ratio Z-Score])</f>
        <v>531</v>
      </c>
      <c r="AV180">
        <f>(Table2[[#This Row],[Rank 1Y]]+Table2[[#This Row],[Rank 6M]]+Table2[[#This Row],[Rank Sharpe]])/3</f>
        <v>229</v>
      </c>
    </row>
    <row r="181" spans="1:48" hidden="1" x14ac:dyDescent="0.3">
      <c r="A181" t="s">
        <v>252</v>
      </c>
      <c r="B181" t="s">
        <v>253</v>
      </c>
      <c r="C181" t="s">
        <v>3119</v>
      </c>
      <c r="D181" t="s">
        <v>215</v>
      </c>
      <c r="E181">
        <v>97954.277168000001</v>
      </c>
      <c r="F181">
        <v>33212</v>
      </c>
      <c r="G181">
        <v>49.357924651726002</v>
      </c>
      <c r="H181">
        <f>(Table2[[#This Row],[1Y Return vs Nifty]]-AVERAGE(Table2[1Y Return vs Nifty]))/_xlfn.STDEV.P(Table2[1Y Return vs Nifty])</f>
        <v>0.68973704972545302</v>
      </c>
      <c r="I181">
        <v>-7.5951747977801096</v>
      </c>
      <c r="J181">
        <f>(Table2[[#This Row],[1M Return vs Nifty]]-AVERAGE(Table2[1M Return vs Nifty]))/_xlfn.STDEV.P(Table2[1M Return vs Nifty])</f>
        <v>-0.72589488302364102</v>
      </c>
      <c r="K181">
        <v>1.2563674964747</v>
      </c>
      <c r="L181">
        <f>(Table2[[#This Row],[6M Return vs Nifty]]-AVERAGE(Table2[6M Return vs Nifty]))/_xlfn.STDEV.P(Table2[6M Return vs Nifty])</f>
        <v>-0.11731986371568096</v>
      </c>
      <c r="M181">
        <v>-3.3949730778108198</v>
      </c>
      <c r="N181">
        <f>(Table2[[#This Row],[1W Return vs Nifty]]-AVERAGE(Table2[1W Return vs Nifty]))/_xlfn.STDEV.P(Table2[1W Return vs Nifty])</f>
        <v>-0.89895366435132629</v>
      </c>
      <c r="O181">
        <v>35436.19</v>
      </c>
      <c r="P181">
        <v>35455.852513072598</v>
      </c>
      <c r="Q181">
        <v>31760.865271437899</v>
      </c>
      <c r="R181">
        <v>20.469440243025598</v>
      </c>
      <c r="S181" s="1">
        <f>(Table2[[#This Row],[Close Price]]-Table2[[#This Row],[20D EMA]])/Table2[[#This Row],[20D EMA]]</f>
        <v>-6.276605921799161E-2</v>
      </c>
      <c r="T181" s="1">
        <f>(Table2[[#This Row],[Close Price]]-Table2[[#This Row],[50D EMA]])/Table2[[#This Row],[50D EMA]]</f>
        <v>-6.3285814725376796E-2</v>
      </c>
      <c r="U181" s="1">
        <f>(Table2[[#This Row],[Close Price]]-Table2[[#This Row],[200D EMA]])/Table2[[#This Row],[200D EMA]]</f>
        <v>4.5689395303316456E-2</v>
      </c>
      <c r="V181">
        <v>0.95551428410640804</v>
      </c>
      <c r="W181">
        <v>32830.5</v>
      </c>
      <c r="X181">
        <v>34480</v>
      </c>
      <c r="Y181">
        <v>32830.5</v>
      </c>
      <c r="Z181">
        <v>35600</v>
      </c>
      <c r="AA181">
        <v>32830.5</v>
      </c>
      <c r="AB181">
        <v>36772.699999999997</v>
      </c>
      <c r="AC181" s="1">
        <f>(Table2[[#This Row],[Close Price]]/Table2[[#This Row],[Day Low]])-1</f>
        <v>1.1620292106425456E-2</v>
      </c>
      <c r="AD181" s="1">
        <f>(Table2[[#This Row],[Day High]]/Table2[[#This Row],[Close Price]])-1</f>
        <v>3.8178971456100275E-2</v>
      </c>
      <c r="AE181" s="1">
        <f>(Table2[[#This Row],[Close Price]]/Table2[[#This Row],[Current Week Low]])-1</f>
        <v>1.1620292106425456E-2</v>
      </c>
      <c r="AF181" s="1">
        <f>(Table2[[#This Row],[Current Week High]]/Table2[[#This Row],[Close Price]])-1</f>
        <v>7.1901722269059443E-2</v>
      </c>
      <c r="AG181" s="1">
        <f>(Table2[[#This Row],[Close Price]]/Table2[[#This Row],[Current Month Low]])-1</f>
        <v>1.1620292106425456E-2</v>
      </c>
      <c r="AH181" s="1">
        <f>(Table2[[#This Row],[Current Month High]]/Table2[[#This Row],[Close Price]])-1</f>
        <v>0.10721124894616385</v>
      </c>
      <c r="AI181">
        <v>17.694809105142699</v>
      </c>
      <c r="AJ181">
        <v>70.711899254690294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0.17</v>
      </c>
      <c r="AM181" t="s">
        <v>3159</v>
      </c>
      <c r="AN181">
        <v>-8.06</v>
      </c>
      <c r="AO181" t="s">
        <v>3158</v>
      </c>
      <c r="AP181">
        <v>9.9947843610241005E-2</v>
      </c>
      <c r="AQ181">
        <f>(Table2[[#This Row],[Sharpe Ratio]]-AVERAGE(Table2[Sharpe Ratio]))/_xlfn.STDEV.P(Table2[Sharpe Ratio])</f>
        <v>0.52882325771551431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134</v>
      </c>
      <c r="AT181">
        <f>_xlfn.RANK.AVG(Table2[[#This Row],[6M Return vs Nifty Z-Score]],Table2[6M Return vs Nifty Z-Score])</f>
        <v>346</v>
      </c>
      <c r="AU181">
        <f>_xlfn.RANK.AVG(Table2[[#This Row],[Sharpe Ratio Z-Score]],Table2[Sharpe Ratio Z-Score])</f>
        <v>210</v>
      </c>
      <c r="AV181">
        <f>(Table2[[#This Row],[Rank 1Y]]+Table2[[#This Row],[Rank 6M]]+Table2[[#This Row],[Rank Sharpe]])/3</f>
        <v>230</v>
      </c>
    </row>
    <row r="182" spans="1:48" x14ac:dyDescent="0.3">
      <c r="A182" t="s">
        <v>904</v>
      </c>
      <c r="B182" t="s">
        <v>905</v>
      </c>
      <c r="C182" t="s">
        <v>3124</v>
      </c>
      <c r="D182" t="s">
        <v>798</v>
      </c>
      <c r="E182">
        <v>15873.0093975</v>
      </c>
      <c r="F182">
        <v>3811.55</v>
      </c>
      <c r="G182">
        <v>51.1615659447897</v>
      </c>
      <c r="H182">
        <f>(Table2[[#This Row],[1Y Return vs Nifty]]-AVERAGE(Table2[1Y Return vs Nifty]))/_xlfn.STDEV.P(Table2[1Y Return vs Nifty])</f>
        <v>0.72598632864243873</v>
      </c>
      <c r="I182">
        <v>9.7510932944438409</v>
      </c>
      <c r="J182">
        <f>(Table2[[#This Row],[1M Return vs Nifty]]-AVERAGE(Table2[1M Return vs Nifty]))/_xlfn.STDEV.P(Table2[1M Return vs Nifty])</f>
        <v>1.171597015492605</v>
      </c>
      <c r="K182">
        <v>-2.90776353269028</v>
      </c>
      <c r="L182">
        <f>(Table2[[#This Row],[6M Return vs Nifty]]-AVERAGE(Table2[6M Return vs Nifty]))/_xlfn.STDEV.P(Table2[6M Return vs Nifty])</f>
        <v>-0.26189045725486543</v>
      </c>
      <c r="M182">
        <v>0.88237581089007999</v>
      </c>
      <c r="N182">
        <f>(Table2[[#This Row],[1W Return vs Nifty]]-AVERAGE(Table2[1W Return vs Nifty]))/_xlfn.STDEV.P(Table2[1W Return vs Nifty])</f>
        <v>-3.1298229275952636E-3</v>
      </c>
      <c r="O182">
        <v>3968.26</v>
      </c>
      <c r="P182">
        <v>3934.4037633718499</v>
      </c>
      <c r="Q182">
        <v>3700.1600484471401</v>
      </c>
      <c r="R182">
        <v>35.809825068397899</v>
      </c>
      <c r="S182" s="1">
        <f>(Table2[[#This Row],[Close Price]]-Table2[[#This Row],[20D EMA]])/Table2[[#This Row],[20D EMA]]</f>
        <v>-3.9490859973892845E-2</v>
      </c>
      <c r="T182" s="1">
        <f>(Table2[[#This Row],[Close Price]]-Table2[[#This Row],[50D EMA]])/Table2[[#This Row],[50D EMA]]</f>
        <v>-3.1225509825804451E-2</v>
      </c>
      <c r="U182" s="1">
        <f>(Table2[[#This Row],[Close Price]]-Table2[[#This Row],[200D EMA]])/Table2[[#This Row],[200D EMA]]</f>
        <v>3.0104090118914597E-2</v>
      </c>
      <c r="V182">
        <v>1.0439685193811299</v>
      </c>
      <c r="W182">
        <v>3787.65</v>
      </c>
      <c r="X182">
        <v>4139.75</v>
      </c>
      <c r="Y182">
        <v>3787.65</v>
      </c>
      <c r="Z182">
        <v>4249</v>
      </c>
      <c r="AA182">
        <v>3787.65</v>
      </c>
      <c r="AB182">
        <v>4349</v>
      </c>
      <c r="AC182" s="1">
        <f>(Table2[[#This Row],[Close Price]]/Table2[[#This Row],[Day Low]])-1</f>
        <v>6.3099811228597424E-3</v>
      </c>
      <c r="AD182" s="1">
        <f>(Table2[[#This Row],[Day High]]/Table2[[#This Row],[Close Price]])-1</f>
        <v>8.6106701997874735E-2</v>
      </c>
      <c r="AE182" s="1">
        <f>(Table2[[#This Row],[Close Price]]/Table2[[#This Row],[Current Week Low]])-1</f>
        <v>6.3099811228597424E-3</v>
      </c>
      <c r="AF182" s="1">
        <f>(Table2[[#This Row],[Current Week High]]/Table2[[#This Row],[Close Price]])-1</f>
        <v>0.11476958192861164</v>
      </c>
      <c r="AG182" s="1">
        <f>(Table2[[#This Row],[Close Price]]/Table2[[#This Row],[Current Month Low]])-1</f>
        <v>6.3099811228597424E-3</v>
      </c>
      <c r="AH182" s="1">
        <f>(Table2[[#This Row],[Current Month High]]/Table2[[#This Row],[Close Price]])-1</f>
        <v>0.14100562763180324</v>
      </c>
      <c r="AI182">
        <v>43.983418819115499</v>
      </c>
      <c r="AJ182">
        <v>75.1430212521539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0.09</v>
      </c>
      <c r="AM182" t="s">
        <v>3159</v>
      </c>
      <c r="AN182">
        <v>0.94</v>
      </c>
      <c r="AO182" t="s">
        <v>3159</v>
      </c>
      <c r="AP182">
        <v>0.11326438844855501</v>
      </c>
      <c r="AQ182">
        <f>(Table2[[#This Row],[Sharpe Ratio]]-AVERAGE(Table2[Sharpe Ratio]))/_xlfn.STDEV.P(Table2[Sharpe Ratio])</f>
        <v>0.68666379811880152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2.319226862071385</v>
      </c>
      <c r="AS182">
        <f>_xlfn.RANK.AVG(Table2[[#This Row],[1Y Return vs Nifty Z-Score]],Table2[1Y Return vs Nifty Z-Score])</f>
        <v>127</v>
      </c>
      <c r="AT182">
        <f>_xlfn.RANK.AVG(Table2[[#This Row],[6M Return vs Nifty Z-Score]],Table2[6M Return vs Nifty Z-Score])</f>
        <v>393</v>
      </c>
      <c r="AU182">
        <f>_xlfn.RANK.AVG(Table2[[#This Row],[Sharpe Ratio Z-Score]],Table2[Sharpe Ratio Z-Score])</f>
        <v>172</v>
      </c>
      <c r="AV182">
        <f>(Table2[[#This Row],[Rank 1Y]]+Table2[[#This Row],[Rank 6M]]+Table2[[#This Row],[Rank Sharpe]])/3</f>
        <v>230.66666666666666</v>
      </c>
    </row>
    <row r="183" spans="1:48" hidden="1" x14ac:dyDescent="0.3">
      <c r="A183" t="s">
        <v>931</v>
      </c>
      <c r="B183" t="s">
        <v>932</v>
      </c>
      <c r="C183" t="s">
        <v>3123</v>
      </c>
      <c r="D183" t="s">
        <v>457</v>
      </c>
      <c r="E183">
        <v>15496.661490745</v>
      </c>
      <c r="F183">
        <v>1085.45</v>
      </c>
      <c r="G183">
        <v>19.1451282807908</v>
      </c>
      <c r="H183">
        <f>(Table2[[#This Row],[1Y Return vs Nifty]]-AVERAGE(Table2[1Y Return vs Nifty]))/_xlfn.STDEV.P(Table2[1Y Return vs Nifty])</f>
        <v>8.2525357065760266E-2</v>
      </c>
      <c r="I183">
        <v>-6.1955677551683399</v>
      </c>
      <c r="J183">
        <f>(Table2[[#This Row],[1M Return vs Nifty]]-AVERAGE(Table2[1M Return vs Nifty]))/_xlfn.STDEV.P(Table2[1M Return vs Nifty])</f>
        <v>-0.57279318931393519</v>
      </c>
      <c r="K183">
        <v>1.76746594266545</v>
      </c>
      <c r="L183">
        <f>(Table2[[#This Row],[6M Return vs Nifty]]-AVERAGE(Table2[6M Return vs Nifty]))/_xlfn.STDEV.P(Table2[6M Return vs Nifty])</f>
        <v>-9.957551196372165E-2</v>
      </c>
      <c r="M183">
        <v>-8.96975180404959</v>
      </c>
      <c r="N183">
        <f>(Table2[[#This Row],[1W Return vs Nifty]]-AVERAGE(Table2[1W Return vs Nifty]))/_xlfn.STDEV.P(Table2[1W Return vs Nifty])</f>
        <v>-2.0665038978192523</v>
      </c>
      <c r="O183">
        <v>1228.26</v>
      </c>
      <c r="P183">
        <v>1250.29006948645</v>
      </c>
      <c r="Q183">
        <v>1157.27072813471</v>
      </c>
      <c r="R183">
        <v>19.1390932147679</v>
      </c>
      <c r="S183" s="1">
        <f>(Table2[[#This Row],[Close Price]]-Table2[[#This Row],[20D EMA]])/Table2[[#This Row],[20D EMA]]</f>
        <v>-0.11627017081074036</v>
      </c>
      <c r="T183" s="1">
        <f>(Table2[[#This Row],[Close Price]]-Table2[[#This Row],[50D EMA]])/Table2[[#This Row],[50D EMA]]</f>
        <v>-0.13184146104124231</v>
      </c>
      <c r="U183" s="1">
        <f>(Table2[[#This Row],[Close Price]]-Table2[[#This Row],[200D EMA]])/Table2[[#This Row],[200D EMA]]</f>
        <v>-6.2060437880832486E-2</v>
      </c>
      <c r="V183">
        <v>1.1432762833633801</v>
      </c>
      <c r="W183">
        <v>1082</v>
      </c>
      <c r="X183">
        <v>1137.0999999999999</v>
      </c>
      <c r="Y183">
        <v>1082</v>
      </c>
      <c r="Z183">
        <v>1222.55</v>
      </c>
      <c r="AA183">
        <v>1082</v>
      </c>
      <c r="AB183">
        <v>1334.6</v>
      </c>
      <c r="AC183" s="1">
        <f>(Table2[[#This Row],[Close Price]]/Table2[[#This Row],[Day Low]])-1</f>
        <v>3.188539741219909E-3</v>
      </c>
      <c r="AD183" s="1">
        <f>(Table2[[#This Row],[Day High]]/Table2[[#This Row],[Close Price]])-1</f>
        <v>4.7583951356580112E-2</v>
      </c>
      <c r="AE183" s="1">
        <f>(Table2[[#This Row],[Close Price]]/Table2[[#This Row],[Current Week Low]])-1</f>
        <v>3.188539741219909E-3</v>
      </c>
      <c r="AF183" s="1">
        <f>(Table2[[#This Row],[Current Week High]]/Table2[[#This Row],[Close Price]])-1</f>
        <v>0.12630706158736005</v>
      </c>
      <c r="AG183" s="1">
        <f>(Table2[[#This Row],[Close Price]]/Table2[[#This Row],[Current Month Low]])-1</f>
        <v>3.188539741219909E-3</v>
      </c>
      <c r="AH183" s="1">
        <f>(Table2[[#This Row],[Current Month High]]/Table2[[#This Row],[Close Price]])-1</f>
        <v>0.22953613708600096</v>
      </c>
      <c r="AI183">
        <v>42.217513473674501</v>
      </c>
      <c r="AJ183">
        <v>40.967532467532401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-0.08</v>
      </c>
      <c r="AM183" t="s">
        <v>3158</v>
      </c>
      <c r="AN183">
        <v>-12.87</v>
      </c>
      <c r="AO183" t="s">
        <v>3158</v>
      </c>
      <c r="AP183">
        <v>0.15707890573737501</v>
      </c>
      <c r="AQ183">
        <f>(Table2[[#This Row],[Sharpe Ratio]]-AVERAGE(Table2[Sharpe Ratio]))/_xlfn.STDEV.P(Table2[Sharpe Ratio])</f>
        <v>1.2059957397256693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274</v>
      </c>
      <c r="AT183">
        <f>_xlfn.RANK.AVG(Table2[[#This Row],[6M Return vs Nifty Z-Score]],Table2[6M Return vs Nifty Z-Score])</f>
        <v>340</v>
      </c>
      <c r="AU183">
        <f>_xlfn.RANK.AVG(Table2[[#This Row],[Sharpe Ratio Z-Score]],Table2[Sharpe Ratio Z-Score])</f>
        <v>80</v>
      </c>
      <c r="AV183">
        <f>(Table2[[#This Row],[Rank 1Y]]+Table2[[#This Row],[Rank 6M]]+Table2[[#This Row],[Rank Sharpe]])/3</f>
        <v>231.33333333333334</v>
      </c>
    </row>
    <row r="184" spans="1:48" hidden="1" x14ac:dyDescent="0.3">
      <c r="A184" t="s">
        <v>1841</v>
      </c>
      <c r="B184" t="s">
        <v>1842</v>
      </c>
      <c r="C184" t="s">
        <v>3122</v>
      </c>
      <c r="D184" t="s">
        <v>875</v>
      </c>
      <c r="E184">
        <v>3904.9752692249999</v>
      </c>
      <c r="F184">
        <v>315.55</v>
      </c>
      <c r="G184">
        <v>39.705379573712101</v>
      </c>
      <c r="H184">
        <f>(Table2[[#This Row],[1Y Return vs Nifty]]-AVERAGE(Table2[1Y Return vs Nifty]))/_xlfn.STDEV.P(Table2[1Y Return vs Nifty])</f>
        <v>0.49574182454552762</v>
      </c>
      <c r="I184">
        <v>-7.5702558909800199</v>
      </c>
      <c r="J184">
        <f>(Table2[[#This Row],[1M Return vs Nifty]]-AVERAGE(Table2[1M Return vs Nifty]))/_xlfn.STDEV.P(Table2[1M Return vs Nifty])</f>
        <v>-0.72316902732248023</v>
      </c>
      <c r="K184">
        <v>27.437457664086299</v>
      </c>
      <c r="L184">
        <f>(Table2[[#This Row],[6M Return vs Nifty]]-AVERAGE(Table2[6M Return vs Nifty]))/_xlfn.STDEV.P(Table2[6M Return vs Nifty])</f>
        <v>0.79163706355793395</v>
      </c>
      <c r="M184">
        <v>-4.8520344162167603</v>
      </c>
      <c r="N184">
        <f>(Table2[[#This Row],[1W Return vs Nifty]]-AVERAGE(Table2[1W Return vs Nifty]))/_xlfn.STDEV.P(Table2[1W Return vs Nifty])</f>
        <v>-1.2041123781538949</v>
      </c>
      <c r="O184">
        <v>356</v>
      </c>
      <c r="P184">
        <v>363.74682495588399</v>
      </c>
      <c r="Q184">
        <v>315.82246095687401</v>
      </c>
      <c r="R184">
        <v>26.061267255417601</v>
      </c>
      <c r="S184" s="1">
        <f>(Table2[[#This Row],[Close Price]]-Table2[[#This Row],[20D EMA]])/Table2[[#This Row],[20D EMA]]</f>
        <v>-0.11362359550561794</v>
      </c>
      <c r="T184" s="1">
        <f>(Table2[[#This Row],[Close Price]]-Table2[[#This Row],[50D EMA]])/Table2[[#This Row],[50D EMA]]</f>
        <v>-0.13250101897584782</v>
      </c>
      <c r="U184" s="1">
        <f>(Table2[[#This Row],[Close Price]]-Table2[[#This Row],[200D EMA]])/Table2[[#This Row],[200D EMA]]</f>
        <v>-8.6270291241636612E-4</v>
      </c>
      <c r="V184">
        <v>0.92157632763446395</v>
      </c>
      <c r="W184">
        <v>314.10000000000002</v>
      </c>
      <c r="X184">
        <v>330.5</v>
      </c>
      <c r="Y184">
        <v>314.10000000000002</v>
      </c>
      <c r="Z184">
        <v>352.75</v>
      </c>
      <c r="AA184">
        <v>314.10000000000002</v>
      </c>
      <c r="AB184">
        <v>374.95</v>
      </c>
      <c r="AC184" s="1">
        <f>(Table2[[#This Row],[Close Price]]/Table2[[#This Row],[Day Low]])-1</f>
        <v>4.6163642152179385E-3</v>
      </c>
      <c r="AD184" s="1">
        <f>(Table2[[#This Row],[Day High]]/Table2[[#This Row],[Close Price]])-1</f>
        <v>4.7377594675962476E-2</v>
      </c>
      <c r="AE184" s="1">
        <f>(Table2[[#This Row],[Close Price]]/Table2[[#This Row],[Current Week Low]])-1</f>
        <v>4.6163642152179385E-3</v>
      </c>
      <c r="AF184" s="1">
        <f>(Table2[[#This Row],[Current Week High]]/Table2[[#This Row],[Close Price]])-1</f>
        <v>0.11788939946125798</v>
      </c>
      <c r="AG184" s="1">
        <f>(Table2[[#This Row],[Close Price]]/Table2[[#This Row],[Current Month Low]])-1</f>
        <v>4.6163642152179385E-3</v>
      </c>
      <c r="AH184" s="1">
        <f>(Table2[[#This Row],[Current Month High]]/Table2[[#This Row],[Close Price]])-1</f>
        <v>0.18824275075265406</v>
      </c>
      <c r="AI184">
        <v>30.549833623831301</v>
      </c>
      <c r="AJ184">
        <v>69.0597374765604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-0.12</v>
      </c>
      <c r="AM184" t="s">
        <v>3158</v>
      </c>
      <c r="AN184">
        <v>-17.5</v>
      </c>
      <c r="AO184" t="s">
        <v>3158</v>
      </c>
      <c r="AP184">
        <v>3.3197634825981003E-2</v>
      </c>
      <c r="AQ184">
        <f>(Table2[[#This Row],[Sharpe Ratio]]-AVERAGE(Table2[Sharpe Ratio]))/_xlfn.STDEV.P(Table2[Sharpe Ratio])</f>
        <v>-0.2623646333225782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166</v>
      </c>
      <c r="AT184">
        <f>_xlfn.RANK.AVG(Table2[[#This Row],[6M Return vs Nifty Z-Score]],Table2[6M Return vs Nifty Z-Score])</f>
        <v>118</v>
      </c>
      <c r="AU184">
        <f>_xlfn.RANK.AVG(Table2[[#This Row],[Sharpe Ratio Z-Score]],Table2[Sharpe Ratio Z-Score])</f>
        <v>413</v>
      </c>
      <c r="AV184">
        <f>(Table2[[#This Row],[Rank 1Y]]+Table2[[#This Row],[Rank 6M]]+Table2[[#This Row],[Rank Sharpe]])/3</f>
        <v>232.33333333333334</v>
      </c>
    </row>
    <row r="185" spans="1:48" hidden="1" x14ac:dyDescent="0.3">
      <c r="A185" t="s">
        <v>181</v>
      </c>
      <c r="B185" t="s">
        <v>182</v>
      </c>
      <c r="C185" t="s">
        <v>3113</v>
      </c>
      <c r="D185" t="s">
        <v>144</v>
      </c>
      <c r="E185">
        <v>133886.27428000001</v>
      </c>
      <c r="F185">
        <v>508.45</v>
      </c>
      <c r="G185">
        <v>31.292368388761599</v>
      </c>
      <c r="H185">
        <f>(Table2[[#This Row],[1Y Return vs Nifty]]-AVERAGE(Table2[1Y Return vs Nifty]))/_xlfn.STDEV.P(Table2[1Y Return vs Nifty])</f>
        <v>0.32665854277115031</v>
      </c>
      <c r="I185">
        <v>0.476300632441024</v>
      </c>
      <c r="J185">
        <f>(Table2[[#This Row],[1M Return vs Nifty]]-AVERAGE(Table2[1M Return vs Nifty]))/_xlfn.STDEV.P(Table2[1M Return vs Nifty])</f>
        <v>0.15703619797257901</v>
      </c>
      <c r="K185">
        <v>-8.4545488859166795</v>
      </c>
      <c r="L185">
        <f>(Table2[[#This Row],[6M Return vs Nifty]]-AVERAGE(Table2[6M Return vs Nifty]))/_xlfn.STDEV.P(Table2[6M Return vs Nifty])</f>
        <v>-0.45446414072783681</v>
      </c>
      <c r="M185">
        <v>0.36141257785401598</v>
      </c>
      <c r="N185">
        <f>(Table2[[#This Row],[1W Return vs Nifty]]-AVERAGE(Table2[1W Return vs Nifty]))/_xlfn.STDEV.P(Table2[1W Return vs Nifty])</f>
        <v>-0.11223742597856709</v>
      </c>
      <c r="O185">
        <v>525.78</v>
      </c>
      <c r="P185">
        <v>540.27139704336696</v>
      </c>
      <c r="Q185">
        <v>507.56592539286902</v>
      </c>
      <c r="R185">
        <v>39.318074436601798</v>
      </c>
      <c r="S185" s="1">
        <f>(Table2[[#This Row],[Close Price]]-Table2[[#This Row],[20D EMA]])/Table2[[#This Row],[20D EMA]]</f>
        <v>-3.2960553843812974E-2</v>
      </c>
      <c r="T185" s="1">
        <f>(Table2[[#This Row],[Close Price]]-Table2[[#This Row],[50D EMA]])/Table2[[#This Row],[50D EMA]]</f>
        <v>-5.8898911209272667E-2</v>
      </c>
      <c r="U185" s="1">
        <f>(Table2[[#This Row],[Close Price]]-Table2[[#This Row],[200D EMA]])/Table2[[#This Row],[200D EMA]]</f>
        <v>1.7417926675173734E-3</v>
      </c>
      <c r="V185">
        <v>0.86829128360695396</v>
      </c>
      <c r="W185">
        <v>499.35</v>
      </c>
      <c r="X185">
        <v>519.54999999999995</v>
      </c>
      <c r="Y185">
        <v>499.35</v>
      </c>
      <c r="Z185">
        <v>541</v>
      </c>
      <c r="AA185">
        <v>499.35</v>
      </c>
      <c r="AB185">
        <v>541</v>
      </c>
      <c r="AC185" s="1">
        <f>(Table2[[#This Row],[Close Price]]/Table2[[#This Row],[Day Low]])-1</f>
        <v>1.8223690798037318E-2</v>
      </c>
      <c r="AD185" s="1">
        <f>(Table2[[#This Row],[Day High]]/Table2[[#This Row],[Close Price]])-1</f>
        <v>2.1831055167666369E-2</v>
      </c>
      <c r="AE185" s="1">
        <f>(Table2[[#This Row],[Close Price]]/Table2[[#This Row],[Current Week Low]])-1</f>
        <v>1.8223690798037318E-2</v>
      </c>
      <c r="AF185" s="1">
        <f>(Table2[[#This Row],[Current Week High]]/Table2[[#This Row],[Close Price]])-1</f>
        <v>6.4018094207886733E-2</v>
      </c>
      <c r="AG185" s="1">
        <f>(Table2[[#This Row],[Close Price]]/Table2[[#This Row],[Current Month Low]])-1</f>
        <v>1.8223690798037318E-2</v>
      </c>
      <c r="AH185" s="1">
        <f>(Table2[[#This Row],[Current Month High]]/Table2[[#This Row],[Close Price]])-1</f>
        <v>6.4018094207886733E-2</v>
      </c>
      <c r="AI185">
        <v>28.626216933818402</v>
      </c>
      <c r="AJ185">
        <v>56.832202344231902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-0.16</v>
      </c>
      <c r="AM185" t="s">
        <v>3158</v>
      </c>
      <c r="AN185">
        <v>-2.9</v>
      </c>
      <c r="AO185" t="s">
        <v>3158</v>
      </c>
      <c r="AP185">
        <v>0.20172288533616201</v>
      </c>
      <c r="AQ185">
        <f>(Table2[[#This Row],[Sharpe Ratio]]-AVERAGE(Table2[Sharpe Ratio]))/_xlfn.STDEV.P(Table2[Sharpe Ratio])</f>
        <v>1.7351592690933997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209</v>
      </c>
      <c r="AT185">
        <f>_xlfn.RANK.AVG(Table2[[#This Row],[6M Return vs Nifty Z-Score]],Table2[6M Return vs Nifty Z-Score])</f>
        <v>465</v>
      </c>
      <c r="AU185">
        <f>_xlfn.RANK.AVG(Table2[[#This Row],[Sharpe Ratio Z-Score]],Table2[Sharpe Ratio Z-Score])</f>
        <v>24</v>
      </c>
      <c r="AV185">
        <f>(Table2[[#This Row],[Rank 1Y]]+Table2[[#This Row],[Rank 6M]]+Table2[[#This Row],[Rank Sharpe]])/3</f>
        <v>232.66666666666666</v>
      </c>
    </row>
    <row r="186" spans="1:48" x14ac:dyDescent="0.3">
      <c r="A186" t="s">
        <v>890</v>
      </c>
      <c r="B186" t="s">
        <v>891</v>
      </c>
      <c r="C186" t="s">
        <v>3113</v>
      </c>
      <c r="D186" t="s">
        <v>208</v>
      </c>
      <c r="E186">
        <v>16111.3330686399</v>
      </c>
      <c r="F186">
        <v>1263.2</v>
      </c>
      <c r="G186">
        <v>42.428754155601098</v>
      </c>
      <c r="H186">
        <f>(Table2[[#This Row],[1Y Return vs Nifty]]-AVERAGE(Table2[1Y Return vs Nifty]))/_xlfn.STDEV.P(Table2[1Y Return vs Nifty])</f>
        <v>0.55047574818875689</v>
      </c>
      <c r="I186">
        <v>17.085931776896601</v>
      </c>
      <c r="J186">
        <f>(Table2[[#This Row],[1M Return vs Nifty]]-AVERAGE(Table2[1M Return vs Nifty]))/_xlfn.STDEV.P(Table2[1M Return vs Nifty])</f>
        <v>1.9739480758695873</v>
      </c>
      <c r="K186">
        <v>34.328868525273101</v>
      </c>
      <c r="L186">
        <f>(Table2[[#This Row],[6M Return vs Nifty]]-AVERAGE(Table2[6M Return vs Nifty]))/_xlfn.STDEV.P(Table2[6M Return vs Nifty])</f>
        <v>1.0308935498563352</v>
      </c>
      <c r="M186">
        <v>3.6963067847692801</v>
      </c>
      <c r="N186">
        <f>(Table2[[#This Row],[1W Return vs Nifty]]-AVERAGE(Table2[1W Return vs Nifty]))/_xlfn.STDEV.P(Table2[1W Return vs Nifty])</f>
        <v>0.58620401915870912</v>
      </c>
      <c r="O186">
        <v>1290.6099999999999</v>
      </c>
      <c r="P186">
        <v>1245.8257262511099</v>
      </c>
      <c r="Q186">
        <v>1071.3333001298799</v>
      </c>
      <c r="R186">
        <v>42.235237390468697</v>
      </c>
      <c r="S186" s="1">
        <f>(Table2[[#This Row],[Close Price]]-Table2[[#This Row],[20D EMA]])/Table2[[#This Row],[20D EMA]]</f>
        <v>-2.1238019231216137E-2</v>
      </c>
      <c r="T186" s="1">
        <f>(Table2[[#This Row],[Close Price]]-Table2[[#This Row],[50D EMA]])/Table2[[#This Row],[50D EMA]]</f>
        <v>1.3945990504765143E-2</v>
      </c>
      <c r="U186" s="1">
        <f>(Table2[[#This Row],[Close Price]]-Table2[[#This Row],[200D EMA]])/Table2[[#This Row],[200D EMA]]</f>
        <v>0.17909151134092416</v>
      </c>
      <c r="V186">
        <v>1.22976542246792</v>
      </c>
      <c r="W186">
        <v>1253.95</v>
      </c>
      <c r="X186">
        <v>1339.9</v>
      </c>
      <c r="Y186">
        <v>1253.95</v>
      </c>
      <c r="Z186">
        <v>1399.3</v>
      </c>
      <c r="AA186">
        <v>1253.95</v>
      </c>
      <c r="AB186">
        <v>1400</v>
      </c>
      <c r="AC186" s="1">
        <f>(Table2[[#This Row],[Close Price]]/Table2[[#This Row],[Day Low]])-1</f>
        <v>7.3766896606721755E-3</v>
      </c>
      <c r="AD186" s="1">
        <f>(Table2[[#This Row],[Day High]]/Table2[[#This Row],[Close Price]])-1</f>
        <v>6.0718809373020877E-2</v>
      </c>
      <c r="AE186" s="1">
        <f>(Table2[[#This Row],[Close Price]]/Table2[[#This Row],[Current Week Low]])-1</f>
        <v>7.3766896606721755E-3</v>
      </c>
      <c r="AF186" s="1">
        <f>(Table2[[#This Row],[Current Week High]]/Table2[[#This Row],[Close Price]])-1</f>
        <v>0.10774224192526916</v>
      </c>
      <c r="AG186" s="1">
        <f>(Table2[[#This Row],[Close Price]]/Table2[[#This Row],[Current Month Low]])-1</f>
        <v>7.3766896606721755E-3</v>
      </c>
      <c r="AH186" s="1">
        <f>(Table2[[#This Row],[Current Month High]]/Table2[[#This Row],[Close Price]])-1</f>
        <v>0.10829639012032932</v>
      </c>
      <c r="AI186">
        <v>10.829639012032899</v>
      </c>
      <c r="AJ186">
        <v>64.051948051948003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0.12</v>
      </c>
      <c r="AM186" t="s">
        <v>3159</v>
      </c>
      <c r="AN186">
        <v>5.18</v>
      </c>
      <c r="AO186" t="s">
        <v>3159</v>
      </c>
      <c r="AP186">
        <v>1.4676811012642E-2</v>
      </c>
      <c r="AQ186">
        <f>(Table2[[#This Row],[Sharpe Ratio]]-AVERAGE(Table2[Sharpe Ratio]))/_xlfn.STDEV.P(Table2[Sharpe Ratio])</f>
        <v>-0.48189131046788053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3.6596300826055077</v>
      </c>
      <c r="AS186">
        <f>_xlfn.RANK.AVG(Table2[[#This Row],[1Y Return vs Nifty Z-Score]],Table2[1Y Return vs Nifty Z-Score])</f>
        <v>154</v>
      </c>
      <c r="AT186">
        <f>_xlfn.RANK.AVG(Table2[[#This Row],[6M Return vs Nifty Z-Score]],Table2[6M Return vs Nifty Z-Score])</f>
        <v>85</v>
      </c>
      <c r="AU186">
        <f>_xlfn.RANK.AVG(Table2[[#This Row],[Sharpe Ratio Z-Score]],Table2[Sharpe Ratio Z-Score])</f>
        <v>465</v>
      </c>
      <c r="AV186">
        <f>(Table2[[#This Row],[Rank 1Y]]+Table2[[#This Row],[Rank 6M]]+Table2[[#This Row],[Rank Sharpe]])/3</f>
        <v>234.66666666666666</v>
      </c>
    </row>
    <row r="187" spans="1:48" hidden="1" x14ac:dyDescent="0.3">
      <c r="A187" t="s">
        <v>1025</v>
      </c>
      <c r="B187" t="s">
        <v>1026</v>
      </c>
      <c r="C187" t="s">
        <v>3117</v>
      </c>
      <c r="D187" t="s">
        <v>51</v>
      </c>
      <c r="E187">
        <v>12903.710439839901</v>
      </c>
      <c r="F187">
        <v>532.4</v>
      </c>
      <c r="G187">
        <v>23.134993627165599</v>
      </c>
      <c r="H187">
        <f>(Table2[[#This Row],[1Y Return vs Nifty]]-AVERAGE(Table2[1Y Return vs Nifty]))/_xlfn.STDEV.P(Table2[1Y Return vs Nifty])</f>
        <v>0.16271299877598377</v>
      </c>
      <c r="I187">
        <v>-1.66831433395665</v>
      </c>
      <c r="J187">
        <f>(Table2[[#This Row],[1M Return vs Nifty]]-AVERAGE(Table2[1M Return vs Nifty]))/_xlfn.STDEV.P(Table2[1M Return vs Nifty])</f>
        <v>-7.7561209523994756E-2</v>
      </c>
      <c r="K187">
        <v>24.8094011207466</v>
      </c>
      <c r="L187">
        <f>(Table2[[#This Row],[6M Return vs Nifty]]-AVERAGE(Table2[6M Return vs Nifty]))/_xlfn.STDEV.P(Table2[6M Return vs Nifty])</f>
        <v>0.70039601190415202</v>
      </c>
      <c r="M187">
        <v>5.1119039440801197</v>
      </c>
      <c r="N187">
        <f>(Table2[[#This Row],[1W Return vs Nifty]]-AVERAGE(Table2[1W Return vs Nifty]))/_xlfn.STDEV.P(Table2[1W Return vs Nifty])</f>
        <v>0.88267870900976497</v>
      </c>
      <c r="O187">
        <v>566.07000000000005</v>
      </c>
      <c r="P187">
        <v>576.52209081667297</v>
      </c>
      <c r="Q187">
        <v>519.879856820398</v>
      </c>
      <c r="R187">
        <v>32.550521548437203</v>
      </c>
      <c r="S187" s="1">
        <f>(Table2[[#This Row],[Close Price]]-Table2[[#This Row],[20D EMA]])/Table2[[#This Row],[20D EMA]]</f>
        <v>-5.9480276290918205E-2</v>
      </c>
      <c r="T187" s="1">
        <f>(Table2[[#This Row],[Close Price]]-Table2[[#This Row],[50D EMA]])/Table2[[#This Row],[50D EMA]]</f>
        <v>-7.6531483388905017E-2</v>
      </c>
      <c r="U187" s="1">
        <f>(Table2[[#This Row],[Close Price]]-Table2[[#This Row],[200D EMA]])/Table2[[#This Row],[200D EMA]]</f>
        <v>2.4082762613992344E-2</v>
      </c>
      <c r="V187">
        <v>0.61361687997222603</v>
      </c>
      <c r="W187">
        <v>530.1</v>
      </c>
      <c r="X187">
        <v>560</v>
      </c>
      <c r="Y187">
        <v>530.1</v>
      </c>
      <c r="Z187">
        <v>589.70000000000005</v>
      </c>
      <c r="AA187">
        <v>530.1</v>
      </c>
      <c r="AB187">
        <v>592.1</v>
      </c>
      <c r="AC187" s="1">
        <f>(Table2[[#This Row],[Close Price]]/Table2[[#This Row],[Day Low]])-1</f>
        <v>4.3388039992453553E-3</v>
      </c>
      <c r="AD187" s="1">
        <f>(Table2[[#This Row],[Day High]]/Table2[[#This Row],[Close Price]])-1</f>
        <v>5.1840721262208955E-2</v>
      </c>
      <c r="AE187" s="1">
        <f>(Table2[[#This Row],[Close Price]]/Table2[[#This Row],[Current Week Low]])-1</f>
        <v>4.3388039992453553E-3</v>
      </c>
      <c r="AF187" s="1">
        <f>(Table2[[#This Row],[Current Week High]]/Table2[[#This Row],[Close Price]])-1</f>
        <v>0.1076258452291512</v>
      </c>
      <c r="AG187" s="1">
        <f>(Table2[[#This Row],[Close Price]]/Table2[[#This Row],[Current Month Low]])-1</f>
        <v>4.3388039992453553E-3</v>
      </c>
      <c r="AH187" s="1">
        <f>(Table2[[#This Row],[Current Month High]]/Table2[[#This Row],[Close Price]])-1</f>
        <v>0.11213373403456051</v>
      </c>
      <c r="AI187">
        <v>35.424492862509297</v>
      </c>
      <c r="AJ187">
        <v>47.847820049985998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-0.18</v>
      </c>
      <c r="AM187" t="s">
        <v>3158</v>
      </c>
      <c r="AN187">
        <v>-3.7</v>
      </c>
      <c r="AO187" t="s">
        <v>3158</v>
      </c>
      <c r="AP187">
        <v>6.2642334095022997E-2</v>
      </c>
      <c r="AQ187">
        <f>(Table2[[#This Row],[Sharpe Ratio]]-AVERAGE(Table2[Sharpe Ratio]))/_xlfn.STDEV.P(Table2[Sharpe Ratio])</f>
        <v>8.6642357685029966E-2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250</v>
      </c>
      <c r="AT187">
        <f>_xlfn.RANK.AVG(Table2[[#This Row],[6M Return vs Nifty Z-Score]],Table2[6M Return vs Nifty Z-Score])</f>
        <v>131</v>
      </c>
      <c r="AU187">
        <f>_xlfn.RANK.AVG(Table2[[#This Row],[Sharpe Ratio Z-Score]],Table2[Sharpe Ratio Z-Score])</f>
        <v>325</v>
      </c>
      <c r="AV187">
        <f>(Table2[[#This Row],[Rank 1Y]]+Table2[[#This Row],[Rank 6M]]+Table2[[#This Row],[Rank Sharpe]])/3</f>
        <v>235.33333333333334</v>
      </c>
    </row>
    <row r="188" spans="1:48" hidden="1" x14ac:dyDescent="0.3">
      <c r="A188" t="s">
        <v>1952</v>
      </c>
      <c r="B188" t="s">
        <v>1953</v>
      </c>
      <c r="C188" t="s">
        <v>3127</v>
      </c>
      <c r="D188" t="s">
        <v>287</v>
      </c>
      <c r="E188">
        <v>3412.4217225000002</v>
      </c>
      <c r="F188">
        <v>1102.1500000000001</v>
      </c>
      <c r="G188">
        <v>36.137529837153302</v>
      </c>
      <c r="H188">
        <f>(Table2[[#This Row],[1Y Return vs Nifty]]-AVERAGE(Table2[1Y Return vs Nifty]))/_xlfn.STDEV.P(Table2[1Y Return vs Nifty])</f>
        <v>0.42403578148042992</v>
      </c>
      <c r="I188">
        <v>-16.3995373178367</v>
      </c>
      <c r="J188">
        <f>(Table2[[#This Row],[1M Return vs Nifty]]-AVERAGE(Table2[1M Return vs Nifty]))/_xlfn.STDEV.P(Table2[1M Return vs Nifty])</f>
        <v>-1.6889957912182156</v>
      </c>
      <c r="K188">
        <v>35.000128042401101</v>
      </c>
      <c r="L188">
        <f>(Table2[[#This Row],[6M Return vs Nifty]]-AVERAGE(Table2[6M Return vs Nifty]))/_xlfn.STDEV.P(Table2[6M Return vs Nifty])</f>
        <v>1.054198384918041</v>
      </c>
      <c r="M188">
        <v>-5.6142519578870296</v>
      </c>
      <c r="N188">
        <f>(Table2[[#This Row],[1W Return vs Nifty]]-AVERAGE(Table2[1W Return vs Nifty]))/_xlfn.STDEV.P(Table2[1W Return vs Nifty])</f>
        <v>-1.3637469237443518</v>
      </c>
      <c r="O188">
        <v>1237.72</v>
      </c>
      <c r="P188">
        <v>1253.72139386556</v>
      </c>
      <c r="Q188">
        <v>1068.5064615665401</v>
      </c>
      <c r="R188">
        <v>24.0729570720266</v>
      </c>
      <c r="S188" s="1">
        <f>(Table2[[#This Row],[Close Price]]-Table2[[#This Row],[20D EMA]])/Table2[[#This Row],[20D EMA]]</f>
        <v>-0.10953204278835273</v>
      </c>
      <c r="T188" s="1">
        <f>(Table2[[#This Row],[Close Price]]-Table2[[#This Row],[50D EMA]])/Table2[[#This Row],[50D EMA]]</f>
        <v>-0.1208971902427417</v>
      </c>
      <c r="U188" s="1">
        <f>(Table2[[#This Row],[Close Price]]-Table2[[#This Row],[200D EMA]])/Table2[[#This Row],[200D EMA]]</f>
        <v>3.1486509107427486E-2</v>
      </c>
      <c r="V188">
        <v>0.57909809494882103</v>
      </c>
      <c r="W188">
        <v>1090.8</v>
      </c>
      <c r="X188">
        <v>1156.25</v>
      </c>
      <c r="Y188">
        <v>1090.8</v>
      </c>
      <c r="Z188">
        <v>1236.2</v>
      </c>
      <c r="AA188">
        <v>1090.8</v>
      </c>
      <c r="AB188">
        <v>1337.65</v>
      </c>
      <c r="AC188" s="1">
        <f>(Table2[[#This Row],[Close Price]]/Table2[[#This Row],[Day Low]])-1</f>
        <v>1.0405207187385468E-2</v>
      </c>
      <c r="AD188" s="1">
        <f>(Table2[[#This Row],[Day High]]/Table2[[#This Row],[Close Price]])-1</f>
        <v>4.908587760286709E-2</v>
      </c>
      <c r="AE188" s="1">
        <f>(Table2[[#This Row],[Close Price]]/Table2[[#This Row],[Current Week Low]])-1</f>
        <v>1.0405207187385468E-2</v>
      </c>
      <c r="AF188" s="1">
        <f>(Table2[[#This Row],[Current Week High]]/Table2[[#This Row],[Close Price]])-1</f>
        <v>0.12162591298825021</v>
      </c>
      <c r="AG188" s="1">
        <f>(Table2[[#This Row],[Close Price]]/Table2[[#This Row],[Current Month Low]])-1</f>
        <v>1.0405207187385468E-2</v>
      </c>
      <c r="AH188" s="1">
        <f>(Table2[[#This Row],[Current Month High]]/Table2[[#This Row],[Close Price]])-1</f>
        <v>0.21367327496257316</v>
      </c>
      <c r="AI188">
        <v>40.538946604364099</v>
      </c>
      <c r="AJ188">
        <v>62.427234544248698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-0.05</v>
      </c>
      <c r="AM188" t="s">
        <v>3158</v>
      </c>
      <c r="AN188">
        <v>-8.27</v>
      </c>
      <c r="AO188" t="s">
        <v>3158</v>
      </c>
      <c r="AP188">
        <v>2.2294972368930001E-2</v>
      </c>
      <c r="AQ188">
        <f>(Table2[[#This Row],[Sharpe Ratio]]-AVERAGE(Table2[Sharpe Ratio]))/_xlfn.STDEV.P(Table2[Sharpe Ratio])</f>
        <v>-0.39159351025349848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183</v>
      </c>
      <c r="AT188">
        <f>_xlfn.RANK.AVG(Table2[[#This Row],[6M Return vs Nifty Z-Score]],Table2[6M Return vs Nifty Z-Score])</f>
        <v>84</v>
      </c>
      <c r="AU188">
        <f>_xlfn.RANK.AVG(Table2[[#This Row],[Sharpe Ratio Z-Score]],Table2[Sharpe Ratio Z-Score])</f>
        <v>443</v>
      </c>
      <c r="AV188">
        <f>(Table2[[#This Row],[Rank 1Y]]+Table2[[#This Row],[Rank 6M]]+Table2[[#This Row],[Rank Sharpe]])/3</f>
        <v>236.66666666666666</v>
      </c>
    </row>
    <row r="189" spans="1:48" hidden="1" x14ac:dyDescent="0.3">
      <c r="A189" t="s">
        <v>540</v>
      </c>
      <c r="B189" t="s">
        <v>541</v>
      </c>
      <c r="C189" t="s">
        <v>3117</v>
      </c>
      <c r="D189" t="s">
        <v>51</v>
      </c>
      <c r="E189">
        <v>35286.4188465099</v>
      </c>
      <c r="F189">
        <v>2824.9</v>
      </c>
      <c r="G189">
        <v>29.9907264895892</v>
      </c>
      <c r="H189">
        <f>(Table2[[#This Row],[1Y Return vs Nifty]]-AVERAGE(Table2[1Y Return vs Nifty]))/_xlfn.STDEV.P(Table2[1Y Return vs Nifty])</f>
        <v>0.30049836311980266</v>
      </c>
      <c r="I189">
        <v>-9.5253384015849196</v>
      </c>
      <c r="J189">
        <f>(Table2[[#This Row],[1M Return vs Nifty]]-AVERAGE(Table2[1M Return vs Nifty]))/_xlfn.STDEV.P(Table2[1M Return vs Nifty])</f>
        <v>-0.93703365832438557</v>
      </c>
      <c r="K189">
        <v>12.098306727960001</v>
      </c>
      <c r="L189">
        <f>(Table2[[#This Row],[6M Return vs Nifty]]-AVERAGE(Table2[6M Return vs Nifty]))/_xlfn.STDEV.P(Table2[6M Return vs Nifty])</f>
        <v>0.25909134400894979</v>
      </c>
      <c r="M189">
        <v>-5.40297715566685</v>
      </c>
      <c r="N189">
        <f>(Table2[[#This Row],[1W Return vs Nifty]]-AVERAGE(Table2[1W Return vs Nifty]))/_xlfn.STDEV.P(Table2[1W Return vs Nifty])</f>
        <v>-1.319498720044886</v>
      </c>
      <c r="O189">
        <v>3005.21</v>
      </c>
      <c r="P189">
        <v>3048.9463396814599</v>
      </c>
      <c r="Q189">
        <v>2642.4489969177498</v>
      </c>
      <c r="R189">
        <v>29.1723933001857</v>
      </c>
      <c r="S189" s="1">
        <f>(Table2[[#This Row],[Close Price]]-Table2[[#This Row],[20D EMA]])/Table2[[#This Row],[20D EMA]]</f>
        <v>-5.9999134835835084E-2</v>
      </c>
      <c r="T189" s="1">
        <f>(Table2[[#This Row],[Close Price]]-Table2[[#This Row],[50D EMA]])/Table2[[#This Row],[50D EMA]]</f>
        <v>-7.3483201972281073E-2</v>
      </c>
      <c r="U189" s="1">
        <f>(Table2[[#This Row],[Close Price]]-Table2[[#This Row],[200D EMA]])/Table2[[#This Row],[200D EMA]]</f>
        <v>6.9046177729472871E-2</v>
      </c>
      <c r="V189">
        <v>0.67596632227008502</v>
      </c>
      <c r="W189">
        <v>2755.55</v>
      </c>
      <c r="X189">
        <v>2919.2</v>
      </c>
      <c r="Y189">
        <v>2755.55</v>
      </c>
      <c r="Z189">
        <v>2919.2</v>
      </c>
      <c r="AA189">
        <v>2755.55</v>
      </c>
      <c r="AB189">
        <v>3146.7</v>
      </c>
      <c r="AC189" s="1">
        <f>(Table2[[#This Row],[Close Price]]/Table2[[#This Row],[Day Low]])-1</f>
        <v>2.5167389450381883E-2</v>
      </c>
      <c r="AD189" s="1">
        <f>(Table2[[#This Row],[Day High]]/Table2[[#This Row],[Close Price]])-1</f>
        <v>3.3381712626995519E-2</v>
      </c>
      <c r="AE189" s="1">
        <f>(Table2[[#This Row],[Close Price]]/Table2[[#This Row],[Current Week Low]])-1</f>
        <v>2.5167389450381883E-2</v>
      </c>
      <c r="AF189" s="1">
        <f>(Table2[[#This Row],[Current Week High]]/Table2[[#This Row],[Close Price]])-1</f>
        <v>3.3381712626995519E-2</v>
      </c>
      <c r="AG189" s="1">
        <f>(Table2[[#This Row],[Close Price]]/Table2[[#This Row],[Current Month Low]])-1</f>
        <v>2.5167389450381883E-2</v>
      </c>
      <c r="AH189" s="1">
        <f>(Table2[[#This Row],[Current Month High]]/Table2[[#This Row],[Close Price]])-1</f>
        <v>0.11391553683316213</v>
      </c>
      <c r="AI189">
        <v>23.367198838896901</v>
      </c>
      <c r="AJ189">
        <v>53.518830498342403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-0.01</v>
      </c>
      <c r="AM189" t="s">
        <v>3158</v>
      </c>
      <c r="AN189">
        <v>-3.34</v>
      </c>
      <c r="AO189" t="s">
        <v>3158</v>
      </c>
      <c r="AP189">
        <v>8.1269096343409994E-2</v>
      </c>
      <c r="AQ189">
        <f>(Table2[[#This Row],[Sharpe Ratio]]-AVERAGE(Table2[Sharpe Ratio]))/_xlfn.STDEV.P(Table2[Sharpe Ratio])</f>
        <v>0.30742471939719856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216</v>
      </c>
      <c r="AT189">
        <f>_xlfn.RANK.AVG(Table2[[#This Row],[6M Return vs Nifty Z-Score]],Table2[6M Return vs Nifty Z-Score])</f>
        <v>225</v>
      </c>
      <c r="AU189">
        <f>_xlfn.RANK.AVG(Table2[[#This Row],[Sharpe Ratio Z-Score]],Table2[Sharpe Ratio Z-Score])</f>
        <v>270</v>
      </c>
      <c r="AV189">
        <f>(Table2[[#This Row],[Rank 1Y]]+Table2[[#This Row],[Rank 6M]]+Table2[[#This Row],[Rank Sharpe]])/3</f>
        <v>237</v>
      </c>
    </row>
    <row r="190" spans="1:48" hidden="1" x14ac:dyDescent="0.3">
      <c r="A190" t="s">
        <v>1333</v>
      </c>
      <c r="B190" t="s">
        <v>1334</v>
      </c>
      <c r="C190" t="s">
        <v>3116</v>
      </c>
      <c r="D190" t="s">
        <v>48</v>
      </c>
      <c r="E190">
        <v>8122.2254148000002</v>
      </c>
      <c r="F190">
        <v>2569</v>
      </c>
      <c r="G190">
        <v>11.8080536347279</v>
      </c>
      <c r="H190">
        <f>(Table2[[#This Row],[1Y Return vs Nifty]]-AVERAGE(Table2[1Y Return vs Nifty]))/_xlfn.STDEV.P(Table2[1Y Return vs Nifty])</f>
        <v>-6.4933933372255739E-2</v>
      </c>
      <c r="I190">
        <v>-8.5590488347381299</v>
      </c>
      <c r="J190">
        <f>(Table2[[#This Row],[1M Return vs Nifty]]-AVERAGE(Table2[1M Return vs Nifty]))/_xlfn.STDEV.P(Table2[1M Return vs Nifty])</f>
        <v>-0.83133215440640473</v>
      </c>
      <c r="K190">
        <v>0.82614209663936999</v>
      </c>
      <c r="L190">
        <f>(Table2[[#This Row],[6M Return vs Nifty]]-AVERAGE(Table2[6M Return vs Nifty]))/_xlfn.STDEV.P(Table2[6M Return vs Nifty])</f>
        <v>-0.13225645936413705</v>
      </c>
      <c r="M190">
        <v>-6.0265425454465804</v>
      </c>
      <c r="N190">
        <f>(Table2[[#This Row],[1W Return vs Nifty]]-AVERAGE(Table2[1W Return vs Nifty]))/_xlfn.STDEV.P(Table2[1W Return vs Nifty])</f>
        <v>-1.4500947404740312</v>
      </c>
      <c r="O190">
        <v>2890.67</v>
      </c>
      <c r="P190">
        <v>2999.37464795803</v>
      </c>
      <c r="Q190">
        <v>2752.02505984869</v>
      </c>
      <c r="R190">
        <v>20.127648523419101</v>
      </c>
      <c r="S190" s="1">
        <f>(Table2[[#This Row],[Close Price]]-Table2[[#This Row],[20D EMA]])/Table2[[#This Row],[20D EMA]]</f>
        <v>-0.11127870009374992</v>
      </c>
      <c r="T190" s="1">
        <f>(Table2[[#This Row],[Close Price]]-Table2[[#This Row],[50D EMA]])/Table2[[#This Row],[50D EMA]]</f>
        <v>-0.14348812618357912</v>
      </c>
      <c r="U190" s="1">
        <f>(Table2[[#This Row],[Close Price]]-Table2[[#This Row],[200D EMA]])/Table2[[#This Row],[200D EMA]]</f>
        <v>-6.6505593469687735E-2</v>
      </c>
      <c r="V190">
        <v>0.34322679621348401</v>
      </c>
      <c r="W190">
        <v>2544</v>
      </c>
      <c r="X190">
        <v>2711.8</v>
      </c>
      <c r="Y190">
        <v>2544</v>
      </c>
      <c r="Z190">
        <v>2830.7</v>
      </c>
      <c r="AA190">
        <v>2544</v>
      </c>
      <c r="AB190">
        <v>3147.95</v>
      </c>
      <c r="AC190" s="1">
        <f>(Table2[[#This Row],[Close Price]]/Table2[[#This Row],[Day Low]])-1</f>
        <v>9.8270440251573277E-3</v>
      </c>
      <c r="AD190" s="1">
        <f>(Table2[[#This Row],[Day High]]/Table2[[#This Row],[Close Price]])-1</f>
        <v>5.5585831062670454E-2</v>
      </c>
      <c r="AE190" s="1">
        <f>(Table2[[#This Row],[Close Price]]/Table2[[#This Row],[Current Week Low]])-1</f>
        <v>9.8270440251573277E-3</v>
      </c>
      <c r="AF190" s="1">
        <f>(Table2[[#This Row],[Current Week High]]/Table2[[#This Row],[Close Price]])-1</f>
        <v>0.10186843129622414</v>
      </c>
      <c r="AG190" s="1">
        <f>(Table2[[#This Row],[Close Price]]/Table2[[#This Row],[Current Month Low]])-1</f>
        <v>9.8270440251573277E-3</v>
      </c>
      <c r="AH190" s="1">
        <f>(Table2[[#This Row],[Current Month High]]/Table2[[#This Row],[Close Price]])-1</f>
        <v>0.22536006228104322</v>
      </c>
      <c r="AI190">
        <v>44.998053717399699</v>
      </c>
      <c r="AJ190">
        <v>34.4128919176989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-0.15</v>
      </c>
      <c r="AM190" t="s">
        <v>3158</v>
      </c>
      <c r="AN190">
        <v>-7.54</v>
      </c>
      <c r="AO190" t="s">
        <v>3158</v>
      </c>
      <c r="AP190">
        <v>0.18619155280206401</v>
      </c>
      <c r="AQ190">
        <f>(Table2[[#This Row],[Sharpe Ratio]]-AVERAGE(Table2[Sharpe Ratio]))/_xlfn.STDEV.P(Table2[Sharpe Ratio])</f>
        <v>1.5510669275640963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322</v>
      </c>
      <c r="AT190">
        <f>_xlfn.RANK.AVG(Table2[[#This Row],[6M Return vs Nifty Z-Score]],Table2[6M Return vs Nifty Z-Score])</f>
        <v>350</v>
      </c>
      <c r="AU190">
        <f>_xlfn.RANK.AVG(Table2[[#This Row],[Sharpe Ratio Z-Score]],Table2[Sharpe Ratio Z-Score])</f>
        <v>39</v>
      </c>
      <c r="AV190">
        <f>(Table2[[#This Row],[Rank 1Y]]+Table2[[#This Row],[Rank 6M]]+Table2[[#This Row],[Rank Sharpe]])/3</f>
        <v>237</v>
      </c>
    </row>
    <row r="191" spans="1:48" hidden="1" x14ac:dyDescent="0.3">
      <c r="A191" t="s">
        <v>542</v>
      </c>
      <c r="B191" t="s">
        <v>543</v>
      </c>
      <c r="C191" t="s">
        <v>3124</v>
      </c>
      <c r="D191" t="s">
        <v>544</v>
      </c>
      <c r="E191">
        <v>35122.1399348099</v>
      </c>
      <c r="F191">
        <v>3889.95</v>
      </c>
      <c r="G191">
        <v>29.662391322080801</v>
      </c>
      <c r="H191">
        <f>(Table2[[#This Row],[1Y Return vs Nifty]]-AVERAGE(Table2[1Y Return vs Nifty]))/_xlfn.STDEV.P(Table2[1Y Return vs Nifty])</f>
        <v>0.29389953822538561</v>
      </c>
      <c r="I191">
        <v>-7.4106574822640203</v>
      </c>
      <c r="J191">
        <f>(Table2[[#This Row],[1M Return vs Nifty]]-AVERAGE(Table2[1M Return vs Nifty]))/_xlfn.STDEV.P(Table2[1M Return vs Nifty])</f>
        <v>-0.70571070799150837</v>
      </c>
      <c r="K191">
        <v>-6.9691828989611304</v>
      </c>
      <c r="L191">
        <f>(Table2[[#This Row],[6M Return vs Nifty]]-AVERAGE(Table2[6M Return vs Nifty]))/_xlfn.STDEV.P(Table2[6M Return vs Nifty])</f>
        <v>-0.40289510006771589</v>
      </c>
      <c r="M191">
        <v>4.2150458510132198</v>
      </c>
      <c r="N191">
        <f>(Table2[[#This Row],[1W Return vs Nifty]]-AVERAGE(Table2[1W Return vs Nifty]))/_xlfn.STDEV.P(Table2[1W Return vs Nifty])</f>
        <v>0.69484580525353989</v>
      </c>
      <c r="O191">
        <v>4031.07</v>
      </c>
      <c r="P191">
        <v>4157.5381534574099</v>
      </c>
      <c r="Q191">
        <v>3937.9246071496</v>
      </c>
      <c r="R191">
        <v>34.251677324047201</v>
      </c>
      <c r="S191" s="1">
        <f>(Table2[[#This Row],[Close Price]]-Table2[[#This Row],[20D EMA]])/Table2[[#This Row],[20D EMA]]</f>
        <v>-3.5008074779153013E-2</v>
      </c>
      <c r="T191" s="1">
        <f>(Table2[[#This Row],[Close Price]]-Table2[[#This Row],[50D EMA]])/Table2[[#This Row],[50D EMA]]</f>
        <v>-6.4362164237719302E-2</v>
      </c>
      <c r="U191" s="1">
        <f>(Table2[[#This Row],[Close Price]]-Table2[[#This Row],[200D EMA]])/Table2[[#This Row],[200D EMA]]</f>
        <v>-1.2182713468535845E-2</v>
      </c>
      <c r="V191">
        <v>0.83071692491415705</v>
      </c>
      <c r="W191">
        <v>3856</v>
      </c>
      <c r="X191">
        <v>3959.05</v>
      </c>
      <c r="Y191">
        <v>3856</v>
      </c>
      <c r="Z191">
        <v>4034.05</v>
      </c>
      <c r="AA191">
        <v>3856</v>
      </c>
      <c r="AB191">
        <v>4097.95</v>
      </c>
      <c r="AC191" s="1">
        <f>(Table2[[#This Row],[Close Price]]/Table2[[#This Row],[Day Low]])-1</f>
        <v>8.8044605809127763E-3</v>
      </c>
      <c r="AD191" s="1">
        <f>(Table2[[#This Row],[Day High]]/Table2[[#This Row],[Close Price]])-1</f>
        <v>1.7763724469466391E-2</v>
      </c>
      <c r="AE191" s="1">
        <f>(Table2[[#This Row],[Close Price]]/Table2[[#This Row],[Current Week Low]])-1</f>
        <v>8.8044605809127763E-3</v>
      </c>
      <c r="AF191" s="1">
        <f>(Table2[[#This Row],[Current Week High]]/Table2[[#This Row],[Close Price]])-1</f>
        <v>3.7044177945732004E-2</v>
      </c>
      <c r="AG191" s="1">
        <f>(Table2[[#This Row],[Close Price]]/Table2[[#This Row],[Current Month Low]])-1</f>
        <v>8.8044605809127763E-3</v>
      </c>
      <c r="AH191" s="1">
        <f>(Table2[[#This Row],[Current Month High]]/Table2[[#This Row],[Close Price]])-1</f>
        <v>5.3471124307510332E-2</v>
      </c>
      <c r="AI191">
        <v>29.556935179115399</v>
      </c>
      <c r="AJ191">
        <v>52.7267373380447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-7.0000000000000007E-2</v>
      </c>
      <c r="AM191" t="s">
        <v>3158</v>
      </c>
      <c r="AN191">
        <v>1.29</v>
      </c>
      <c r="AO191" t="s">
        <v>3159</v>
      </c>
      <c r="AP191">
        <v>0.176676882318999</v>
      </c>
      <c r="AQ191">
        <f>(Table2[[#This Row],[Sharpe Ratio]]-AVERAGE(Table2[Sharpe Ratio]))/_xlfn.STDEV.P(Table2[Sharpe Ratio])</f>
        <v>1.4382898709746685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219</v>
      </c>
      <c r="AT191">
        <f>_xlfn.RANK.AVG(Table2[[#This Row],[6M Return vs Nifty Z-Score]],Table2[6M Return vs Nifty Z-Score])</f>
        <v>444</v>
      </c>
      <c r="AU191">
        <f>_xlfn.RANK.AVG(Table2[[#This Row],[Sharpe Ratio Z-Score]],Table2[Sharpe Ratio Z-Score])</f>
        <v>51</v>
      </c>
      <c r="AV191">
        <f>(Table2[[#This Row],[Rank 1Y]]+Table2[[#This Row],[Rank 6M]]+Table2[[#This Row],[Rank Sharpe]])/3</f>
        <v>238</v>
      </c>
    </row>
    <row r="192" spans="1:48" x14ac:dyDescent="0.3">
      <c r="A192" t="s">
        <v>158</v>
      </c>
      <c r="B192" t="s">
        <v>159</v>
      </c>
      <c r="C192" t="s">
        <v>3117</v>
      </c>
      <c r="D192" t="s">
        <v>160</v>
      </c>
      <c r="E192">
        <v>153178.02534580001</v>
      </c>
      <c r="F192">
        <v>5810.7</v>
      </c>
      <c r="G192">
        <v>44.380606321077501</v>
      </c>
      <c r="H192">
        <f>(Table2[[#This Row],[1Y Return vs Nifty]]-AVERAGE(Table2[1Y Return vs Nifty]))/_xlfn.STDEV.P(Table2[1Y Return vs Nifty])</f>
        <v>0.58970374425603145</v>
      </c>
      <c r="I192">
        <v>0.25178726026360898</v>
      </c>
      <c r="J192">
        <f>(Table2[[#This Row],[1M Return vs Nifty]]-AVERAGE(Table2[1M Return vs Nifty]))/_xlfn.STDEV.P(Table2[1M Return vs Nifty])</f>
        <v>0.13247689204289712</v>
      </c>
      <c r="K192">
        <v>41.971758959195697</v>
      </c>
      <c r="L192">
        <f>(Table2[[#This Row],[6M Return vs Nifty]]-AVERAGE(Table2[6M Return vs Nifty]))/_xlfn.STDEV.P(Table2[6M Return vs Nifty])</f>
        <v>1.2962399567413063</v>
      </c>
      <c r="M192">
        <v>3.0332180185261999</v>
      </c>
      <c r="N192">
        <f>(Table2[[#This Row],[1W Return vs Nifty]]-AVERAGE(Table2[1W Return vs Nifty]))/_xlfn.STDEV.P(Table2[1W Return vs Nifty])</f>
        <v>0.44733044554166213</v>
      </c>
      <c r="O192">
        <v>5845.56</v>
      </c>
      <c r="P192">
        <v>5630.3004669848497</v>
      </c>
      <c r="Q192">
        <v>4772.70963143066</v>
      </c>
      <c r="R192">
        <v>36.273588627374203</v>
      </c>
      <c r="S192" s="1">
        <f>(Table2[[#This Row],[Close Price]]-Table2[[#This Row],[20D EMA]])/Table2[[#This Row],[20D EMA]]</f>
        <v>-5.9635005029459245E-3</v>
      </c>
      <c r="T192" s="1">
        <f>(Table2[[#This Row],[Close Price]]-Table2[[#This Row],[50D EMA]])/Table2[[#This Row],[50D EMA]]</f>
        <v>3.2040835844016347E-2</v>
      </c>
      <c r="U192" s="1">
        <f>(Table2[[#This Row],[Close Price]]-Table2[[#This Row],[200D EMA]])/Table2[[#This Row],[200D EMA]]</f>
        <v>0.21748450015346804</v>
      </c>
      <c r="V192">
        <v>0.77469480953333203</v>
      </c>
      <c r="W192">
        <v>5710.55</v>
      </c>
      <c r="X192">
        <v>5831.7</v>
      </c>
      <c r="Y192">
        <v>5710.55</v>
      </c>
      <c r="Z192">
        <v>6155</v>
      </c>
      <c r="AA192">
        <v>5678.35</v>
      </c>
      <c r="AB192">
        <v>6155</v>
      </c>
      <c r="AC192" s="1">
        <f>(Table2[[#This Row],[Close Price]]/Table2[[#This Row],[Day Low]])-1</f>
        <v>1.7537715281365163E-2</v>
      </c>
      <c r="AD192" s="1">
        <f>(Table2[[#This Row],[Day High]]/Table2[[#This Row],[Close Price]])-1</f>
        <v>3.614022406938977E-3</v>
      </c>
      <c r="AE192" s="1">
        <f>(Table2[[#This Row],[Close Price]]/Table2[[#This Row],[Current Week Low]])-1</f>
        <v>1.7537715281365163E-2</v>
      </c>
      <c r="AF192" s="1">
        <f>(Table2[[#This Row],[Current Week High]]/Table2[[#This Row],[Close Price]])-1</f>
        <v>5.9252757843289094E-2</v>
      </c>
      <c r="AG192" s="1">
        <f>(Table2[[#This Row],[Close Price]]/Table2[[#This Row],[Current Month Low]])-1</f>
        <v>2.3307827097660327E-2</v>
      </c>
      <c r="AH192" s="1">
        <f>(Table2[[#This Row],[Current Month High]]/Table2[[#This Row],[Close Price]])-1</f>
        <v>5.9252757843289094E-2</v>
      </c>
      <c r="AI192">
        <v>8.0050596313697202</v>
      </c>
      <c r="AJ192">
        <v>73.453731343283494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0.23</v>
      </c>
      <c r="AM192" t="s">
        <v>3159</v>
      </c>
      <c r="AN192">
        <v>-0.76</v>
      </c>
      <c r="AO192" t="s">
        <v>3158</v>
      </c>
      <c r="AP192">
        <v>3.5443604754539998E-3</v>
      </c>
      <c r="AQ192">
        <f>(Table2[[#This Row],[Sharpe Ratio]]-AVERAGE(Table2[Sharpe Ratio]))/_xlfn.STDEV.P(Table2[Sharpe Ratio])</f>
        <v>-0.61384385747894821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1.8519071811029488</v>
      </c>
      <c r="AS192">
        <f>_xlfn.RANK.AVG(Table2[[#This Row],[1Y Return vs Nifty Z-Score]],Table2[1Y Return vs Nifty Z-Score])</f>
        <v>152</v>
      </c>
      <c r="AT192">
        <f>_xlfn.RANK.AVG(Table2[[#This Row],[6M Return vs Nifty Z-Score]],Table2[6M Return vs Nifty Z-Score])</f>
        <v>65</v>
      </c>
      <c r="AU192">
        <f>_xlfn.RANK.AVG(Table2[[#This Row],[Sharpe Ratio Z-Score]],Table2[Sharpe Ratio Z-Score])</f>
        <v>498</v>
      </c>
      <c r="AV192">
        <f>(Table2[[#This Row],[Rank 1Y]]+Table2[[#This Row],[Rank 6M]]+Table2[[#This Row],[Rank Sharpe]])/3</f>
        <v>238.33333333333334</v>
      </c>
    </row>
    <row r="193" spans="1:48" hidden="1" x14ac:dyDescent="0.3">
      <c r="A193" t="s">
        <v>1092</v>
      </c>
      <c r="B193" t="s">
        <v>1093</v>
      </c>
      <c r="C193" t="s">
        <v>3119</v>
      </c>
      <c r="D193" t="s">
        <v>215</v>
      </c>
      <c r="E193">
        <v>11212.311813705001</v>
      </c>
      <c r="F193">
        <v>476.55</v>
      </c>
      <c r="G193">
        <v>16.884003336062001</v>
      </c>
      <c r="H193">
        <f>(Table2[[#This Row],[1Y Return vs Nifty]]-AVERAGE(Table2[1Y Return vs Nifty]))/_xlfn.STDEV.P(Table2[1Y Return vs Nifty])</f>
        <v>3.708164877252064E-2</v>
      </c>
      <c r="I193">
        <v>-8.2300357629877592</v>
      </c>
      <c r="J193">
        <f>(Table2[[#This Row],[1M Return vs Nifty]]-AVERAGE(Table2[1M Return vs Nifty]))/_xlfn.STDEV.P(Table2[1M Return vs Nifty])</f>
        <v>-0.79534172494727873</v>
      </c>
      <c r="K193">
        <v>8.6235879956160897</v>
      </c>
      <c r="L193">
        <f>(Table2[[#This Row],[6M Return vs Nifty]]-AVERAGE(Table2[6M Return vs Nifty]))/_xlfn.STDEV.P(Table2[6M Return vs Nifty])</f>
        <v>0.13845581501181947</v>
      </c>
      <c r="M193">
        <v>-1.9782486918517099</v>
      </c>
      <c r="N193">
        <f>(Table2[[#This Row],[1W Return vs Nifty]]-AVERAGE(Table2[1W Return vs Nifty]))/_xlfn.STDEV.P(Table2[1W Return vs Nifty])</f>
        <v>-0.60224289450481439</v>
      </c>
      <c r="O193">
        <v>514.76</v>
      </c>
      <c r="P193">
        <v>529.29128314680804</v>
      </c>
      <c r="Q193">
        <v>478.85027854644602</v>
      </c>
      <c r="R193">
        <v>28.1025531093895</v>
      </c>
      <c r="S193" s="1">
        <f>(Table2[[#This Row],[Close Price]]-Table2[[#This Row],[20D EMA]])/Table2[[#This Row],[20D EMA]]</f>
        <v>-7.4228766803947438E-2</v>
      </c>
      <c r="T193" s="1">
        <f>(Table2[[#This Row],[Close Price]]-Table2[[#This Row],[50D EMA]])/Table2[[#This Row],[50D EMA]]</f>
        <v>-9.9645100582885143E-2</v>
      </c>
      <c r="U193" s="1">
        <f>(Table2[[#This Row],[Close Price]]-Table2[[#This Row],[200D EMA]])/Table2[[#This Row],[200D EMA]]</f>
        <v>-4.8037531761044878E-3</v>
      </c>
      <c r="V193">
        <v>0.269583768913291</v>
      </c>
      <c r="W193">
        <v>470.15</v>
      </c>
      <c r="X193">
        <v>504.3</v>
      </c>
      <c r="Y193">
        <v>470.15</v>
      </c>
      <c r="Z193">
        <v>515.25</v>
      </c>
      <c r="AA193">
        <v>470.15</v>
      </c>
      <c r="AB193">
        <v>537.79999999999995</v>
      </c>
      <c r="AC193" s="1">
        <f>(Table2[[#This Row],[Close Price]]/Table2[[#This Row],[Day Low]])-1</f>
        <v>1.3612676805274893E-2</v>
      </c>
      <c r="AD193" s="1">
        <f>(Table2[[#This Row],[Day High]]/Table2[[#This Row],[Close Price]])-1</f>
        <v>5.8231035568146128E-2</v>
      </c>
      <c r="AE193" s="1">
        <f>(Table2[[#This Row],[Close Price]]/Table2[[#This Row],[Current Week Low]])-1</f>
        <v>1.3612676805274893E-2</v>
      </c>
      <c r="AF193" s="1">
        <f>(Table2[[#This Row],[Current Week High]]/Table2[[#This Row],[Close Price]])-1</f>
        <v>8.1208687440982086E-2</v>
      </c>
      <c r="AG193" s="1">
        <f>(Table2[[#This Row],[Close Price]]/Table2[[#This Row],[Current Month Low]])-1</f>
        <v>1.3612676805274893E-2</v>
      </c>
      <c r="AH193" s="1">
        <f>(Table2[[#This Row],[Current Month High]]/Table2[[#This Row],[Close Price]])-1</f>
        <v>0.12852796138915101</v>
      </c>
      <c r="AI193">
        <v>36.816703388941299</v>
      </c>
      <c r="AJ193">
        <v>42.253731343283498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-0.08</v>
      </c>
      <c r="AM193" t="s">
        <v>3158</v>
      </c>
      <c r="AN193">
        <v>-5.24</v>
      </c>
      <c r="AO193" t="s">
        <v>3158</v>
      </c>
      <c r="AP193">
        <v>0.12209487009447099</v>
      </c>
      <c r="AQ193">
        <f>(Table2[[#This Row],[Sharpe Ratio]]-AVERAGE(Table2[Sharpe Ratio]))/_xlfn.STDEV.P(Table2[Sharpe Ratio])</f>
        <v>0.79133118834171146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290</v>
      </c>
      <c r="AT193">
        <f>_xlfn.RANK.AVG(Table2[[#This Row],[6M Return vs Nifty Z-Score]],Table2[6M Return vs Nifty Z-Score])</f>
        <v>271</v>
      </c>
      <c r="AU193">
        <f>_xlfn.RANK.AVG(Table2[[#This Row],[Sharpe Ratio Z-Score]],Table2[Sharpe Ratio Z-Score])</f>
        <v>155</v>
      </c>
      <c r="AV193">
        <f>(Table2[[#This Row],[Rank 1Y]]+Table2[[#This Row],[Rank 6M]]+Table2[[#This Row],[Rank Sharpe]])/3</f>
        <v>238.66666666666666</v>
      </c>
    </row>
    <row r="194" spans="1:48" x14ac:dyDescent="0.3">
      <c r="A194" t="s">
        <v>480</v>
      </c>
      <c r="B194" t="s">
        <v>481</v>
      </c>
      <c r="C194" t="s">
        <v>3113</v>
      </c>
      <c r="D194" t="s">
        <v>208</v>
      </c>
      <c r="E194">
        <v>42429.439861829997</v>
      </c>
      <c r="F194">
        <v>670.05</v>
      </c>
      <c r="G194">
        <v>45.222969514818899</v>
      </c>
      <c r="H194">
        <f>(Table2[[#This Row],[1Y Return vs Nifty]]-AVERAGE(Table2[1Y Return vs Nifty]))/_xlfn.STDEV.P(Table2[1Y Return vs Nifty])</f>
        <v>0.60663341784288272</v>
      </c>
      <c r="I194">
        <v>5.0469945026200396</v>
      </c>
      <c r="J194">
        <f>(Table2[[#This Row],[1M Return vs Nifty]]-AVERAGE(Table2[1M Return vs Nifty]))/_xlfn.STDEV.P(Table2[1M Return vs Nifty])</f>
        <v>0.65702008748426299</v>
      </c>
      <c r="K194">
        <v>12.4211367732309</v>
      </c>
      <c r="L194">
        <f>(Table2[[#This Row],[6M Return vs Nifty]]-AVERAGE(Table2[6M Return vs Nifty]))/_xlfn.STDEV.P(Table2[6M Return vs Nifty])</f>
        <v>0.27029938019470223</v>
      </c>
      <c r="M194">
        <v>0.83266819670646097</v>
      </c>
      <c r="N194">
        <f>(Table2[[#This Row],[1W Return vs Nifty]]-AVERAGE(Table2[1W Return vs Nifty]))/_xlfn.STDEV.P(Table2[1W Return vs Nifty])</f>
        <v>-1.354030545886771E-2</v>
      </c>
      <c r="O194">
        <v>694.72</v>
      </c>
      <c r="P194">
        <v>684.24535865949395</v>
      </c>
      <c r="Q194">
        <v>606.18182545081504</v>
      </c>
      <c r="R194">
        <v>34.880961020078502</v>
      </c>
      <c r="S194" s="1">
        <f>(Table2[[#This Row],[Close Price]]-Table2[[#This Row],[20D EMA]])/Table2[[#This Row],[20D EMA]]</f>
        <v>-3.5510709350529815E-2</v>
      </c>
      <c r="T194" s="1">
        <f>(Table2[[#This Row],[Close Price]]-Table2[[#This Row],[50D EMA]])/Table2[[#This Row],[50D EMA]]</f>
        <v>-2.0746006501679657E-2</v>
      </c>
      <c r="U194" s="1">
        <f>(Table2[[#This Row],[Close Price]]-Table2[[#This Row],[200D EMA]])/Table2[[#This Row],[200D EMA]]</f>
        <v>0.10536141445957474</v>
      </c>
      <c r="V194">
        <v>0.80859118248566397</v>
      </c>
      <c r="W194">
        <v>661.15</v>
      </c>
      <c r="X194">
        <v>700</v>
      </c>
      <c r="Y194">
        <v>661.15</v>
      </c>
      <c r="Z194">
        <v>718</v>
      </c>
      <c r="AA194">
        <v>661.15</v>
      </c>
      <c r="AB194">
        <v>745</v>
      </c>
      <c r="AC194" s="1">
        <f>(Table2[[#This Row],[Close Price]]/Table2[[#This Row],[Day Low]])-1</f>
        <v>1.3461393027300872E-2</v>
      </c>
      <c r="AD194" s="1">
        <f>(Table2[[#This Row],[Day High]]/Table2[[#This Row],[Close Price]])-1</f>
        <v>4.4698156853966164E-2</v>
      </c>
      <c r="AE194" s="1">
        <f>(Table2[[#This Row],[Close Price]]/Table2[[#This Row],[Current Week Low]])-1</f>
        <v>1.3461393027300872E-2</v>
      </c>
      <c r="AF194" s="1">
        <f>(Table2[[#This Row],[Current Week High]]/Table2[[#This Row],[Close Price]])-1</f>
        <v>7.1561823744496822E-2</v>
      </c>
      <c r="AG194" s="1">
        <f>(Table2[[#This Row],[Close Price]]/Table2[[#This Row],[Current Month Low]])-1</f>
        <v>1.3461393027300872E-2</v>
      </c>
      <c r="AH194" s="1">
        <f>(Table2[[#This Row],[Current Month High]]/Table2[[#This Row],[Close Price]])-1</f>
        <v>0.1118573240802927</v>
      </c>
      <c r="AI194">
        <v>11.723005745839799</v>
      </c>
      <c r="AJ194">
        <v>69.140477092010599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-0.02</v>
      </c>
      <c r="AM194" t="s">
        <v>3158</v>
      </c>
      <c r="AN194">
        <v>-1.1399999999999999</v>
      </c>
      <c r="AO194" t="s">
        <v>3158</v>
      </c>
      <c r="AP194">
        <v>5.8112670189640003E-2</v>
      </c>
      <c r="AQ194">
        <f>(Table2[[#This Row],[Sharpe Ratio]]-AVERAGE(Table2[Sharpe Ratio]))/_xlfn.STDEV.P(Table2[Sharpe Ratio])</f>
        <v>3.2952409777984318E-2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1.5533649898409645</v>
      </c>
      <c r="AS194">
        <f>_xlfn.RANK.AVG(Table2[[#This Row],[1Y Return vs Nifty Z-Score]],Table2[1Y Return vs Nifty Z-Score])</f>
        <v>149</v>
      </c>
      <c r="AT194">
        <f>_xlfn.RANK.AVG(Table2[[#This Row],[6M Return vs Nifty Z-Score]],Table2[6M Return vs Nifty Z-Score])</f>
        <v>223</v>
      </c>
      <c r="AU194">
        <f>_xlfn.RANK.AVG(Table2[[#This Row],[Sharpe Ratio Z-Score]],Table2[Sharpe Ratio Z-Score])</f>
        <v>345</v>
      </c>
      <c r="AV194">
        <f>(Table2[[#This Row],[Rank 1Y]]+Table2[[#This Row],[Rank 6M]]+Table2[[#This Row],[Rank Sharpe]])/3</f>
        <v>239</v>
      </c>
    </row>
    <row r="195" spans="1:48" x14ac:dyDescent="0.3">
      <c r="A195" t="s">
        <v>473</v>
      </c>
      <c r="B195" t="s">
        <v>474</v>
      </c>
      <c r="C195" t="s">
        <v>3127</v>
      </c>
      <c r="D195" t="s">
        <v>475</v>
      </c>
      <c r="E195">
        <v>44315.137750000002</v>
      </c>
      <c r="F195">
        <v>4034.15</v>
      </c>
      <c r="G195">
        <v>22.185942176464</v>
      </c>
      <c r="H195">
        <f>(Table2[[#This Row],[1Y Return vs Nifty]]-AVERAGE(Table2[1Y Return vs Nifty]))/_xlfn.STDEV.P(Table2[1Y Return vs Nifty])</f>
        <v>0.14363912257046862</v>
      </c>
      <c r="I195">
        <v>-6.1980115354394698</v>
      </c>
      <c r="J195">
        <f>(Table2[[#This Row],[1M Return vs Nifty]]-AVERAGE(Table2[1M Return vs Nifty]))/_xlfn.STDEV.P(Table2[1M Return vs Nifty])</f>
        <v>-0.5730605121318213</v>
      </c>
      <c r="K195">
        <v>18.620003570088301</v>
      </c>
      <c r="L195">
        <f>(Table2[[#This Row],[6M Return vs Nifty]]-AVERAGE(Table2[6M Return vs Nifty]))/_xlfn.STDEV.P(Table2[6M Return vs Nifty])</f>
        <v>0.4855120730267346</v>
      </c>
      <c r="M195">
        <v>0.91975720453091003</v>
      </c>
      <c r="N195">
        <f>(Table2[[#This Row],[1W Return vs Nifty]]-AVERAGE(Table2[1W Return vs Nifty]))/_xlfn.STDEV.P(Table2[1W Return vs Nifty])</f>
        <v>4.6991254515189752E-3</v>
      </c>
      <c r="O195">
        <v>4262.34</v>
      </c>
      <c r="P195">
        <v>4156.9969754697204</v>
      </c>
      <c r="Q195">
        <v>3661.97598989277</v>
      </c>
      <c r="R195">
        <v>29.9625133042762</v>
      </c>
      <c r="S195" s="1">
        <f>(Table2[[#This Row],[Close Price]]-Table2[[#This Row],[20D EMA]])/Table2[[#This Row],[20D EMA]]</f>
        <v>-5.3536320424930915E-2</v>
      </c>
      <c r="T195" s="1">
        <f>(Table2[[#This Row],[Close Price]]-Table2[[#This Row],[50D EMA]])/Table2[[#This Row],[50D EMA]]</f>
        <v>-2.9551855869666393E-2</v>
      </c>
      <c r="U195" s="1">
        <f>(Table2[[#This Row],[Close Price]]-Table2[[#This Row],[200D EMA]])/Table2[[#This Row],[200D EMA]]</f>
        <v>0.10163201810564794</v>
      </c>
      <c r="V195">
        <v>0.33693766000417402</v>
      </c>
      <c r="W195">
        <v>3965</v>
      </c>
      <c r="X195">
        <v>4154.8500000000004</v>
      </c>
      <c r="Y195">
        <v>3965</v>
      </c>
      <c r="Z195">
        <v>4269</v>
      </c>
      <c r="AA195">
        <v>3965</v>
      </c>
      <c r="AB195">
        <v>4473.95</v>
      </c>
      <c r="AC195" s="1">
        <f>(Table2[[#This Row],[Close Price]]/Table2[[#This Row],[Day Low]])-1</f>
        <v>1.7440100882723852E-2</v>
      </c>
      <c r="AD195" s="1">
        <f>(Table2[[#This Row],[Day High]]/Table2[[#This Row],[Close Price]])-1</f>
        <v>2.9919561741630796E-2</v>
      </c>
      <c r="AE195" s="1">
        <f>(Table2[[#This Row],[Close Price]]/Table2[[#This Row],[Current Week Low]])-1</f>
        <v>1.7440100882723852E-2</v>
      </c>
      <c r="AF195" s="1">
        <f>(Table2[[#This Row],[Current Week High]]/Table2[[#This Row],[Close Price]])-1</f>
        <v>5.8215485294299985E-2</v>
      </c>
      <c r="AG195" s="1">
        <f>(Table2[[#This Row],[Close Price]]/Table2[[#This Row],[Current Month Low]])-1</f>
        <v>1.7440100882723852E-2</v>
      </c>
      <c r="AH195" s="1">
        <f>(Table2[[#This Row],[Current Month High]]/Table2[[#This Row],[Close Price]])-1</f>
        <v>0.10901924816875908</v>
      </c>
      <c r="AI195">
        <v>20.990791120806101</v>
      </c>
      <c r="AJ195">
        <v>62.930129240710798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0.39</v>
      </c>
      <c r="AM195" t="s">
        <v>3159</v>
      </c>
      <c r="AN195">
        <v>-0.98</v>
      </c>
      <c r="AO195" t="s">
        <v>3158</v>
      </c>
      <c r="AP195">
        <v>7.1528479747281007E-2</v>
      </c>
      <c r="AQ195">
        <f>(Table2[[#This Row],[Sharpe Ratio]]-AVERAGE(Table2[Sharpe Ratio]))/_xlfn.STDEV.P(Table2[Sharpe Ratio])</f>
        <v>0.19196953142901949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0.2527593403459204</v>
      </c>
      <c r="AS195">
        <f>_xlfn.RANK.AVG(Table2[[#This Row],[1Y Return vs Nifty Z-Score]],Table2[1Y Return vs Nifty Z-Score])</f>
        <v>254</v>
      </c>
      <c r="AT195">
        <f>_xlfn.RANK.AVG(Table2[[#This Row],[6M Return vs Nifty Z-Score]],Table2[6M Return vs Nifty Z-Score])</f>
        <v>177</v>
      </c>
      <c r="AU195">
        <f>_xlfn.RANK.AVG(Table2[[#This Row],[Sharpe Ratio Z-Score]],Table2[Sharpe Ratio Z-Score])</f>
        <v>293</v>
      </c>
      <c r="AV195">
        <f>(Table2[[#This Row],[Rank 1Y]]+Table2[[#This Row],[Rank 6M]]+Table2[[#This Row],[Rank Sharpe]])/3</f>
        <v>241.33333333333334</v>
      </c>
    </row>
    <row r="196" spans="1:48" x14ac:dyDescent="0.3">
      <c r="A196" t="s">
        <v>443</v>
      </c>
      <c r="B196" t="s">
        <v>444</v>
      </c>
      <c r="C196" t="s">
        <v>3113</v>
      </c>
      <c r="D196" t="s">
        <v>24</v>
      </c>
      <c r="E196">
        <v>48909.63734103</v>
      </c>
      <c r="F196">
        <v>199.38</v>
      </c>
      <c r="G196">
        <v>9.2325513384902091</v>
      </c>
      <c r="H196">
        <f>(Table2[[#This Row],[1Y Return vs Nifty]]-AVERAGE(Table2[1Y Return vs Nifty]))/_xlfn.STDEV.P(Table2[1Y Return vs Nifty])</f>
        <v>-0.11669594472489789</v>
      </c>
      <c r="I196">
        <v>14.770021388602601</v>
      </c>
      <c r="J196">
        <f>(Table2[[#This Row],[1M Return vs Nifty]]-AVERAGE(Table2[1M Return vs Nifty]))/_xlfn.STDEV.P(Table2[1M Return vs Nifty])</f>
        <v>1.7206128238076512</v>
      </c>
      <c r="K196">
        <v>16.719907762602901</v>
      </c>
      <c r="L196">
        <f>(Table2[[#This Row],[6M Return vs Nifty]]-AVERAGE(Table2[6M Return vs Nifty]))/_xlfn.STDEV.P(Table2[6M Return vs Nifty])</f>
        <v>0.41954441332882053</v>
      </c>
      <c r="M196">
        <v>4.7178742880370796</v>
      </c>
      <c r="N196">
        <f>(Table2[[#This Row],[1W Return vs Nifty]]-AVERAGE(Table2[1W Return vs Nifty]))/_xlfn.STDEV.P(Table2[1W Return vs Nifty])</f>
        <v>0.8001553588468201</v>
      </c>
      <c r="O196">
        <v>200.25</v>
      </c>
      <c r="P196">
        <v>195.706158702149</v>
      </c>
      <c r="Q196">
        <v>178.658937565808</v>
      </c>
      <c r="R196">
        <v>41.506016089954301</v>
      </c>
      <c r="S196" s="1">
        <f>(Table2[[#This Row],[Close Price]]-Table2[[#This Row],[20D EMA]])/Table2[[#This Row],[20D EMA]]</f>
        <v>-4.3445692883895357E-3</v>
      </c>
      <c r="T196" s="1">
        <f>(Table2[[#This Row],[Close Price]]-Table2[[#This Row],[50D EMA]])/Table2[[#This Row],[50D EMA]]</f>
        <v>1.8772231401477386E-2</v>
      </c>
      <c r="U196" s="1">
        <f>(Table2[[#This Row],[Close Price]]-Table2[[#This Row],[200D EMA]])/Table2[[#This Row],[200D EMA]]</f>
        <v>0.11598111304428589</v>
      </c>
      <c r="V196">
        <v>1.10799600122313</v>
      </c>
      <c r="W196">
        <v>198.57</v>
      </c>
      <c r="X196">
        <v>207.44</v>
      </c>
      <c r="Y196">
        <v>198.57</v>
      </c>
      <c r="Z196">
        <v>209.77</v>
      </c>
      <c r="AA196">
        <v>198.57</v>
      </c>
      <c r="AB196">
        <v>209.77</v>
      </c>
      <c r="AC196" s="1">
        <f>(Table2[[#This Row],[Close Price]]/Table2[[#This Row],[Day Low]])-1</f>
        <v>4.0791660371657379E-3</v>
      </c>
      <c r="AD196" s="1">
        <f>(Table2[[#This Row],[Day High]]/Table2[[#This Row],[Close Price]])-1</f>
        <v>4.042531848731068E-2</v>
      </c>
      <c r="AE196" s="1">
        <f>(Table2[[#This Row],[Close Price]]/Table2[[#This Row],[Current Week Low]])-1</f>
        <v>4.0791660371657379E-3</v>
      </c>
      <c r="AF196" s="1">
        <f>(Table2[[#This Row],[Current Week High]]/Table2[[#This Row],[Close Price]])-1</f>
        <v>5.2111545791955205E-2</v>
      </c>
      <c r="AG196" s="1">
        <f>(Table2[[#This Row],[Close Price]]/Table2[[#This Row],[Current Month Low]])-1</f>
        <v>4.0791660371657379E-3</v>
      </c>
      <c r="AH196" s="1">
        <f>(Table2[[#This Row],[Current Month High]]/Table2[[#This Row],[Close Price]])-1</f>
        <v>5.2111545791955205E-2</v>
      </c>
      <c r="AI196">
        <v>5.2111545791955196</v>
      </c>
      <c r="AJ196">
        <v>43.027259684361503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0.04</v>
      </c>
      <c r="AM196" t="s">
        <v>3159</v>
      </c>
      <c r="AN196">
        <v>7.78</v>
      </c>
      <c r="AO196" t="s">
        <v>3159</v>
      </c>
      <c r="AP196">
        <v>0.108007272178285</v>
      </c>
      <c r="AQ196">
        <f>(Table2[[#This Row],[Sharpe Ratio]]-AVERAGE(Table2[Sharpe Ratio]))/_xlfn.STDEV.P(Table2[Sharpe Ratio])</f>
        <v>0.62435138276351398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3.4479680340219079</v>
      </c>
      <c r="AS196">
        <f>_xlfn.RANK.AVG(Table2[[#This Row],[1Y Return vs Nifty Z-Score]],Table2[1Y Return vs Nifty Z-Score])</f>
        <v>337</v>
      </c>
      <c r="AT196">
        <f>_xlfn.RANK.AVG(Table2[[#This Row],[6M Return vs Nifty Z-Score]],Table2[6M Return vs Nifty Z-Score])</f>
        <v>198</v>
      </c>
      <c r="AU196">
        <f>_xlfn.RANK.AVG(Table2[[#This Row],[Sharpe Ratio Z-Score]],Table2[Sharpe Ratio Z-Score])</f>
        <v>191</v>
      </c>
      <c r="AV196">
        <f>(Table2[[#This Row],[Rank 1Y]]+Table2[[#This Row],[Rank 6M]]+Table2[[#This Row],[Rank Sharpe]])/3</f>
        <v>242</v>
      </c>
    </row>
    <row r="197" spans="1:48" hidden="1" x14ac:dyDescent="0.3">
      <c r="A197" t="s">
        <v>218</v>
      </c>
      <c r="B197" t="s">
        <v>219</v>
      </c>
      <c r="C197" t="s">
        <v>3113</v>
      </c>
      <c r="D197" t="s">
        <v>54</v>
      </c>
      <c r="E197">
        <v>107314.24477047499</v>
      </c>
      <c r="F197">
        <v>2853.85</v>
      </c>
      <c r="G197">
        <v>23.861039587261399</v>
      </c>
      <c r="H197">
        <f>(Table2[[#This Row],[1Y Return vs Nifty]]-AVERAGE(Table2[1Y Return vs Nifty]))/_xlfn.STDEV.P(Table2[1Y Return vs Nifty])</f>
        <v>0.17730494819257647</v>
      </c>
      <c r="I197">
        <v>-7.2510306700731499</v>
      </c>
      <c r="J197">
        <f>(Table2[[#This Row],[1M Return vs Nifty]]-AVERAGE(Table2[1M Return vs Nifty]))/_xlfn.STDEV.P(Table2[1M Return vs Nifty])</f>
        <v>-0.68824928163122223</v>
      </c>
      <c r="K197">
        <v>17.400900181055398</v>
      </c>
      <c r="L197">
        <f>(Table2[[#This Row],[6M Return vs Nifty]]-AVERAGE(Table2[6M Return vs Nifty]))/_xlfn.STDEV.P(Table2[6M Return vs Nifty])</f>
        <v>0.44318715594230268</v>
      </c>
      <c r="M197">
        <v>-3.9908229353851699</v>
      </c>
      <c r="N197">
        <f>(Table2[[#This Row],[1W Return vs Nifty]]-AVERAGE(Table2[1W Return vs Nifty]))/_xlfn.STDEV.P(Table2[1W Return vs Nifty])</f>
        <v>-1.0237450999375297</v>
      </c>
      <c r="O197">
        <v>3131.19</v>
      </c>
      <c r="P197">
        <v>3194.9387060301801</v>
      </c>
      <c r="Q197">
        <v>2821.3133342403398</v>
      </c>
      <c r="R197">
        <v>17.881966066538499</v>
      </c>
      <c r="S197" s="1">
        <f>(Table2[[#This Row],[Close Price]]-Table2[[#This Row],[20D EMA]])/Table2[[#This Row],[20D EMA]]</f>
        <v>-8.8573353900593746E-2</v>
      </c>
      <c r="T197" s="1">
        <f>(Table2[[#This Row],[Close Price]]-Table2[[#This Row],[50D EMA]])/Table2[[#This Row],[50D EMA]]</f>
        <v>-0.10675907659399028</v>
      </c>
      <c r="U197" s="1">
        <f>(Table2[[#This Row],[Close Price]]-Table2[[#This Row],[200D EMA]])/Table2[[#This Row],[200D EMA]]</f>
        <v>1.1532453827366475E-2</v>
      </c>
      <c r="V197">
        <v>0.81126886345676197</v>
      </c>
      <c r="W197">
        <v>2839.25</v>
      </c>
      <c r="X197">
        <v>2930.5</v>
      </c>
      <c r="Y197">
        <v>2839.25</v>
      </c>
      <c r="Z197">
        <v>3057.05</v>
      </c>
      <c r="AA197">
        <v>2839.25</v>
      </c>
      <c r="AB197">
        <v>3200</v>
      </c>
      <c r="AC197" s="1">
        <f>(Table2[[#This Row],[Close Price]]/Table2[[#This Row],[Day Low]])-1</f>
        <v>5.1422030465790858E-3</v>
      </c>
      <c r="AD197" s="1">
        <f>(Table2[[#This Row],[Day High]]/Table2[[#This Row],[Close Price]])-1</f>
        <v>2.6858454368659856E-2</v>
      </c>
      <c r="AE197" s="1">
        <f>(Table2[[#This Row],[Close Price]]/Table2[[#This Row],[Current Week Low]])-1</f>
        <v>5.1422030465790858E-3</v>
      </c>
      <c r="AF197" s="1">
        <f>(Table2[[#This Row],[Current Week High]]/Table2[[#This Row],[Close Price]])-1</f>
        <v>7.1202060374581766E-2</v>
      </c>
      <c r="AG197" s="1">
        <f>(Table2[[#This Row],[Close Price]]/Table2[[#This Row],[Current Month Low]])-1</f>
        <v>5.1422030465790858E-3</v>
      </c>
      <c r="AH197" s="1">
        <f>(Table2[[#This Row],[Current Month High]]/Table2[[#This Row],[Close Price]])-1</f>
        <v>0.12129228936349157</v>
      </c>
      <c r="AI197">
        <v>27.9762426196191</v>
      </c>
      <c r="AJ197">
        <v>47.852554139467401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</v>
      </c>
      <c r="AM197" t="s">
        <v>3158</v>
      </c>
      <c r="AN197">
        <v>-12.44</v>
      </c>
      <c r="AO197" t="s">
        <v>3158</v>
      </c>
      <c r="AP197">
        <v>7.2233455501640995E-2</v>
      </c>
      <c r="AQ197">
        <f>(Table2[[#This Row],[Sharpe Ratio]]-AVERAGE(Table2[Sharpe Ratio]))/_xlfn.STDEV.P(Table2[Sharpe Ratio])</f>
        <v>0.20032558439849862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246</v>
      </c>
      <c r="AT197">
        <f>_xlfn.RANK.AVG(Table2[[#This Row],[6M Return vs Nifty Z-Score]],Table2[6M Return vs Nifty Z-Score])</f>
        <v>191</v>
      </c>
      <c r="AU197">
        <f>_xlfn.RANK.AVG(Table2[[#This Row],[Sharpe Ratio Z-Score]],Table2[Sharpe Ratio Z-Score])</f>
        <v>291</v>
      </c>
      <c r="AV197">
        <f>(Table2[[#This Row],[Rank 1Y]]+Table2[[#This Row],[Rank 6M]]+Table2[[#This Row],[Rank Sharpe]])/3</f>
        <v>242.66666666666666</v>
      </c>
    </row>
    <row r="198" spans="1:48" hidden="1" x14ac:dyDescent="0.3">
      <c r="A198" t="s">
        <v>711</v>
      </c>
      <c r="B198" t="s">
        <v>712</v>
      </c>
      <c r="C198" t="s">
        <v>3124</v>
      </c>
      <c r="D198" t="s">
        <v>713</v>
      </c>
      <c r="E198">
        <v>23881.699310960001</v>
      </c>
      <c r="F198">
        <v>1050.0999999999999</v>
      </c>
      <c r="G198">
        <v>120.680672854677</v>
      </c>
      <c r="H198">
        <f>(Table2[[#This Row],[1Y Return vs Nifty]]-AVERAGE(Table2[1Y Return vs Nifty]))/_xlfn.STDEV.P(Table2[1Y Return vs Nifty])</f>
        <v>2.1231696300713545</v>
      </c>
      <c r="I198">
        <v>1.0733915079549601</v>
      </c>
      <c r="J198">
        <f>(Table2[[#This Row],[1M Return vs Nifty]]-AVERAGE(Table2[1M Return vs Nifty]))/_xlfn.STDEV.P(Table2[1M Return vs Nifty])</f>
        <v>0.22235140542481252</v>
      </c>
      <c r="K198">
        <v>19.5101952163321</v>
      </c>
      <c r="L198">
        <f>(Table2[[#This Row],[6M Return vs Nifty]]-AVERAGE(Table2[6M Return vs Nifty]))/_xlfn.STDEV.P(Table2[6M Return vs Nifty])</f>
        <v>0.51641780912382784</v>
      </c>
      <c r="M198">
        <v>4.12038795243057</v>
      </c>
      <c r="N198">
        <f>(Table2[[#This Row],[1W Return vs Nifty]]-AVERAGE(Table2[1W Return vs Nifty]))/_xlfn.STDEV.P(Table2[1W Return vs Nifty])</f>
        <v>0.67502118852577953</v>
      </c>
      <c r="O198">
        <v>1086.3</v>
      </c>
      <c r="P198">
        <v>1107.0688936527999</v>
      </c>
      <c r="Q198">
        <v>956.27742901030194</v>
      </c>
      <c r="R198">
        <v>39.678131723937298</v>
      </c>
      <c r="S198" s="1">
        <f>(Table2[[#This Row],[Close Price]]-Table2[[#This Row],[20D EMA]])/Table2[[#This Row],[20D EMA]]</f>
        <v>-3.332412777317504E-2</v>
      </c>
      <c r="T198" s="1">
        <f>(Table2[[#This Row],[Close Price]]-Table2[[#This Row],[50D EMA]])/Table2[[#This Row],[50D EMA]]</f>
        <v>-5.1459212682627029E-2</v>
      </c>
      <c r="U198" s="1">
        <f>(Table2[[#This Row],[Close Price]]-Table2[[#This Row],[200D EMA]])/Table2[[#This Row],[200D EMA]]</f>
        <v>9.8112292670966328E-2</v>
      </c>
      <c r="V198">
        <v>0.53189480434844605</v>
      </c>
      <c r="W198">
        <v>1040.75</v>
      </c>
      <c r="X198">
        <v>1097.9000000000001</v>
      </c>
      <c r="Y198">
        <v>1040.75</v>
      </c>
      <c r="Z198">
        <v>1160</v>
      </c>
      <c r="AA198">
        <v>1033.0999999999999</v>
      </c>
      <c r="AB198">
        <v>1175</v>
      </c>
      <c r="AC198" s="1">
        <f>(Table2[[#This Row],[Close Price]]/Table2[[#This Row],[Day Low]])-1</f>
        <v>8.9839058371365965E-3</v>
      </c>
      <c r="AD198" s="1">
        <f>(Table2[[#This Row],[Day High]]/Table2[[#This Row],[Close Price]])-1</f>
        <v>4.5519474335777632E-2</v>
      </c>
      <c r="AE198" s="1">
        <f>(Table2[[#This Row],[Close Price]]/Table2[[#This Row],[Current Week Low]])-1</f>
        <v>8.9839058371365965E-3</v>
      </c>
      <c r="AF198" s="1">
        <f>(Table2[[#This Row],[Current Week High]]/Table2[[#This Row],[Close Price]])-1</f>
        <v>0.10465669936196553</v>
      </c>
      <c r="AG198" s="1">
        <f>(Table2[[#This Row],[Close Price]]/Table2[[#This Row],[Current Month Low]])-1</f>
        <v>1.6455328622592136E-2</v>
      </c>
      <c r="AH198" s="1">
        <f>(Table2[[#This Row],[Current Month High]]/Table2[[#This Row],[Close Price]])-1</f>
        <v>0.11894105323302551</v>
      </c>
      <c r="AI198">
        <v>38.0773259689553</v>
      </c>
      <c r="AJ198">
        <v>185.35326086956499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-0.09</v>
      </c>
      <c r="AM198" t="s">
        <v>3158</v>
      </c>
      <c r="AN198">
        <v>3.47</v>
      </c>
      <c r="AO198" t="s">
        <v>3159</v>
      </c>
      <c r="AQ198">
        <f>(Table2[[#This Row],[Sharpe Ratio]]-AVERAGE(Table2[Sharpe Ratio]))/_xlfn.STDEV.P(Table2[Sharpe Ratio])</f>
        <v>-0.65585503827864744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30</v>
      </c>
      <c r="AT198">
        <f>_xlfn.RANK.AVG(Table2[[#This Row],[6M Return vs Nifty Z-Score]],Table2[6M Return vs Nifty Z-Score])</f>
        <v>169</v>
      </c>
      <c r="AU198">
        <f>_xlfn.RANK.AVG(Table2[[#This Row],[Sharpe Ratio Z-Score]],Table2[Sharpe Ratio Z-Score])</f>
        <v>531</v>
      </c>
      <c r="AV198">
        <f>(Table2[[#This Row],[Rank 1Y]]+Table2[[#This Row],[Rank 6M]]+Table2[[#This Row],[Rank Sharpe]])/3</f>
        <v>243.33333333333334</v>
      </c>
    </row>
    <row r="199" spans="1:48" hidden="1" x14ac:dyDescent="0.3">
      <c r="A199" t="s">
        <v>390</v>
      </c>
      <c r="B199" t="s">
        <v>391</v>
      </c>
      <c r="C199" t="s">
        <v>3120</v>
      </c>
      <c r="D199" t="s">
        <v>117</v>
      </c>
      <c r="E199">
        <v>56989.90783548</v>
      </c>
      <c r="F199">
        <v>692.1</v>
      </c>
      <c r="G199">
        <v>21.328965284878102</v>
      </c>
      <c r="H199">
        <f>(Table2[[#This Row],[1Y Return vs Nifty]]-AVERAGE(Table2[1Y Return vs Nifty]))/_xlfn.STDEV.P(Table2[1Y Return vs Nifty])</f>
        <v>0.1264157453457537</v>
      </c>
      <c r="I199">
        <v>-2.22489942560839</v>
      </c>
      <c r="J199">
        <f>(Table2[[#This Row],[1M Return vs Nifty]]-AVERAGE(Table2[1M Return vs Nifty]))/_xlfn.STDEV.P(Table2[1M Return vs Nifty])</f>
        <v>-0.13844552750115888</v>
      </c>
      <c r="K199">
        <v>-4.81805770629708</v>
      </c>
      <c r="L199">
        <f>(Table2[[#This Row],[6M Return vs Nifty]]-AVERAGE(Table2[6M Return vs Nifty]))/_xlfn.STDEV.P(Table2[6M Return vs Nifty])</f>
        <v>-0.32821218454406675</v>
      </c>
      <c r="M199">
        <v>4.1518015151843901</v>
      </c>
      <c r="N199">
        <f>(Table2[[#This Row],[1W Return vs Nifty]]-AVERAGE(Table2[1W Return vs Nifty]))/_xlfn.STDEV.P(Table2[1W Return vs Nifty])</f>
        <v>0.68160026804236284</v>
      </c>
      <c r="O199">
        <v>703.49</v>
      </c>
      <c r="P199">
        <v>720.20370615617298</v>
      </c>
      <c r="Q199">
        <v>689.21846142518302</v>
      </c>
      <c r="R199">
        <v>43.397499305164999</v>
      </c>
      <c r="S199" s="1">
        <f>(Table2[[#This Row],[Close Price]]-Table2[[#This Row],[20D EMA]])/Table2[[#This Row],[20D EMA]]</f>
        <v>-1.6190706335555569E-2</v>
      </c>
      <c r="T199" s="1">
        <f>(Table2[[#This Row],[Close Price]]-Table2[[#This Row],[50D EMA]])/Table2[[#This Row],[50D EMA]]</f>
        <v>-3.9021884941645657E-2</v>
      </c>
      <c r="U199" s="1">
        <f>(Table2[[#This Row],[Close Price]]-Table2[[#This Row],[200D EMA]])/Table2[[#This Row],[200D EMA]]</f>
        <v>4.1808783950135105E-3</v>
      </c>
      <c r="V199">
        <v>0.54272478406944902</v>
      </c>
      <c r="W199">
        <v>686.7</v>
      </c>
      <c r="X199">
        <v>706.25</v>
      </c>
      <c r="Y199">
        <v>686.7</v>
      </c>
      <c r="Z199">
        <v>718.9</v>
      </c>
      <c r="AA199">
        <v>675.3</v>
      </c>
      <c r="AB199">
        <v>727.9</v>
      </c>
      <c r="AC199" s="1">
        <f>(Table2[[#This Row],[Close Price]]/Table2[[#This Row],[Day Low]])-1</f>
        <v>7.8636959370903536E-3</v>
      </c>
      <c r="AD199" s="1">
        <f>(Table2[[#This Row],[Day High]]/Table2[[#This Row],[Close Price]])-1</f>
        <v>2.0445022395607637E-2</v>
      </c>
      <c r="AE199" s="1">
        <f>(Table2[[#This Row],[Close Price]]/Table2[[#This Row],[Current Week Low]])-1</f>
        <v>7.8636959370903536E-3</v>
      </c>
      <c r="AF199" s="1">
        <f>(Table2[[#This Row],[Current Week High]]/Table2[[#This Row],[Close Price]])-1</f>
        <v>3.8722727929489942E-2</v>
      </c>
      <c r="AG199" s="1">
        <f>(Table2[[#This Row],[Close Price]]/Table2[[#This Row],[Current Month Low]])-1</f>
        <v>2.4877832074633677E-2</v>
      </c>
      <c r="AH199" s="1">
        <f>(Table2[[#This Row],[Current Month High]]/Table2[[#This Row],[Close Price]])-1</f>
        <v>5.1726629099841048E-2</v>
      </c>
      <c r="AI199">
        <v>22.5256465828637</v>
      </c>
      <c r="AJ199">
        <v>50.032516800346798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0</v>
      </c>
      <c r="AM199" t="s">
        <v>3160</v>
      </c>
      <c r="AN199">
        <v>3.38</v>
      </c>
      <c r="AO199" t="s">
        <v>3159</v>
      </c>
      <c r="AP199">
        <v>0.16458195246333401</v>
      </c>
      <c r="AQ199">
        <f>(Table2[[#This Row],[Sharpe Ratio]]-AVERAGE(Table2[Sharpe Ratio]))/_xlfn.STDEV.P(Table2[Sharpe Ratio])</f>
        <v>1.294929090251332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263</v>
      </c>
      <c r="AT199">
        <f>_xlfn.RANK.AVG(Table2[[#This Row],[6M Return vs Nifty Z-Score]],Table2[6M Return vs Nifty Z-Score])</f>
        <v>412</v>
      </c>
      <c r="AU199">
        <f>_xlfn.RANK.AVG(Table2[[#This Row],[Sharpe Ratio Z-Score]],Table2[Sharpe Ratio Z-Score])</f>
        <v>63</v>
      </c>
      <c r="AV199">
        <f>(Table2[[#This Row],[Rank 1Y]]+Table2[[#This Row],[Rank 6M]]+Table2[[#This Row],[Rank Sharpe]])/3</f>
        <v>246</v>
      </c>
    </row>
    <row r="200" spans="1:48" x14ac:dyDescent="0.3">
      <c r="A200" t="s">
        <v>1686</v>
      </c>
      <c r="B200" t="s">
        <v>1687</v>
      </c>
      <c r="C200" t="s">
        <v>3119</v>
      </c>
      <c r="D200" t="s">
        <v>215</v>
      </c>
      <c r="E200">
        <v>5000.5840079999998</v>
      </c>
      <c r="F200">
        <v>699.2</v>
      </c>
      <c r="G200">
        <v>-1.54279230291983</v>
      </c>
      <c r="H200">
        <f>(Table2[[#This Row],[1Y Return vs Nifty]]-AVERAGE(Table2[1Y Return vs Nifty]))/_xlfn.STDEV.P(Table2[1Y Return vs Nifty])</f>
        <v>-0.33325698631669004</v>
      </c>
      <c r="I200">
        <v>8.9314984006638998</v>
      </c>
      <c r="J200">
        <f>(Table2[[#This Row],[1M Return vs Nifty]]-AVERAGE(Table2[1M Return vs Nifty]))/_xlfn.STDEV.P(Table2[1M Return vs Nifty])</f>
        <v>1.0819423034390145</v>
      </c>
      <c r="K200">
        <v>15.261183263511899</v>
      </c>
      <c r="L200">
        <f>(Table2[[#This Row],[6M Return vs Nifty]]-AVERAGE(Table2[6M Return vs Nifty]))/_xlfn.STDEV.P(Table2[6M Return vs Nifty])</f>
        <v>0.36890031371555149</v>
      </c>
      <c r="M200">
        <v>2.84131205754275</v>
      </c>
      <c r="N200">
        <f>(Table2[[#This Row],[1W Return vs Nifty]]-AVERAGE(Table2[1W Return vs Nifty]))/_xlfn.STDEV.P(Table2[1W Return vs Nifty])</f>
        <v>0.4071387427758586</v>
      </c>
      <c r="O200">
        <v>718.44</v>
      </c>
      <c r="P200">
        <v>703.96105665711002</v>
      </c>
      <c r="Q200">
        <v>647.77165491399296</v>
      </c>
      <c r="R200">
        <v>36.988907363153402</v>
      </c>
      <c r="S200" s="1">
        <f>(Table2[[#This Row],[Close Price]]-Table2[[#This Row],[20D EMA]])/Table2[[#This Row],[20D EMA]]</f>
        <v>-2.6780246088747853E-2</v>
      </c>
      <c r="T200" s="1">
        <f>(Table2[[#This Row],[Close Price]]-Table2[[#This Row],[50D EMA]])/Table2[[#This Row],[50D EMA]]</f>
        <v>-6.7632386935134424E-3</v>
      </c>
      <c r="U200" s="1">
        <f>(Table2[[#This Row],[Close Price]]-Table2[[#This Row],[200D EMA]])/Table2[[#This Row],[200D EMA]]</f>
        <v>7.9392706821720088E-2</v>
      </c>
      <c r="V200">
        <v>0.77756997904560099</v>
      </c>
      <c r="W200">
        <v>695</v>
      </c>
      <c r="X200">
        <v>725.7</v>
      </c>
      <c r="Y200">
        <v>695</v>
      </c>
      <c r="Z200">
        <v>752.95</v>
      </c>
      <c r="AA200">
        <v>695</v>
      </c>
      <c r="AB200">
        <v>771.55</v>
      </c>
      <c r="AC200" s="1">
        <f>(Table2[[#This Row],[Close Price]]/Table2[[#This Row],[Day Low]])-1</f>
        <v>6.043165467626066E-3</v>
      </c>
      <c r="AD200" s="1">
        <f>(Table2[[#This Row],[Day High]]/Table2[[#This Row],[Close Price]])-1</f>
        <v>3.7900457665903886E-2</v>
      </c>
      <c r="AE200" s="1">
        <f>(Table2[[#This Row],[Close Price]]/Table2[[#This Row],[Current Week Low]])-1</f>
        <v>6.043165467626066E-3</v>
      </c>
      <c r="AF200" s="1">
        <f>(Table2[[#This Row],[Current Week High]]/Table2[[#This Row],[Close Price]])-1</f>
        <v>7.6873569794050356E-2</v>
      </c>
      <c r="AG200" s="1">
        <f>(Table2[[#This Row],[Close Price]]/Table2[[#This Row],[Current Month Low]])-1</f>
        <v>6.043165467626066E-3</v>
      </c>
      <c r="AH200" s="1">
        <f>(Table2[[#This Row],[Current Month High]]/Table2[[#This Row],[Close Price]])-1</f>
        <v>0.10347540045766568</v>
      </c>
      <c r="AI200">
        <v>14.2949084668192</v>
      </c>
      <c r="AJ200">
        <v>36.5625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0.19</v>
      </c>
      <c r="AM200" t="s">
        <v>3159</v>
      </c>
      <c r="AN200">
        <v>7.49</v>
      </c>
      <c r="AO200" t="s">
        <v>3159</v>
      </c>
      <c r="AP200">
        <v>0.144925188015807</v>
      </c>
      <c r="AQ200">
        <f>(Table2[[#This Row],[Sharpe Ratio]]-AVERAGE(Table2[Sharpe Ratio]))/_xlfn.STDEV.P(Table2[Sharpe Ratio])</f>
        <v>1.061938148483091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2.5866625220968258</v>
      </c>
      <c r="AS200">
        <f>_xlfn.RANK.AVG(Table2[[#This Row],[1Y Return vs Nifty Z-Score]],Table2[1Y Return vs Nifty Z-Score])</f>
        <v>426</v>
      </c>
      <c r="AT200">
        <f>_xlfn.RANK.AVG(Table2[[#This Row],[6M Return vs Nifty Z-Score]],Table2[6M Return vs Nifty Z-Score])</f>
        <v>205</v>
      </c>
      <c r="AU200">
        <f>_xlfn.RANK.AVG(Table2[[#This Row],[Sharpe Ratio Z-Score]],Table2[Sharpe Ratio Z-Score])</f>
        <v>107</v>
      </c>
      <c r="AV200">
        <f>(Table2[[#This Row],[Rank 1Y]]+Table2[[#This Row],[Rank 6M]]+Table2[[#This Row],[Rank Sharpe]])/3</f>
        <v>246</v>
      </c>
    </row>
    <row r="201" spans="1:48" x14ac:dyDescent="0.3">
      <c r="A201" t="s">
        <v>1769</v>
      </c>
      <c r="B201" t="s">
        <v>1770</v>
      </c>
      <c r="C201" t="s">
        <v>578</v>
      </c>
      <c r="D201" t="s">
        <v>578</v>
      </c>
      <c r="E201">
        <v>4300.4696878000004</v>
      </c>
      <c r="F201">
        <v>208.22</v>
      </c>
      <c r="G201">
        <v>11.457801595725</v>
      </c>
      <c r="H201">
        <f>(Table2[[#This Row],[1Y Return vs Nifty]]-AVERAGE(Table2[1Y Return vs Nifty]))/_xlfn.STDEV.P(Table2[1Y Return vs Nifty])</f>
        <v>-7.1973239858465515E-2</v>
      </c>
      <c r="I201">
        <v>2.28541171201877</v>
      </c>
      <c r="J201">
        <f>(Table2[[#This Row],[1M Return vs Nifty]]-AVERAGE(Table2[1M Return vs Nifty]))/_xlfn.STDEV.P(Table2[1M Return vs Nifty])</f>
        <v>0.35493315187435853</v>
      </c>
      <c r="K201">
        <v>18.851230828521501</v>
      </c>
      <c r="L201">
        <f>(Table2[[#This Row],[6M Return vs Nifty]]-AVERAGE(Table2[6M Return vs Nifty]))/_xlfn.STDEV.P(Table2[6M Return vs Nifty])</f>
        <v>0.49353983722531453</v>
      </c>
      <c r="M201">
        <v>-4.33781022696959</v>
      </c>
      <c r="N201">
        <f>(Table2[[#This Row],[1W Return vs Nifty]]-AVERAGE(Table2[1W Return vs Nifty]))/_xlfn.STDEV.P(Table2[1W Return vs Nifty])</f>
        <v>-1.096416162448584</v>
      </c>
      <c r="O201">
        <v>224.84</v>
      </c>
      <c r="P201">
        <v>222.577259130882</v>
      </c>
      <c r="Q201">
        <v>197.20815202190499</v>
      </c>
      <c r="R201">
        <v>29.281001009015299</v>
      </c>
      <c r="S201" s="1">
        <f>(Table2[[#This Row],[Close Price]]-Table2[[#This Row],[20D EMA]])/Table2[[#This Row],[20D EMA]]</f>
        <v>-7.3919231453478049E-2</v>
      </c>
      <c r="T201" s="1">
        <f>(Table2[[#This Row],[Close Price]]-Table2[[#This Row],[50D EMA]])/Table2[[#This Row],[50D EMA]]</f>
        <v>-6.4504609262168638E-2</v>
      </c>
      <c r="U201" s="1">
        <f>(Table2[[#This Row],[Close Price]]-Table2[[#This Row],[200D EMA]])/Table2[[#This Row],[200D EMA]]</f>
        <v>5.5838705779626491E-2</v>
      </c>
      <c r="V201">
        <v>0.58437862700574605</v>
      </c>
      <c r="W201">
        <v>206.5</v>
      </c>
      <c r="X201">
        <v>220.2</v>
      </c>
      <c r="Y201">
        <v>206.5</v>
      </c>
      <c r="Z201">
        <v>228.45</v>
      </c>
      <c r="AA201">
        <v>206.5</v>
      </c>
      <c r="AB201">
        <v>241.45</v>
      </c>
      <c r="AC201" s="1">
        <f>(Table2[[#This Row],[Close Price]]/Table2[[#This Row],[Day Low]])-1</f>
        <v>8.329297820823145E-3</v>
      </c>
      <c r="AD201" s="1">
        <f>(Table2[[#This Row],[Day High]]/Table2[[#This Row],[Close Price]])-1</f>
        <v>5.7535299202766232E-2</v>
      </c>
      <c r="AE201" s="1">
        <f>(Table2[[#This Row],[Close Price]]/Table2[[#This Row],[Current Week Low]])-1</f>
        <v>8.329297820823145E-3</v>
      </c>
      <c r="AF201" s="1">
        <f>(Table2[[#This Row],[Current Week High]]/Table2[[#This Row],[Close Price]])-1</f>
        <v>9.7156853328210557E-2</v>
      </c>
      <c r="AG201" s="1">
        <f>(Table2[[#This Row],[Close Price]]/Table2[[#This Row],[Current Month Low]])-1</f>
        <v>8.329297820823145E-3</v>
      </c>
      <c r="AH201" s="1">
        <f>(Table2[[#This Row],[Current Month High]]/Table2[[#This Row],[Close Price]])-1</f>
        <v>0.15959081740466807</v>
      </c>
      <c r="AI201">
        <v>23.138987609259399</v>
      </c>
      <c r="AJ201">
        <v>55.272184936614401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-0.02</v>
      </c>
      <c r="AM201" t="s">
        <v>3158</v>
      </c>
      <c r="AN201">
        <v>-5.31</v>
      </c>
      <c r="AO201" t="s">
        <v>3158</v>
      </c>
      <c r="AP201">
        <v>8.9853422791853002E-2</v>
      </c>
      <c r="AQ201">
        <f>(Table2[[#This Row],[Sharpe Ratio]]-AVERAGE(Table2[Sharpe Ratio]))/_xlfn.STDEV.P(Table2[Sharpe Ratio])</f>
        <v>0.40917444067039527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8.9258027463018808E-2</v>
      </c>
      <c r="AS201">
        <f>_xlfn.RANK.AVG(Table2[[#This Row],[1Y Return vs Nifty Z-Score]],Table2[1Y Return vs Nifty Z-Score])</f>
        <v>326</v>
      </c>
      <c r="AT201">
        <f>_xlfn.RANK.AVG(Table2[[#This Row],[6M Return vs Nifty Z-Score]],Table2[6M Return vs Nifty Z-Score])</f>
        <v>173</v>
      </c>
      <c r="AU201">
        <f>_xlfn.RANK.AVG(Table2[[#This Row],[Sharpe Ratio Z-Score]],Table2[Sharpe Ratio Z-Score])</f>
        <v>239</v>
      </c>
      <c r="AV201">
        <f>(Table2[[#This Row],[Rank 1Y]]+Table2[[#This Row],[Rank 6M]]+Table2[[#This Row],[Rank Sharpe]])/3</f>
        <v>246</v>
      </c>
    </row>
    <row r="202" spans="1:48" hidden="1" x14ac:dyDescent="0.3">
      <c r="A202" t="s">
        <v>488</v>
      </c>
      <c r="B202" t="s">
        <v>489</v>
      </c>
      <c r="C202" t="s">
        <v>3117</v>
      </c>
      <c r="D202" t="s">
        <v>51</v>
      </c>
      <c r="E202">
        <v>41550.217959180001</v>
      </c>
      <c r="F202">
        <v>2452.6999999999998</v>
      </c>
      <c r="G202">
        <v>45.547844647369701</v>
      </c>
      <c r="H202">
        <f>(Table2[[#This Row],[1Y Return vs Nifty]]-AVERAGE(Table2[1Y Return vs Nifty]))/_xlfn.STDEV.P(Table2[1Y Return vs Nifty])</f>
        <v>0.6131627035375028</v>
      </c>
      <c r="I202">
        <v>-3.3943650312804401</v>
      </c>
      <c r="J202">
        <f>(Table2[[#This Row],[1M Return vs Nifty]]-AVERAGE(Table2[1M Return vs Nifty]))/_xlfn.STDEV.P(Table2[1M Return vs Nifty])</f>
        <v>-0.26637226658752605</v>
      </c>
      <c r="K202">
        <v>16.092365221295498</v>
      </c>
      <c r="L202">
        <f>(Table2[[#This Row],[6M Return vs Nifty]]-AVERAGE(Table2[6M Return vs Nifty]))/_xlfn.STDEV.P(Table2[6M Return vs Nifty])</f>
        <v>0.39775734730412532</v>
      </c>
      <c r="M202">
        <v>1.63629250848964</v>
      </c>
      <c r="N202">
        <f>(Table2[[#This Row],[1W Return vs Nifty]]-AVERAGE(Table2[1W Return vs Nifty]))/_xlfn.STDEV.P(Table2[1W Return vs Nifty])</f>
        <v>0.15476624066946476</v>
      </c>
      <c r="O202">
        <v>2613.86</v>
      </c>
      <c r="P202">
        <v>2668.8172470151198</v>
      </c>
      <c r="Q202">
        <v>2448.4336575683701</v>
      </c>
      <c r="R202">
        <v>24.865457045160301</v>
      </c>
      <c r="S202" s="1">
        <f>(Table2[[#This Row],[Close Price]]-Table2[[#This Row],[20D EMA]])/Table2[[#This Row],[20D EMA]]</f>
        <v>-6.1655941787241972E-2</v>
      </c>
      <c r="T202" s="1">
        <f>(Table2[[#This Row],[Close Price]]-Table2[[#This Row],[50D EMA]])/Table2[[#This Row],[50D EMA]]</f>
        <v>-8.0978660961829305E-2</v>
      </c>
      <c r="U202" s="1">
        <f>(Table2[[#This Row],[Close Price]]-Table2[[#This Row],[200D EMA]])/Table2[[#This Row],[200D EMA]]</f>
        <v>1.7424782650091372E-3</v>
      </c>
      <c r="V202">
        <v>0.92514364736003096</v>
      </c>
      <c r="W202">
        <v>2439.1</v>
      </c>
      <c r="X202">
        <v>2540.1</v>
      </c>
      <c r="Y202">
        <v>2439.1</v>
      </c>
      <c r="Z202">
        <v>2589.9</v>
      </c>
      <c r="AA202">
        <v>2439.1</v>
      </c>
      <c r="AB202">
        <v>2742.95</v>
      </c>
      <c r="AC202" s="1">
        <f>(Table2[[#This Row],[Close Price]]/Table2[[#This Row],[Day Low]])-1</f>
        <v>5.5758271493582257E-3</v>
      </c>
      <c r="AD202" s="1">
        <f>(Table2[[#This Row],[Day High]]/Table2[[#This Row],[Close Price]])-1</f>
        <v>3.5634199045949444E-2</v>
      </c>
      <c r="AE202" s="1">
        <f>(Table2[[#This Row],[Close Price]]/Table2[[#This Row],[Current Week Low]])-1</f>
        <v>5.5758271493582257E-3</v>
      </c>
      <c r="AF202" s="1">
        <f>(Table2[[#This Row],[Current Week High]]/Table2[[#This Row],[Close Price]])-1</f>
        <v>5.5938353651078465E-2</v>
      </c>
      <c r="AG202" s="1">
        <f>(Table2[[#This Row],[Close Price]]/Table2[[#This Row],[Current Month Low]])-1</f>
        <v>5.5758271493582257E-3</v>
      </c>
      <c r="AH202" s="1">
        <f>(Table2[[#This Row],[Current Month High]]/Table2[[#This Row],[Close Price]])-1</f>
        <v>0.11833897337627919</v>
      </c>
      <c r="AI202">
        <v>25.902067109715802</v>
      </c>
      <c r="AJ202">
        <v>67.648667122351299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-0.11</v>
      </c>
      <c r="AM202" t="s">
        <v>3158</v>
      </c>
      <c r="AN202">
        <v>-7.26</v>
      </c>
      <c r="AO202" t="s">
        <v>3158</v>
      </c>
      <c r="AP202">
        <v>4.2151256208195001E-2</v>
      </c>
      <c r="AQ202">
        <f>(Table2[[#This Row],[Sharpe Ratio]]-AVERAGE(Table2[Sharpe Ratio]))/_xlfn.STDEV.P(Table2[Sharpe Ratio])</f>
        <v>-0.15623767211046732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148</v>
      </c>
      <c r="AT202">
        <f>_xlfn.RANK.AVG(Table2[[#This Row],[6M Return vs Nifty Z-Score]],Table2[6M Return vs Nifty Z-Score])</f>
        <v>200</v>
      </c>
      <c r="AU202">
        <f>_xlfn.RANK.AVG(Table2[[#This Row],[Sharpe Ratio Z-Score]],Table2[Sharpe Ratio Z-Score])</f>
        <v>391</v>
      </c>
      <c r="AV202">
        <f>(Table2[[#This Row],[Rank 1Y]]+Table2[[#This Row],[Rank 6M]]+Table2[[#This Row],[Rank Sharpe]])/3</f>
        <v>246.33333333333334</v>
      </c>
    </row>
    <row r="203" spans="1:48" x14ac:dyDescent="0.3">
      <c r="A203" t="s">
        <v>1427</v>
      </c>
      <c r="B203" t="s">
        <v>1428</v>
      </c>
      <c r="C203" t="s">
        <v>3125</v>
      </c>
      <c r="D203" t="s">
        <v>102</v>
      </c>
      <c r="E203">
        <v>7003.2000699999999</v>
      </c>
      <c r="F203">
        <v>3537.5</v>
      </c>
      <c r="G203">
        <v>86.830069918711104</v>
      </c>
      <c r="H203">
        <f>(Table2[[#This Row],[1Y Return vs Nifty]]-AVERAGE(Table2[1Y Return vs Nifty]))/_xlfn.STDEV.P(Table2[1Y Return vs Nifty])</f>
        <v>1.4428459137909084</v>
      </c>
      <c r="I203">
        <v>-12.831919805357201</v>
      </c>
      <c r="J203">
        <f>(Table2[[#This Row],[1M Return vs Nifty]]-AVERAGE(Table2[1M Return vs Nifty]))/_xlfn.STDEV.P(Table2[1M Return vs Nifty])</f>
        <v>-1.2987374779635508</v>
      </c>
      <c r="K203">
        <v>56.850159321425899</v>
      </c>
      <c r="L203">
        <f>(Table2[[#This Row],[6M Return vs Nifty]]-AVERAGE(Table2[6M Return vs Nifty]))/_xlfn.STDEV.P(Table2[6M Return vs Nifty])</f>
        <v>1.8127893055048507</v>
      </c>
      <c r="M203">
        <v>-8.3886250984229793</v>
      </c>
      <c r="N203">
        <f>(Table2[[#This Row],[1W Return vs Nifty]]-AVERAGE(Table2[1W Return vs Nifty]))/_xlfn.STDEV.P(Table2[1W Return vs Nifty])</f>
        <v>-1.9447959961880485</v>
      </c>
      <c r="O203">
        <v>4098.46</v>
      </c>
      <c r="P203">
        <v>4025.8199638062501</v>
      </c>
      <c r="Q203">
        <v>3219.1764615369402</v>
      </c>
      <c r="R203">
        <v>16.534806878997301</v>
      </c>
      <c r="S203" s="1">
        <f>(Table2[[#This Row],[Close Price]]-Table2[[#This Row],[20D EMA]])/Table2[[#This Row],[20D EMA]]</f>
        <v>-0.1368709222488447</v>
      </c>
      <c r="T203" s="1">
        <f>(Table2[[#This Row],[Close Price]]-Table2[[#This Row],[50D EMA]])/Table2[[#This Row],[50D EMA]]</f>
        <v>-0.12129701978638989</v>
      </c>
      <c r="U203" s="1">
        <f>(Table2[[#This Row],[Close Price]]-Table2[[#This Row],[200D EMA]])/Table2[[#This Row],[200D EMA]]</f>
        <v>9.888353194253964E-2</v>
      </c>
      <c r="V203">
        <v>1.04816575116526</v>
      </c>
      <c r="W203">
        <v>3461.65</v>
      </c>
      <c r="X203">
        <v>3705.85</v>
      </c>
      <c r="Y203">
        <v>3461.65</v>
      </c>
      <c r="Z203">
        <v>4065</v>
      </c>
      <c r="AA203">
        <v>3461.65</v>
      </c>
      <c r="AB203">
        <v>4475.95</v>
      </c>
      <c r="AC203" s="1">
        <f>(Table2[[#This Row],[Close Price]]/Table2[[#This Row],[Day Low]])-1</f>
        <v>2.1911516184478508E-2</v>
      </c>
      <c r="AD203" s="1">
        <f>(Table2[[#This Row],[Day High]]/Table2[[#This Row],[Close Price]])-1</f>
        <v>4.7590106007067146E-2</v>
      </c>
      <c r="AE203" s="1">
        <f>(Table2[[#This Row],[Close Price]]/Table2[[#This Row],[Current Week Low]])-1</f>
        <v>2.1911516184478508E-2</v>
      </c>
      <c r="AF203" s="1">
        <f>(Table2[[#This Row],[Current Week High]]/Table2[[#This Row],[Close Price]])-1</f>
        <v>0.1491166077738515</v>
      </c>
      <c r="AG203" s="1">
        <f>(Table2[[#This Row],[Close Price]]/Table2[[#This Row],[Current Month Low]])-1</f>
        <v>2.1911516184478508E-2</v>
      </c>
      <c r="AH203" s="1">
        <f>(Table2[[#This Row],[Current Month High]]/Table2[[#This Row],[Close Price]])-1</f>
        <v>0.26528621908127192</v>
      </c>
      <c r="AI203">
        <v>27.773851590105998</v>
      </c>
      <c r="AJ203">
        <v>112.532668449037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0.04</v>
      </c>
      <c r="AM203" t="s">
        <v>3159</v>
      </c>
      <c r="AN203">
        <v>-19.41</v>
      </c>
      <c r="AO203" t="s">
        <v>3158</v>
      </c>
      <c r="AP203">
        <v>-3.7951128645690002E-2</v>
      </c>
      <c r="AQ203">
        <f>(Table2[[#This Row],[Sharpe Ratio]]-AVERAGE(Table2[Sharpe Ratio]))/_xlfn.STDEV.P(Table2[Sharpe Ratio])</f>
        <v>-1.1056884392908581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-1.0935866941466983</v>
      </c>
      <c r="AS203">
        <f>_xlfn.RANK.AVG(Table2[[#This Row],[1Y Return vs Nifty Z-Score]],Table2[1Y Return vs Nifty Z-Score])</f>
        <v>59</v>
      </c>
      <c r="AT203">
        <f>_xlfn.RANK.AVG(Table2[[#This Row],[6M Return vs Nifty Z-Score]],Table2[6M Return vs Nifty Z-Score])</f>
        <v>38</v>
      </c>
      <c r="AU203">
        <f>_xlfn.RANK.AVG(Table2[[#This Row],[Sharpe Ratio Z-Score]],Table2[Sharpe Ratio Z-Score])</f>
        <v>642</v>
      </c>
      <c r="AV203">
        <f>(Table2[[#This Row],[Rank 1Y]]+Table2[[#This Row],[Rank 6M]]+Table2[[#This Row],[Rank Sharpe]])/3</f>
        <v>246.33333333333334</v>
      </c>
    </row>
    <row r="204" spans="1:48" hidden="1" x14ac:dyDescent="0.3">
      <c r="A204" t="s">
        <v>1636</v>
      </c>
      <c r="B204" t="s">
        <v>1637</v>
      </c>
      <c r="C204" t="s">
        <v>3127</v>
      </c>
      <c r="D204" t="s">
        <v>411</v>
      </c>
      <c r="E204">
        <v>5294.8126712000003</v>
      </c>
      <c r="F204">
        <v>107.93</v>
      </c>
      <c r="G204">
        <v>35.253887629141502</v>
      </c>
      <c r="H204">
        <f>(Table2[[#This Row],[1Y Return vs Nifty]]-AVERAGE(Table2[1Y Return vs Nifty]))/_xlfn.STDEV.P(Table2[1Y Return vs Nifty])</f>
        <v>0.40627648921748127</v>
      </c>
      <c r="I204">
        <v>-7.2433327279024504E-2</v>
      </c>
      <c r="J204">
        <f>(Table2[[#This Row],[1M Return vs Nifty]]-AVERAGE(Table2[1M Return vs Nifty]))/_xlfn.STDEV.P(Table2[1M Return vs Nifty])</f>
        <v>9.7010707909025023E-2</v>
      </c>
      <c r="K204">
        <v>6.9085579287204197</v>
      </c>
      <c r="L204">
        <f>(Table2[[#This Row],[6M Return vs Nifty]]-AVERAGE(Table2[6M Return vs Nifty]))/_xlfn.STDEV.P(Table2[6M Return vs Nifty])</f>
        <v>7.8913280693831536E-2</v>
      </c>
      <c r="M204">
        <v>4.4582418483269901</v>
      </c>
      <c r="N204">
        <f>(Table2[[#This Row],[1W Return vs Nifty]]-AVERAGE(Table2[1W Return vs Nifty]))/_xlfn.STDEV.P(Table2[1W Return vs Nifty])</f>
        <v>0.74577940412549559</v>
      </c>
      <c r="O204">
        <v>113.9</v>
      </c>
      <c r="P204">
        <v>119.151885766368</v>
      </c>
      <c r="Q204">
        <v>115.139374341265</v>
      </c>
      <c r="R204">
        <v>36.441995493325699</v>
      </c>
      <c r="S204" s="1">
        <f>(Table2[[#This Row],[Close Price]]-Table2[[#This Row],[20D EMA]])/Table2[[#This Row],[20D EMA]]</f>
        <v>-5.2414398595258989E-2</v>
      </c>
      <c r="T204" s="1">
        <f>(Table2[[#This Row],[Close Price]]-Table2[[#This Row],[50D EMA]])/Table2[[#This Row],[50D EMA]]</f>
        <v>-9.4181352600426052E-2</v>
      </c>
      <c r="U204" s="1">
        <f>(Table2[[#This Row],[Close Price]]-Table2[[#This Row],[200D EMA]])/Table2[[#This Row],[200D EMA]]</f>
        <v>-6.2614326180867652E-2</v>
      </c>
      <c r="V204">
        <v>0.81028719284419604</v>
      </c>
      <c r="W204">
        <v>107.01</v>
      </c>
      <c r="X204">
        <v>113.18</v>
      </c>
      <c r="Y204">
        <v>107.01</v>
      </c>
      <c r="Z204">
        <v>119.8</v>
      </c>
      <c r="AA204">
        <v>107.01</v>
      </c>
      <c r="AB204">
        <v>122.5</v>
      </c>
      <c r="AC204" s="1">
        <f>(Table2[[#This Row],[Close Price]]/Table2[[#This Row],[Day Low]])-1</f>
        <v>8.5973273525838945E-3</v>
      </c>
      <c r="AD204" s="1">
        <f>(Table2[[#This Row],[Day High]]/Table2[[#This Row],[Close Price]])-1</f>
        <v>4.8642638747336209E-2</v>
      </c>
      <c r="AE204" s="1">
        <f>(Table2[[#This Row],[Close Price]]/Table2[[#This Row],[Current Week Low]])-1</f>
        <v>8.5973273525838945E-3</v>
      </c>
      <c r="AF204" s="1">
        <f>(Table2[[#This Row],[Current Week High]]/Table2[[#This Row],[Close Price]])-1</f>
        <v>0.1099786898915962</v>
      </c>
      <c r="AG204" s="1">
        <f>(Table2[[#This Row],[Close Price]]/Table2[[#This Row],[Current Month Low]])-1</f>
        <v>8.5973273525838945E-3</v>
      </c>
      <c r="AH204" s="1">
        <f>(Table2[[#This Row],[Current Month High]]/Table2[[#This Row],[Close Price]])-1</f>
        <v>0.1349949041045122</v>
      </c>
      <c r="AI204">
        <v>57.463170573519797</v>
      </c>
      <c r="AJ204">
        <v>58.603967670830201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-0.14000000000000001</v>
      </c>
      <c r="AM204" t="s">
        <v>3158</v>
      </c>
      <c r="AN204">
        <v>2.2400000000000002</v>
      </c>
      <c r="AO204" t="s">
        <v>3159</v>
      </c>
      <c r="AP204">
        <v>7.9687433016268003E-2</v>
      </c>
      <c r="AQ204">
        <f>(Table2[[#This Row],[Sharpe Ratio]]-AVERAGE(Table2[Sharpe Ratio]))/_xlfn.STDEV.P(Table2[Sharpe Ratio])</f>
        <v>0.28867731927777229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185</v>
      </c>
      <c r="AT204">
        <f>_xlfn.RANK.AVG(Table2[[#This Row],[6M Return vs Nifty Z-Score]],Table2[6M Return vs Nifty Z-Score])</f>
        <v>283</v>
      </c>
      <c r="AU204">
        <f>_xlfn.RANK.AVG(Table2[[#This Row],[Sharpe Ratio Z-Score]],Table2[Sharpe Ratio Z-Score])</f>
        <v>271</v>
      </c>
      <c r="AV204">
        <f>(Table2[[#This Row],[Rank 1Y]]+Table2[[#This Row],[Rank 6M]]+Table2[[#This Row],[Rank Sharpe]])/3</f>
        <v>246.33333333333334</v>
      </c>
    </row>
    <row r="205" spans="1:48" hidden="1" x14ac:dyDescent="0.3">
      <c r="A205" t="s">
        <v>372</v>
      </c>
      <c r="B205" t="s">
        <v>373</v>
      </c>
      <c r="C205" t="s">
        <v>3113</v>
      </c>
      <c r="D205" t="s">
        <v>43</v>
      </c>
      <c r="E205">
        <v>61175.928</v>
      </c>
      <c r="F205">
        <v>348.7</v>
      </c>
      <c r="G205">
        <v>34.329695878862701</v>
      </c>
      <c r="H205">
        <f>(Table2[[#This Row],[1Y Return vs Nifty]]-AVERAGE(Table2[1Y Return vs Nifty]))/_xlfn.STDEV.P(Table2[1Y Return vs Nifty])</f>
        <v>0.38770223908389312</v>
      </c>
      <c r="I205">
        <v>-0.795981503006437</v>
      </c>
      <c r="J205">
        <f>(Table2[[#This Row],[1M Return vs Nifty]]-AVERAGE(Table2[1M Return vs Nifty]))/_xlfn.STDEV.P(Table2[1M Return vs Nifty])</f>
        <v>1.7862455712667306E-2</v>
      </c>
      <c r="K205">
        <v>1.4410398788492</v>
      </c>
      <c r="L205">
        <f>(Table2[[#This Row],[6M Return vs Nifty]]-AVERAGE(Table2[6M Return vs Nifty]))/_xlfn.STDEV.P(Table2[6M Return vs Nifty])</f>
        <v>-0.11090839497389873</v>
      </c>
      <c r="M205">
        <v>1.53617630473566</v>
      </c>
      <c r="N205">
        <f>(Table2[[#This Row],[1W Return vs Nifty]]-AVERAGE(Table2[1W Return vs Nifty]))/_xlfn.STDEV.P(Table2[1W Return vs Nifty])</f>
        <v>0.13379846727305833</v>
      </c>
      <c r="O205">
        <v>370.15</v>
      </c>
      <c r="P205">
        <v>379.06028177494898</v>
      </c>
      <c r="Q205">
        <v>361.080121245459</v>
      </c>
      <c r="R205">
        <v>31.264772174095999</v>
      </c>
      <c r="S205" s="1">
        <f>(Table2[[#This Row],[Close Price]]-Table2[[#This Row],[20D EMA]])/Table2[[#This Row],[20D EMA]]</f>
        <v>-5.794947994056461E-2</v>
      </c>
      <c r="T205" s="1">
        <f>(Table2[[#This Row],[Close Price]]-Table2[[#This Row],[50D EMA]])/Table2[[#This Row],[50D EMA]]</f>
        <v>-8.0093545102607508E-2</v>
      </c>
      <c r="U205" s="1">
        <f>(Table2[[#This Row],[Close Price]]-Table2[[#This Row],[200D EMA]])/Table2[[#This Row],[200D EMA]]</f>
        <v>-3.4286355069220537E-2</v>
      </c>
      <c r="V205">
        <v>0.25833034979667802</v>
      </c>
      <c r="W205">
        <v>348</v>
      </c>
      <c r="X205">
        <v>366.3</v>
      </c>
      <c r="Y205">
        <v>348</v>
      </c>
      <c r="Z205">
        <v>375.8</v>
      </c>
      <c r="AA205">
        <v>348</v>
      </c>
      <c r="AB205">
        <v>386.8</v>
      </c>
      <c r="AC205" s="1">
        <f>(Table2[[#This Row],[Close Price]]/Table2[[#This Row],[Day Low]])-1</f>
        <v>2.0114942528735025E-3</v>
      </c>
      <c r="AD205" s="1">
        <f>(Table2[[#This Row],[Day High]]/Table2[[#This Row],[Close Price]])-1</f>
        <v>5.0473186119873947E-2</v>
      </c>
      <c r="AE205" s="1">
        <f>(Table2[[#This Row],[Close Price]]/Table2[[#This Row],[Current Week Low]])-1</f>
        <v>2.0114942528735025E-3</v>
      </c>
      <c r="AF205" s="1">
        <f>(Table2[[#This Row],[Current Week High]]/Table2[[#This Row],[Close Price]])-1</f>
        <v>7.7717235445942112E-2</v>
      </c>
      <c r="AG205" s="1">
        <f>(Table2[[#This Row],[Close Price]]/Table2[[#This Row],[Current Month Low]])-1</f>
        <v>2.0114942528735025E-3</v>
      </c>
      <c r="AH205" s="1">
        <f>(Table2[[#This Row],[Current Month High]]/Table2[[#This Row],[Close Price]])-1</f>
        <v>0.10926297677086327</v>
      </c>
      <c r="AI205">
        <v>34.155434470891798</v>
      </c>
      <c r="AJ205">
        <v>56.367713004484301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-0.14000000000000001</v>
      </c>
      <c r="AM205" t="s">
        <v>3158</v>
      </c>
      <c r="AN205">
        <v>-3.22</v>
      </c>
      <c r="AO205" t="s">
        <v>3158</v>
      </c>
      <c r="AP205">
        <v>0.101484704210626</v>
      </c>
      <c r="AQ205">
        <f>(Table2[[#This Row],[Sharpe Ratio]]-AVERAGE(Table2[Sharpe Ratio]))/_xlfn.STDEV.P(Table2[Sharpe Ratio])</f>
        <v>0.5470396126810565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193</v>
      </c>
      <c r="AT205">
        <f>_xlfn.RANK.AVG(Table2[[#This Row],[6M Return vs Nifty Z-Score]],Table2[6M Return vs Nifty Z-Score])</f>
        <v>342</v>
      </c>
      <c r="AU205">
        <f>_xlfn.RANK.AVG(Table2[[#This Row],[Sharpe Ratio Z-Score]],Table2[Sharpe Ratio Z-Score])</f>
        <v>207</v>
      </c>
      <c r="AV205">
        <f>(Table2[[#This Row],[Rank 1Y]]+Table2[[#This Row],[Rank 6M]]+Table2[[#This Row],[Rank Sharpe]])/3</f>
        <v>247.33333333333334</v>
      </c>
    </row>
    <row r="206" spans="1:48" hidden="1" x14ac:dyDescent="0.3">
      <c r="A206" t="s">
        <v>1618</v>
      </c>
      <c r="B206" t="s">
        <v>1619</v>
      </c>
      <c r="C206" t="s">
        <v>3119</v>
      </c>
      <c r="D206" t="s">
        <v>215</v>
      </c>
      <c r="E206">
        <v>5489.5426699199998</v>
      </c>
      <c r="F206">
        <v>450.4</v>
      </c>
      <c r="G206">
        <v>13.2412372846628</v>
      </c>
      <c r="H206">
        <f>(Table2[[#This Row],[1Y Return vs Nifty]]-AVERAGE(Table2[1Y Return vs Nifty]))/_xlfn.STDEV.P(Table2[1Y Return vs Nifty])</f>
        <v>-3.6130049769930651E-2</v>
      </c>
      <c r="I206">
        <v>4.9879628759849997</v>
      </c>
      <c r="J206">
        <f>(Table2[[#This Row],[1M Return vs Nifty]]-AVERAGE(Table2[1M Return vs Nifty]))/_xlfn.STDEV.P(Table2[1M Return vs Nifty])</f>
        <v>0.65056267354942143</v>
      </c>
      <c r="K206">
        <v>-0.29341856551482498</v>
      </c>
      <c r="L206">
        <f>(Table2[[#This Row],[6M Return vs Nifty]]-AVERAGE(Table2[6M Return vs Nifty]))/_xlfn.STDEV.P(Table2[6M Return vs Nifty])</f>
        <v>-0.17112544506538929</v>
      </c>
      <c r="M206">
        <v>1.0450901137922699</v>
      </c>
      <c r="N206">
        <f>(Table2[[#This Row],[1W Return vs Nifty]]-AVERAGE(Table2[1W Return vs Nifty]))/_xlfn.STDEV.P(Table2[1W Return vs Nifty])</f>
        <v>3.0948143512195204E-2</v>
      </c>
      <c r="O206">
        <v>463.43</v>
      </c>
      <c r="P206">
        <v>470.15005394618601</v>
      </c>
      <c r="Q206">
        <v>444.01048800283598</v>
      </c>
      <c r="R206">
        <v>36.464442157081201</v>
      </c>
      <c r="S206" s="1">
        <f>(Table2[[#This Row],[Close Price]]-Table2[[#This Row],[20D EMA]])/Table2[[#This Row],[20D EMA]]</f>
        <v>-2.8116436139222815E-2</v>
      </c>
      <c r="T206" s="1">
        <f>(Table2[[#This Row],[Close Price]]-Table2[[#This Row],[50D EMA]])/Table2[[#This Row],[50D EMA]]</f>
        <v>-4.2007979751176726E-2</v>
      </c>
      <c r="U206" s="1">
        <f>(Table2[[#This Row],[Close Price]]-Table2[[#This Row],[200D EMA]])/Table2[[#This Row],[200D EMA]]</f>
        <v>1.4390452860481039E-2</v>
      </c>
      <c r="V206">
        <v>0.67881656993738604</v>
      </c>
      <c r="W206">
        <v>437</v>
      </c>
      <c r="X206">
        <v>454.2</v>
      </c>
      <c r="Y206">
        <v>437</v>
      </c>
      <c r="Z206">
        <v>467.45</v>
      </c>
      <c r="AA206">
        <v>437</v>
      </c>
      <c r="AB206">
        <v>486</v>
      </c>
      <c r="AC206" s="1">
        <f>(Table2[[#This Row],[Close Price]]/Table2[[#This Row],[Day Low]])-1</f>
        <v>3.0663615560640789E-2</v>
      </c>
      <c r="AD206" s="1">
        <f>(Table2[[#This Row],[Day High]]/Table2[[#This Row],[Close Price]])-1</f>
        <v>8.4369449378329797E-3</v>
      </c>
      <c r="AE206" s="1">
        <f>(Table2[[#This Row],[Close Price]]/Table2[[#This Row],[Current Week Low]])-1</f>
        <v>3.0663615560640789E-2</v>
      </c>
      <c r="AF206" s="1">
        <f>(Table2[[#This Row],[Current Week High]]/Table2[[#This Row],[Close Price]])-1</f>
        <v>3.7855239786856121E-2</v>
      </c>
      <c r="AG206" s="1">
        <f>(Table2[[#This Row],[Close Price]]/Table2[[#This Row],[Current Month Low]])-1</f>
        <v>3.0663615560640789E-2</v>
      </c>
      <c r="AH206" s="1">
        <f>(Table2[[#This Row],[Current Month High]]/Table2[[#This Row],[Close Price]])-1</f>
        <v>7.9040852575488429E-2</v>
      </c>
      <c r="AI206">
        <v>20.448490230905801</v>
      </c>
      <c r="AJ206">
        <v>38.3717357910906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-0.01</v>
      </c>
      <c r="AM206" t="s">
        <v>3158</v>
      </c>
      <c r="AN206">
        <v>1.42</v>
      </c>
      <c r="AO206" t="s">
        <v>3159</v>
      </c>
      <c r="AP206">
        <v>0.16052228976607699</v>
      </c>
      <c r="AQ206">
        <f>(Table2[[#This Row],[Sharpe Ratio]]-AVERAGE(Table2[Sharpe Ratio]))/_xlfn.STDEV.P(Table2[Sharpe Ratio])</f>
        <v>1.2468100502322963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311</v>
      </c>
      <c r="AT206">
        <f>_xlfn.RANK.AVG(Table2[[#This Row],[6M Return vs Nifty Z-Score]],Table2[6M Return vs Nifty Z-Score])</f>
        <v>362</v>
      </c>
      <c r="AU206">
        <f>_xlfn.RANK.AVG(Table2[[#This Row],[Sharpe Ratio Z-Score]],Table2[Sharpe Ratio Z-Score])</f>
        <v>69</v>
      </c>
      <c r="AV206">
        <f>(Table2[[#This Row],[Rank 1Y]]+Table2[[#This Row],[Rank 6M]]+Table2[[#This Row],[Rank Sharpe]])/3</f>
        <v>247.33333333333334</v>
      </c>
    </row>
    <row r="207" spans="1:48" hidden="1" x14ac:dyDescent="0.3">
      <c r="A207" t="s">
        <v>409</v>
      </c>
      <c r="B207" t="s">
        <v>410</v>
      </c>
      <c r="C207" t="s">
        <v>3127</v>
      </c>
      <c r="D207" t="s">
        <v>411</v>
      </c>
      <c r="E207">
        <v>52833.426677099997</v>
      </c>
      <c r="F207">
        <v>816.5</v>
      </c>
      <c r="G207">
        <v>-9.1175481021488896</v>
      </c>
      <c r="H207">
        <f>(Table2[[#This Row],[1Y Return vs Nifty]]-AVERAGE(Table2[1Y Return vs Nifty]))/_xlfn.STDEV.P(Table2[1Y Return vs Nifty])</f>
        <v>-0.48549315253791459</v>
      </c>
      <c r="I207">
        <v>-1.6878291030905599</v>
      </c>
      <c r="J207">
        <f>(Table2[[#This Row],[1M Return vs Nifty]]-AVERAGE(Table2[1M Return vs Nifty]))/_xlfn.STDEV.P(Table2[1M Return vs Nifty])</f>
        <v>-7.969591170524426E-2</v>
      </c>
      <c r="K207">
        <v>20.203210174476698</v>
      </c>
      <c r="L207">
        <f>(Table2[[#This Row],[6M Return vs Nifty]]-AVERAGE(Table2[6M Return vs Nifty]))/_xlfn.STDEV.P(Table2[6M Return vs Nifty])</f>
        <v>0.54047795111474595</v>
      </c>
      <c r="M207">
        <v>3.9412445660039501</v>
      </c>
      <c r="N207">
        <f>(Table2[[#This Row],[1W Return vs Nifty]]-AVERAGE(Table2[1W Return vs Nifty]))/_xlfn.STDEV.P(Table2[1W Return vs Nifty])</f>
        <v>0.63750240743726949</v>
      </c>
      <c r="O207">
        <v>868.23</v>
      </c>
      <c r="P207">
        <v>899.55856931277594</v>
      </c>
      <c r="Q207">
        <v>845.37087568485902</v>
      </c>
      <c r="R207">
        <v>32.048742350921401</v>
      </c>
      <c r="S207" s="1">
        <f>(Table2[[#This Row],[Close Price]]-Table2[[#This Row],[20D EMA]])/Table2[[#This Row],[20D EMA]]</f>
        <v>-5.9580986604931892E-2</v>
      </c>
      <c r="T207" s="1">
        <f>(Table2[[#This Row],[Close Price]]-Table2[[#This Row],[50D EMA]])/Table2[[#This Row],[50D EMA]]</f>
        <v>-9.2332586388709656E-2</v>
      </c>
      <c r="U207" s="1">
        <f>(Table2[[#This Row],[Close Price]]-Table2[[#This Row],[200D EMA]])/Table2[[#This Row],[200D EMA]]</f>
        <v>-3.4151727384113983E-2</v>
      </c>
      <c r="V207">
        <v>0.48190583638520001</v>
      </c>
      <c r="W207">
        <v>812.9</v>
      </c>
      <c r="X207">
        <v>856.8</v>
      </c>
      <c r="Y207">
        <v>812.9</v>
      </c>
      <c r="Z207">
        <v>887</v>
      </c>
      <c r="AA207">
        <v>812.9</v>
      </c>
      <c r="AB207">
        <v>937.95</v>
      </c>
      <c r="AC207" s="1">
        <f>(Table2[[#This Row],[Close Price]]/Table2[[#This Row],[Day Low]])-1</f>
        <v>4.4285890023374463E-3</v>
      </c>
      <c r="AD207" s="1">
        <f>(Table2[[#This Row],[Day High]]/Table2[[#This Row],[Close Price]])-1</f>
        <v>4.9357011635027481E-2</v>
      </c>
      <c r="AE207" s="1">
        <f>(Table2[[#This Row],[Close Price]]/Table2[[#This Row],[Current Week Low]])-1</f>
        <v>4.4285890023374463E-3</v>
      </c>
      <c r="AF207" s="1">
        <f>(Table2[[#This Row],[Current Week High]]/Table2[[#This Row],[Close Price]])-1</f>
        <v>8.6344151867728147E-2</v>
      </c>
      <c r="AG207" s="1">
        <f>(Table2[[#This Row],[Close Price]]/Table2[[#This Row],[Current Month Low]])-1</f>
        <v>4.4285890023374463E-3</v>
      </c>
      <c r="AH207" s="1">
        <f>(Table2[[#This Row],[Current Month High]]/Table2[[#This Row],[Close Price]])-1</f>
        <v>0.14874464176362534</v>
      </c>
      <c r="AI207">
        <v>45.376607470912397</v>
      </c>
      <c r="AJ207">
        <v>42.595179881243403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-7.0000000000000007E-2</v>
      </c>
      <c r="AM207" t="s">
        <v>3158</v>
      </c>
      <c r="AN207">
        <v>-1.03</v>
      </c>
      <c r="AO207" t="s">
        <v>3158</v>
      </c>
      <c r="AP207">
        <v>0.14826697655611701</v>
      </c>
      <c r="AQ207">
        <f>(Table2[[#This Row],[Sharpe Ratio]]-AVERAGE(Table2[Sharpe Ratio]))/_xlfn.STDEV.P(Table2[Sharpe Ratio])</f>
        <v>1.1015482512177299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482</v>
      </c>
      <c r="AT207">
        <f>_xlfn.RANK.AVG(Table2[[#This Row],[6M Return vs Nifty Z-Score]],Table2[6M Return vs Nifty Z-Score])</f>
        <v>162</v>
      </c>
      <c r="AU207">
        <f>_xlfn.RANK.AVG(Table2[[#This Row],[Sharpe Ratio Z-Score]],Table2[Sharpe Ratio Z-Score])</f>
        <v>99</v>
      </c>
      <c r="AV207">
        <f>(Table2[[#This Row],[Rank 1Y]]+Table2[[#This Row],[Rank 6M]]+Table2[[#This Row],[Rank Sharpe]])/3</f>
        <v>247.66666666666666</v>
      </c>
    </row>
    <row r="208" spans="1:48" hidden="1" x14ac:dyDescent="0.3">
      <c r="A208" t="s">
        <v>954</v>
      </c>
      <c r="B208" t="s">
        <v>955</v>
      </c>
      <c r="C208" t="s">
        <v>3124</v>
      </c>
      <c r="D208" t="s">
        <v>798</v>
      </c>
      <c r="E208">
        <v>14668.66681056</v>
      </c>
      <c r="F208">
        <v>1089.2</v>
      </c>
      <c r="G208">
        <v>12.003911993411201</v>
      </c>
      <c r="H208">
        <f>(Table2[[#This Row],[1Y Return vs Nifty]]-AVERAGE(Table2[1Y Return vs Nifty]))/_xlfn.STDEV.P(Table2[1Y Return vs Nifty])</f>
        <v>-6.0997605068264481E-2</v>
      </c>
      <c r="I208">
        <v>8.0366544817879308</v>
      </c>
      <c r="J208">
        <f>(Table2[[#This Row],[1M Return vs Nifty]]-AVERAGE(Table2[1M Return vs Nifty]))/_xlfn.STDEV.P(Table2[1M Return vs Nifty])</f>
        <v>0.98405617153581582</v>
      </c>
      <c r="K208">
        <v>-4.61180711175244</v>
      </c>
      <c r="L208">
        <f>(Table2[[#This Row],[6M Return vs Nifty]]-AVERAGE(Table2[6M Return vs Nifty]))/_xlfn.STDEV.P(Table2[6M Return vs Nifty])</f>
        <v>-0.32105156191661127</v>
      </c>
      <c r="M208">
        <v>-1.67221826927651</v>
      </c>
      <c r="N208">
        <f>(Table2[[#This Row],[1W Return vs Nifty]]-AVERAGE(Table2[1W Return vs Nifty]))/_xlfn.STDEV.P(Table2[1W Return vs Nifty])</f>
        <v>-0.53814960778040433</v>
      </c>
      <c r="O208">
        <v>1169.75</v>
      </c>
      <c r="P208">
        <v>1223.94986764586</v>
      </c>
      <c r="Q208">
        <v>1205.8122914634801</v>
      </c>
      <c r="R208">
        <v>33.005198482116803</v>
      </c>
      <c r="S208" s="1">
        <f>(Table2[[#This Row],[Close Price]]-Table2[[#This Row],[20D EMA]])/Table2[[#This Row],[20D EMA]]</f>
        <v>-6.8860867706774909E-2</v>
      </c>
      <c r="T208" s="1">
        <f>(Table2[[#This Row],[Close Price]]-Table2[[#This Row],[50D EMA]])/Table2[[#This Row],[50D EMA]]</f>
        <v>-0.11009427036830949</v>
      </c>
      <c r="U208" s="1">
        <f>(Table2[[#This Row],[Close Price]]-Table2[[#This Row],[200D EMA]])/Table2[[#This Row],[200D EMA]]</f>
        <v>-9.670849458828211E-2</v>
      </c>
      <c r="V208">
        <v>0.72342046948021199</v>
      </c>
      <c r="W208">
        <v>1080</v>
      </c>
      <c r="X208">
        <v>1153.9000000000001</v>
      </c>
      <c r="Y208">
        <v>1080</v>
      </c>
      <c r="Z208">
        <v>1197.45</v>
      </c>
      <c r="AA208">
        <v>1080</v>
      </c>
      <c r="AB208">
        <v>1249.9000000000001</v>
      </c>
      <c r="AC208" s="1">
        <f>(Table2[[#This Row],[Close Price]]/Table2[[#This Row],[Day Low]])-1</f>
        <v>8.5185185185185919E-3</v>
      </c>
      <c r="AD208" s="1">
        <f>(Table2[[#This Row],[Day High]]/Table2[[#This Row],[Close Price]])-1</f>
        <v>5.9401395519647515E-2</v>
      </c>
      <c r="AE208" s="1">
        <f>(Table2[[#This Row],[Close Price]]/Table2[[#This Row],[Current Week Low]])-1</f>
        <v>8.5185185185185919E-3</v>
      </c>
      <c r="AF208" s="1">
        <f>(Table2[[#This Row],[Current Week High]]/Table2[[#This Row],[Close Price]])-1</f>
        <v>9.9384869629085548E-2</v>
      </c>
      <c r="AG208" s="1">
        <f>(Table2[[#This Row],[Close Price]]/Table2[[#This Row],[Current Month Low]])-1</f>
        <v>8.5185185185185919E-3</v>
      </c>
      <c r="AH208" s="1">
        <f>(Table2[[#This Row],[Current Month High]]/Table2[[#This Row],[Close Price]])-1</f>
        <v>0.14753947851634241</v>
      </c>
      <c r="AI208">
        <v>74.159933896437707</v>
      </c>
      <c r="AJ208">
        <v>39.480087079011398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-0.17</v>
      </c>
      <c r="AM208" t="s">
        <v>3158</v>
      </c>
      <c r="AN208">
        <v>-4.78</v>
      </c>
      <c r="AO208" t="s">
        <v>3158</v>
      </c>
      <c r="AP208">
        <v>0.22684336180418099</v>
      </c>
      <c r="AQ208">
        <f>(Table2[[#This Row],[Sharpe Ratio]]-AVERAGE(Table2[Sharpe Ratio]))/_xlfn.STDEV.P(Table2[Sharpe Ratio])</f>
        <v>2.0329113984214295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319</v>
      </c>
      <c r="AT208">
        <f>_xlfn.RANK.AVG(Table2[[#This Row],[6M Return vs Nifty Z-Score]],Table2[6M Return vs Nifty Z-Score])</f>
        <v>410</v>
      </c>
      <c r="AU208">
        <f>_xlfn.RANK.AVG(Table2[[#This Row],[Sharpe Ratio Z-Score]],Table2[Sharpe Ratio Z-Score])</f>
        <v>16</v>
      </c>
      <c r="AV208">
        <f>(Table2[[#This Row],[Rank 1Y]]+Table2[[#This Row],[Rank 6M]]+Table2[[#This Row],[Rank Sharpe]])/3</f>
        <v>248.33333333333334</v>
      </c>
    </row>
    <row r="209" spans="1:48" hidden="1" x14ac:dyDescent="0.3">
      <c r="A209" t="s">
        <v>213</v>
      </c>
      <c r="B209" t="s">
        <v>214</v>
      </c>
      <c r="C209" t="s">
        <v>3119</v>
      </c>
      <c r="D209" t="s">
        <v>215</v>
      </c>
      <c r="E209">
        <v>112503.32182626201</v>
      </c>
      <c r="F209">
        <v>159.88999999999999</v>
      </c>
      <c r="G209">
        <v>57.182733301118603</v>
      </c>
      <c r="H209">
        <f>(Table2[[#This Row],[1Y Return vs Nifty]]-AVERAGE(Table2[1Y Return vs Nifty]))/_xlfn.STDEV.P(Table2[1Y Return vs Nifty])</f>
        <v>0.8469987360123491</v>
      </c>
      <c r="I209">
        <v>-16.717049164797199</v>
      </c>
      <c r="J209">
        <f>(Table2[[#This Row],[1M Return vs Nifty]]-AVERAGE(Table2[1M Return vs Nifty]))/_xlfn.STDEV.P(Table2[1M Return vs Nifty])</f>
        <v>-1.7237281125502351</v>
      </c>
      <c r="K209">
        <v>21.278351546499302</v>
      </c>
      <c r="L209">
        <f>(Table2[[#This Row],[6M Return vs Nifty]]-AVERAGE(Table2[6M Return vs Nifty]))/_xlfn.STDEV.P(Table2[6M Return vs Nifty])</f>
        <v>0.57780478478141128</v>
      </c>
      <c r="M209">
        <v>-6.6208214752378201</v>
      </c>
      <c r="N209">
        <f>(Table2[[#This Row],[1W Return vs Nifty]]-AVERAGE(Table2[1W Return vs Nifty]))/_xlfn.STDEV.P(Table2[1W Return vs Nifty])</f>
        <v>-1.5745571698000762</v>
      </c>
      <c r="O209">
        <v>183.94</v>
      </c>
      <c r="P209">
        <v>190.579692019617</v>
      </c>
      <c r="Q209">
        <v>166.29275319047301</v>
      </c>
      <c r="R209">
        <v>14.376677034415501</v>
      </c>
      <c r="S209" s="1">
        <f>(Table2[[#This Row],[Close Price]]-Table2[[#This Row],[20D EMA]])/Table2[[#This Row],[20D EMA]]</f>
        <v>-0.13074915733391329</v>
      </c>
      <c r="T209" s="1">
        <f>(Table2[[#This Row],[Close Price]]-Table2[[#This Row],[50D EMA]])/Table2[[#This Row],[50D EMA]]</f>
        <v>-0.16103338028512515</v>
      </c>
      <c r="U209" s="1">
        <f>(Table2[[#This Row],[Close Price]]-Table2[[#This Row],[200D EMA]])/Table2[[#This Row],[200D EMA]]</f>
        <v>-3.8502899661173193E-2</v>
      </c>
      <c r="V209">
        <v>0.95311437784739905</v>
      </c>
      <c r="W209">
        <v>158.80000000000001</v>
      </c>
      <c r="X209">
        <v>169.42</v>
      </c>
      <c r="Y209">
        <v>158.80000000000001</v>
      </c>
      <c r="Z209">
        <v>178.88</v>
      </c>
      <c r="AA209">
        <v>158.80000000000001</v>
      </c>
      <c r="AB209">
        <v>189.74</v>
      </c>
      <c r="AC209" s="1">
        <f>(Table2[[#This Row],[Close Price]]/Table2[[#This Row],[Day Low]])-1</f>
        <v>6.8639798488663306E-3</v>
      </c>
      <c r="AD209" s="1">
        <f>(Table2[[#This Row],[Day High]]/Table2[[#This Row],[Close Price]])-1</f>
        <v>5.960347739070615E-2</v>
      </c>
      <c r="AE209" s="1">
        <f>(Table2[[#This Row],[Close Price]]/Table2[[#This Row],[Current Week Low]])-1</f>
        <v>6.8639798488663306E-3</v>
      </c>
      <c r="AF209" s="1">
        <f>(Table2[[#This Row],[Current Week High]]/Table2[[#This Row],[Close Price]])-1</f>
        <v>0.11876915379323294</v>
      </c>
      <c r="AG209" s="1">
        <f>(Table2[[#This Row],[Close Price]]/Table2[[#This Row],[Current Month Low]])-1</f>
        <v>6.8639798488663306E-3</v>
      </c>
      <c r="AH209" s="1">
        <f>(Table2[[#This Row],[Current Month High]]/Table2[[#This Row],[Close Price]])-1</f>
        <v>0.18669084995934715</v>
      </c>
      <c r="AI209">
        <v>35.712052035774597</v>
      </c>
      <c r="AJ209">
        <v>84.2050691244239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-0.09</v>
      </c>
      <c r="AM209" t="s">
        <v>3158</v>
      </c>
      <c r="AN209">
        <v>-16.05</v>
      </c>
      <c r="AO209" t="s">
        <v>3158</v>
      </c>
      <c r="AP209">
        <v>1.0984084003718E-2</v>
      </c>
      <c r="AQ209">
        <f>(Table2[[#This Row],[Sharpe Ratio]]-AVERAGE(Table2[Sharpe Ratio]))/_xlfn.STDEV.P(Table2[Sharpe Ratio])</f>
        <v>-0.52566107460169575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116</v>
      </c>
      <c r="AT209">
        <f>_xlfn.RANK.AVG(Table2[[#This Row],[6M Return vs Nifty Z-Score]],Table2[6M Return vs Nifty Z-Score])</f>
        <v>155</v>
      </c>
      <c r="AU209">
        <f>_xlfn.RANK.AVG(Table2[[#This Row],[Sharpe Ratio Z-Score]],Table2[Sharpe Ratio Z-Score])</f>
        <v>475</v>
      </c>
      <c r="AV209">
        <f>(Table2[[#This Row],[Rank 1Y]]+Table2[[#This Row],[Rank 6M]]+Table2[[#This Row],[Rank Sharpe]])/3</f>
        <v>248.66666666666666</v>
      </c>
    </row>
    <row r="210" spans="1:48" hidden="1" x14ac:dyDescent="0.3">
      <c r="A210" t="s">
        <v>311</v>
      </c>
      <c r="B210" t="s">
        <v>312</v>
      </c>
      <c r="C210" t="s">
        <v>3111</v>
      </c>
      <c r="D210" t="s">
        <v>18</v>
      </c>
      <c r="E210">
        <v>79027.328281380003</v>
      </c>
      <c r="F210">
        <v>371.4</v>
      </c>
      <c r="G210">
        <v>62.543408161538103</v>
      </c>
      <c r="H210">
        <f>(Table2[[#This Row],[1Y Return vs Nifty]]-AVERAGE(Table2[1Y Return vs Nifty]))/_xlfn.STDEV.P(Table2[1Y Return vs Nifty])</f>
        <v>0.95473667644758031</v>
      </c>
      <c r="I210">
        <v>-0.22474813839643201</v>
      </c>
      <c r="J210">
        <f>(Table2[[#This Row],[1M Return vs Nifty]]-AVERAGE(Table2[1M Return vs Nifty]))/_xlfn.STDEV.P(Table2[1M Return vs Nifty])</f>
        <v>8.0349134446495982E-2</v>
      </c>
      <c r="K210">
        <v>4.8040799135550296</v>
      </c>
      <c r="L210">
        <f>(Table2[[#This Row],[6M Return vs Nifty]]-AVERAGE(Table2[6M Return vs Nifty]))/_xlfn.STDEV.P(Table2[6M Return vs Nifty])</f>
        <v>5.8498651548553934E-3</v>
      </c>
      <c r="M210">
        <v>1.8456025897250099</v>
      </c>
      <c r="N210">
        <f>(Table2[[#This Row],[1W Return vs Nifty]]-AVERAGE(Table2[1W Return vs Nifty]))/_xlfn.STDEV.P(Table2[1W Return vs Nifty])</f>
        <v>0.19860296428027374</v>
      </c>
      <c r="O210">
        <v>388.02</v>
      </c>
      <c r="P210">
        <v>394.83142789103499</v>
      </c>
      <c r="Q210">
        <v>354.97576495080602</v>
      </c>
      <c r="R210">
        <v>37.047776995882202</v>
      </c>
      <c r="S210" s="1">
        <f>(Table2[[#This Row],[Close Price]]-Table2[[#This Row],[20D EMA]])/Table2[[#This Row],[20D EMA]]</f>
        <v>-4.2832843667852186E-2</v>
      </c>
      <c r="T210" s="1">
        <f>(Table2[[#This Row],[Close Price]]-Table2[[#This Row],[50D EMA]])/Table2[[#This Row],[50D EMA]]</f>
        <v>-5.9345397138703924E-2</v>
      </c>
      <c r="U210" s="1">
        <f>(Table2[[#This Row],[Close Price]]-Table2[[#This Row],[200D EMA]])/Table2[[#This Row],[200D EMA]]</f>
        <v>4.6268609496397849E-2</v>
      </c>
      <c r="V210">
        <v>0.68814955983526804</v>
      </c>
      <c r="W210">
        <v>367.75</v>
      </c>
      <c r="X210">
        <v>377.9</v>
      </c>
      <c r="Y210">
        <v>367.75</v>
      </c>
      <c r="Z210">
        <v>390</v>
      </c>
      <c r="AA210">
        <v>362.25</v>
      </c>
      <c r="AB210">
        <v>400</v>
      </c>
      <c r="AC210" s="1">
        <f>(Table2[[#This Row],[Close Price]]/Table2[[#This Row],[Day Low]])-1</f>
        <v>9.9252209381373024E-3</v>
      </c>
      <c r="AD210" s="1">
        <f>(Table2[[#This Row],[Day High]]/Table2[[#This Row],[Close Price]])-1</f>
        <v>1.7501346257404515E-2</v>
      </c>
      <c r="AE210" s="1">
        <f>(Table2[[#This Row],[Close Price]]/Table2[[#This Row],[Current Week Low]])-1</f>
        <v>9.9252209381373024E-3</v>
      </c>
      <c r="AF210" s="1">
        <f>(Table2[[#This Row],[Current Week High]]/Table2[[#This Row],[Close Price]])-1</f>
        <v>5.0080775444264924E-2</v>
      </c>
      <c r="AG210" s="1">
        <f>(Table2[[#This Row],[Close Price]]/Table2[[#This Row],[Current Month Low]])-1</f>
        <v>2.5258799171842483E-2</v>
      </c>
      <c r="AH210" s="1">
        <f>(Table2[[#This Row],[Current Month High]]/Table2[[#This Row],[Close Price]])-1</f>
        <v>7.7005923532579512E-2</v>
      </c>
      <c r="AI210">
        <v>23.088314485729601</v>
      </c>
      <c r="AJ210">
        <v>88.687552921253101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0.08</v>
      </c>
      <c r="AM210" t="s">
        <v>3159</v>
      </c>
      <c r="AN210">
        <v>-3.1</v>
      </c>
      <c r="AO210" t="s">
        <v>3158</v>
      </c>
      <c r="AP210">
        <v>5.8962269531238003E-2</v>
      </c>
      <c r="AQ210">
        <f>(Table2[[#This Row],[Sharpe Ratio]]-AVERAGE(Table2[Sharpe Ratio]))/_xlfn.STDEV.P(Table2[Sharpe Ratio])</f>
        <v>4.3022681070750357E-2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101</v>
      </c>
      <c r="AT210">
        <f>_xlfn.RANK.AVG(Table2[[#This Row],[6M Return vs Nifty Z-Score]],Table2[6M Return vs Nifty Z-Score])</f>
        <v>309</v>
      </c>
      <c r="AU210">
        <f>_xlfn.RANK.AVG(Table2[[#This Row],[Sharpe Ratio Z-Score]],Table2[Sharpe Ratio Z-Score])</f>
        <v>342</v>
      </c>
      <c r="AV210">
        <f>(Table2[[#This Row],[Rank 1Y]]+Table2[[#This Row],[Rank 6M]]+Table2[[#This Row],[Rank Sharpe]])/3</f>
        <v>250.66666666666666</v>
      </c>
    </row>
    <row r="211" spans="1:48" hidden="1" x14ac:dyDescent="0.3">
      <c r="A211" t="s">
        <v>1347</v>
      </c>
      <c r="B211" t="s">
        <v>1348</v>
      </c>
      <c r="C211" t="s">
        <v>3123</v>
      </c>
      <c r="D211" t="s">
        <v>234</v>
      </c>
      <c r="E211">
        <v>8055.5306594100002</v>
      </c>
      <c r="F211">
        <v>490.1</v>
      </c>
      <c r="G211">
        <v>8.5239920582712099</v>
      </c>
      <c r="H211">
        <f>(Table2[[#This Row],[1Y Return vs Nifty]]-AVERAGE(Table2[1Y Return vs Nifty]))/_xlfn.STDEV.P(Table2[1Y Return vs Nifty])</f>
        <v>-0.13093644979464408</v>
      </c>
      <c r="I211">
        <v>-8.0725822384086907</v>
      </c>
      <c r="J211">
        <f>(Table2[[#This Row],[1M Return vs Nifty]]-AVERAGE(Table2[1M Return vs Nifty]))/_xlfn.STDEV.P(Table2[1M Return vs Nifty])</f>
        <v>-0.77811803246811417</v>
      </c>
      <c r="K211">
        <v>17.7767955588969</v>
      </c>
      <c r="L211">
        <f>(Table2[[#This Row],[6M Return vs Nifty]]-AVERAGE(Table2[6M Return vs Nifty]))/_xlfn.STDEV.P(Table2[6M Return vs Nifty])</f>
        <v>0.45623751807129631</v>
      </c>
      <c r="M211">
        <v>0.85455365590251398</v>
      </c>
      <c r="N211">
        <f>(Table2[[#This Row],[1W Return vs Nifty]]-AVERAGE(Table2[1W Return vs Nifty]))/_xlfn.STDEV.P(Table2[1W Return vs Nifty])</f>
        <v>-8.9567382450449831E-3</v>
      </c>
      <c r="O211">
        <v>535.87</v>
      </c>
      <c r="P211">
        <v>548.81618002479195</v>
      </c>
      <c r="Q211">
        <v>493.377935078137</v>
      </c>
      <c r="R211">
        <v>25.547515302215</v>
      </c>
      <c r="S211" s="1">
        <f>(Table2[[#This Row],[Close Price]]-Table2[[#This Row],[20D EMA]])/Table2[[#This Row],[20D EMA]]</f>
        <v>-8.5412506764700358E-2</v>
      </c>
      <c r="T211" s="1">
        <f>(Table2[[#This Row],[Close Price]]-Table2[[#This Row],[50D EMA]])/Table2[[#This Row],[50D EMA]]</f>
        <v>-0.10698696970293316</v>
      </c>
      <c r="U211" s="1">
        <f>(Table2[[#This Row],[Close Price]]-Table2[[#This Row],[200D EMA]])/Table2[[#This Row],[200D EMA]]</f>
        <v>-6.6438623316582767E-3</v>
      </c>
      <c r="V211">
        <v>0.88732879984325297</v>
      </c>
      <c r="W211">
        <v>487.65</v>
      </c>
      <c r="X211">
        <v>508.75</v>
      </c>
      <c r="Y211">
        <v>487.65</v>
      </c>
      <c r="Z211">
        <v>527.95000000000005</v>
      </c>
      <c r="AA211">
        <v>487.65</v>
      </c>
      <c r="AB211">
        <v>547.9</v>
      </c>
      <c r="AC211" s="1">
        <f>(Table2[[#This Row],[Close Price]]/Table2[[#This Row],[Day Low]])-1</f>
        <v>5.0240951502102948E-3</v>
      </c>
      <c r="AD211" s="1">
        <f>(Table2[[#This Row],[Day High]]/Table2[[#This Row],[Close Price]])-1</f>
        <v>3.8053458477861568E-2</v>
      </c>
      <c r="AE211" s="1">
        <f>(Table2[[#This Row],[Close Price]]/Table2[[#This Row],[Current Week Low]])-1</f>
        <v>5.0240951502102948E-3</v>
      </c>
      <c r="AF211" s="1">
        <f>(Table2[[#This Row],[Current Week High]]/Table2[[#This Row],[Close Price]])-1</f>
        <v>7.7229136910834661E-2</v>
      </c>
      <c r="AG211" s="1">
        <f>(Table2[[#This Row],[Close Price]]/Table2[[#This Row],[Current Month Low]])-1</f>
        <v>5.0240951502102948E-3</v>
      </c>
      <c r="AH211" s="1">
        <f>(Table2[[#This Row],[Current Month High]]/Table2[[#This Row],[Close Price]])-1</f>
        <v>0.11793511528259537</v>
      </c>
      <c r="AI211">
        <v>25.790654968373801</v>
      </c>
      <c r="AJ211">
        <v>38.017459870459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-0.13</v>
      </c>
      <c r="AM211" t="s">
        <v>3158</v>
      </c>
      <c r="AN211">
        <v>-1.95</v>
      </c>
      <c r="AO211" t="s">
        <v>3158</v>
      </c>
      <c r="AP211">
        <v>9.795065889099E-2</v>
      </c>
      <c r="AQ211">
        <f>(Table2[[#This Row],[Sharpe Ratio]]-AVERAGE(Table2[Sharpe Ratio]))/_xlfn.STDEV.P(Table2[Sharpe Ratio])</f>
        <v>0.5051506970626356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343</v>
      </c>
      <c r="AT211">
        <f>_xlfn.RANK.AVG(Table2[[#This Row],[6M Return vs Nifty Z-Score]],Table2[6M Return vs Nifty Z-Score])</f>
        <v>188</v>
      </c>
      <c r="AU211">
        <f>_xlfn.RANK.AVG(Table2[[#This Row],[Sharpe Ratio Z-Score]],Table2[Sharpe Ratio Z-Score])</f>
        <v>222</v>
      </c>
      <c r="AV211">
        <f>(Table2[[#This Row],[Rank 1Y]]+Table2[[#This Row],[Rank 6M]]+Table2[[#This Row],[Rank Sharpe]])/3</f>
        <v>251</v>
      </c>
    </row>
    <row r="212" spans="1:48" x14ac:dyDescent="0.3">
      <c r="A212" t="s">
        <v>990</v>
      </c>
      <c r="B212" t="s">
        <v>991</v>
      </c>
      <c r="C212" t="s">
        <v>3127</v>
      </c>
      <c r="D212" t="s">
        <v>992</v>
      </c>
      <c r="E212">
        <v>13720.61453047</v>
      </c>
      <c r="F212">
        <v>772.7</v>
      </c>
      <c r="G212">
        <v>32.360321398150099</v>
      </c>
      <c r="H212">
        <f>(Table2[[#This Row],[1Y Return vs Nifty]]-AVERAGE(Table2[1Y Return vs Nifty]))/_xlfn.STDEV.P(Table2[1Y Return vs Nifty])</f>
        <v>0.34812208247632093</v>
      </c>
      <c r="I212">
        <v>5.7023606486999396</v>
      </c>
      <c r="J212">
        <f>(Table2[[#This Row],[1M Return vs Nifty]]-AVERAGE(Table2[1M Return vs Nifty]))/_xlfn.STDEV.P(Table2[1M Return vs Nifty])</f>
        <v>0.72870997179464592</v>
      </c>
      <c r="K212">
        <v>19.923717237812902</v>
      </c>
      <c r="L212">
        <f>(Table2[[#This Row],[6M Return vs Nifty]]-AVERAGE(Table2[6M Return vs Nifty]))/_xlfn.STDEV.P(Table2[6M Return vs Nifty])</f>
        <v>0.53077449570940605</v>
      </c>
      <c r="M212">
        <v>3.2542820035195001</v>
      </c>
      <c r="N212">
        <f>(Table2[[#This Row],[1W Return vs Nifty]]-AVERAGE(Table2[1W Return vs Nifty]))/_xlfn.STDEV.P(Table2[1W Return vs Nifty])</f>
        <v>0.49362884050314554</v>
      </c>
      <c r="O212">
        <v>806.18</v>
      </c>
      <c r="P212">
        <v>805.15797089048704</v>
      </c>
      <c r="Q212">
        <v>726.72352660972695</v>
      </c>
      <c r="R212">
        <v>36.2939139936868</v>
      </c>
      <c r="S212" s="1">
        <f>(Table2[[#This Row],[Close Price]]-Table2[[#This Row],[20D EMA]])/Table2[[#This Row],[20D EMA]]</f>
        <v>-4.152918703019165E-2</v>
      </c>
      <c r="T212" s="1">
        <f>(Table2[[#This Row],[Close Price]]-Table2[[#This Row],[50D EMA]])/Table2[[#This Row],[50D EMA]]</f>
        <v>-4.0312549914384113E-2</v>
      </c>
      <c r="U212" s="1">
        <f>(Table2[[#This Row],[Close Price]]-Table2[[#This Row],[200D EMA]])/Table2[[#This Row],[200D EMA]]</f>
        <v>6.3265425855634772E-2</v>
      </c>
      <c r="V212">
        <v>0.71741834082493805</v>
      </c>
      <c r="W212">
        <v>766.85</v>
      </c>
      <c r="X212">
        <v>812.9</v>
      </c>
      <c r="Y212">
        <v>766.85</v>
      </c>
      <c r="Z212">
        <v>854.7</v>
      </c>
      <c r="AA212">
        <v>766.85</v>
      </c>
      <c r="AB212">
        <v>861.25</v>
      </c>
      <c r="AC212" s="1">
        <f>(Table2[[#This Row],[Close Price]]/Table2[[#This Row],[Day Low]])-1</f>
        <v>7.6286105496512491E-3</v>
      </c>
      <c r="AD212" s="1">
        <f>(Table2[[#This Row],[Day High]]/Table2[[#This Row],[Close Price]])-1</f>
        <v>5.2025365601138684E-2</v>
      </c>
      <c r="AE212" s="1">
        <f>(Table2[[#This Row],[Close Price]]/Table2[[#This Row],[Current Week Low]])-1</f>
        <v>7.6286105496512491E-3</v>
      </c>
      <c r="AF212" s="1">
        <f>(Table2[[#This Row],[Current Week High]]/Table2[[#This Row],[Close Price]])-1</f>
        <v>0.10612139251973596</v>
      </c>
      <c r="AG212" s="1">
        <f>(Table2[[#This Row],[Close Price]]/Table2[[#This Row],[Current Month Low]])-1</f>
        <v>7.6286105496512491E-3</v>
      </c>
      <c r="AH212" s="1">
        <f>(Table2[[#This Row],[Current Month High]]/Table2[[#This Row],[Close Price]])-1</f>
        <v>0.11459816228808073</v>
      </c>
      <c r="AI212">
        <v>13.303998964669301</v>
      </c>
      <c r="AJ212">
        <v>63.846480067854102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0.05</v>
      </c>
      <c r="AM212" t="s">
        <v>3159</v>
      </c>
      <c r="AN212">
        <v>1.44</v>
      </c>
      <c r="AO212" t="s">
        <v>3159</v>
      </c>
      <c r="AP212">
        <v>4.3152680321994999E-2</v>
      </c>
      <c r="AQ212">
        <f>(Table2[[#This Row],[Sharpe Ratio]]-AVERAGE(Table2[Sharpe Ratio]))/_xlfn.STDEV.P(Table2[Sharpe Ratio])</f>
        <v>-0.14436782710079984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1.9568675633827186</v>
      </c>
      <c r="AS212">
        <f>_xlfn.RANK.AVG(Table2[[#This Row],[1Y Return vs Nifty Z-Score]],Table2[1Y Return vs Nifty Z-Score])</f>
        <v>202</v>
      </c>
      <c r="AT212">
        <f>_xlfn.RANK.AVG(Table2[[#This Row],[6M Return vs Nifty Z-Score]],Table2[6M Return vs Nifty Z-Score])</f>
        <v>164</v>
      </c>
      <c r="AU212">
        <f>_xlfn.RANK.AVG(Table2[[#This Row],[Sharpe Ratio Z-Score]],Table2[Sharpe Ratio Z-Score])</f>
        <v>390</v>
      </c>
      <c r="AV212">
        <f>(Table2[[#This Row],[Rank 1Y]]+Table2[[#This Row],[Rank 6M]]+Table2[[#This Row],[Rank Sharpe]])/3</f>
        <v>252</v>
      </c>
    </row>
    <row r="213" spans="1:48" x14ac:dyDescent="0.3">
      <c r="A213" t="s">
        <v>436</v>
      </c>
      <c r="B213" t="s">
        <v>437</v>
      </c>
      <c r="C213" t="s">
        <v>3120</v>
      </c>
      <c r="D213" t="s">
        <v>360</v>
      </c>
      <c r="E213">
        <v>49239.602882915002</v>
      </c>
      <c r="F213">
        <v>942.05</v>
      </c>
      <c r="G213">
        <v>58.5969791308098</v>
      </c>
      <c r="H213">
        <f>(Table2[[#This Row],[1Y Return vs Nifty]]-AVERAGE(Table2[1Y Return vs Nifty]))/_xlfn.STDEV.P(Table2[1Y Return vs Nifty])</f>
        <v>0.87542201049315227</v>
      </c>
      <c r="I213">
        <v>7.0442810377756899</v>
      </c>
      <c r="J213">
        <f>(Table2[[#This Row],[1M Return vs Nifty]]-AVERAGE(Table2[1M Return vs Nifty]))/_xlfn.STDEV.P(Table2[1M Return vs Nifty])</f>
        <v>0.8755013769076837</v>
      </c>
      <c r="K213">
        <v>27.890410027653299</v>
      </c>
      <c r="L213">
        <f>(Table2[[#This Row],[6M Return vs Nifty]]-AVERAGE(Table2[6M Return vs Nifty]))/_xlfn.STDEV.P(Table2[6M Return vs Nifty])</f>
        <v>0.80736269552945938</v>
      </c>
      <c r="M213">
        <v>5.7561836948837204</v>
      </c>
      <c r="N213">
        <f>(Table2[[#This Row],[1W Return vs Nifty]]-AVERAGE(Table2[1W Return vs Nifty]))/_xlfn.STDEV.P(Table2[1W Return vs Nifty])</f>
        <v>1.0176130284525962</v>
      </c>
      <c r="O213">
        <v>973.89</v>
      </c>
      <c r="P213">
        <v>925.38638869057195</v>
      </c>
      <c r="Q213">
        <v>764.662539403241</v>
      </c>
      <c r="R213">
        <v>34.6144748623705</v>
      </c>
      <c r="S213" s="1">
        <f>(Table2[[#This Row],[Close Price]]-Table2[[#This Row],[20D EMA]])/Table2[[#This Row],[20D EMA]]</f>
        <v>-3.269363069751207E-2</v>
      </c>
      <c r="T213" s="1">
        <f>(Table2[[#This Row],[Close Price]]-Table2[[#This Row],[50D EMA]])/Table2[[#This Row],[50D EMA]]</f>
        <v>1.8007193009405651E-2</v>
      </c>
      <c r="U213" s="1">
        <f>(Table2[[#This Row],[Close Price]]-Table2[[#This Row],[200D EMA]])/Table2[[#This Row],[200D EMA]]</f>
        <v>0.23198136623143056</v>
      </c>
      <c r="V213">
        <v>0.49223418313190997</v>
      </c>
      <c r="W213">
        <v>932.35</v>
      </c>
      <c r="X213">
        <v>997.55</v>
      </c>
      <c r="Y213">
        <v>932.35</v>
      </c>
      <c r="Z213">
        <v>1036.25</v>
      </c>
      <c r="AA213">
        <v>932.35</v>
      </c>
      <c r="AB213">
        <v>1036.25</v>
      </c>
      <c r="AC213" s="1">
        <f>(Table2[[#This Row],[Close Price]]/Table2[[#This Row],[Day Low]])-1</f>
        <v>1.0403818308575064E-2</v>
      </c>
      <c r="AD213" s="1">
        <f>(Table2[[#This Row],[Day High]]/Table2[[#This Row],[Close Price]])-1</f>
        <v>5.8914070378430106E-2</v>
      </c>
      <c r="AE213" s="1">
        <f>(Table2[[#This Row],[Close Price]]/Table2[[#This Row],[Current Week Low]])-1</f>
        <v>1.0403818308575064E-2</v>
      </c>
      <c r="AF213" s="1">
        <f>(Table2[[#This Row],[Current Week High]]/Table2[[#This Row],[Close Price]])-1</f>
        <v>9.9994692426092158E-2</v>
      </c>
      <c r="AG213" s="1">
        <f>(Table2[[#This Row],[Close Price]]/Table2[[#This Row],[Current Month Low]])-1</f>
        <v>1.0403818308575064E-2</v>
      </c>
      <c r="AH213" s="1">
        <f>(Table2[[#This Row],[Current Month High]]/Table2[[#This Row],[Close Price]])-1</f>
        <v>9.9994692426092158E-2</v>
      </c>
      <c r="AI213">
        <v>10.397537285706701</v>
      </c>
      <c r="AJ213">
        <v>81.915612629139602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0.28999999999999998</v>
      </c>
      <c r="AM213" t="s">
        <v>3159</v>
      </c>
      <c r="AN213">
        <v>0.34</v>
      </c>
      <c r="AO213" t="s">
        <v>3159</v>
      </c>
      <c r="AQ213">
        <f>(Table2[[#This Row],[Sharpe Ratio]]-AVERAGE(Table2[Sharpe Ratio]))/_xlfn.STDEV.P(Table2[Sharpe Ratio])</f>
        <v>-0.65585503827864744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2.9200440731042439</v>
      </c>
      <c r="AS213">
        <f>_xlfn.RANK.AVG(Table2[[#This Row],[1Y Return vs Nifty Z-Score]],Table2[1Y Return vs Nifty Z-Score])</f>
        <v>114</v>
      </c>
      <c r="AT213">
        <f>_xlfn.RANK.AVG(Table2[[#This Row],[6M Return vs Nifty Z-Score]],Table2[6M Return vs Nifty Z-Score])</f>
        <v>113</v>
      </c>
      <c r="AU213">
        <f>_xlfn.RANK.AVG(Table2[[#This Row],[Sharpe Ratio Z-Score]],Table2[Sharpe Ratio Z-Score])</f>
        <v>531</v>
      </c>
      <c r="AV213">
        <f>(Table2[[#This Row],[Rank 1Y]]+Table2[[#This Row],[Rank 6M]]+Table2[[#This Row],[Rank Sharpe]])/3</f>
        <v>252.66666666666666</v>
      </c>
    </row>
    <row r="214" spans="1:48" x14ac:dyDescent="0.3">
      <c r="A214" t="s">
        <v>1103</v>
      </c>
      <c r="B214" t="s">
        <v>1104</v>
      </c>
      <c r="C214" t="s">
        <v>3115</v>
      </c>
      <c r="D214" t="s">
        <v>992</v>
      </c>
      <c r="E214">
        <v>11056.17383596</v>
      </c>
      <c r="F214">
        <v>547.6</v>
      </c>
      <c r="G214">
        <v>7.27267365069621</v>
      </c>
      <c r="H214">
        <f>(Table2[[#This Row],[1Y Return vs Nifty]]-AVERAGE(Table2[1Y Return vs Nifty]))/_xlfn.STDEV.P(Table2[1Y Return vs Nifty])</f>
        <v>-0.15608523638795629</v>
      </c>
      <c r="I214">
        <v>-6.9463242228213504</v>
      </c>
      <c r="J214">
        <f>(Table2[[#This Row],[1M Return vs Nifty]]-AVERAGE(Table2[1M Return vs Nifty]))/_xlfn.STDEV.P(Table2[1M Return vs Nifty])</f>
        <v>-0.6549177308900489</v>
      </c>
      <c r="K214">
        <v>40.4242072981584</v>
      </c>
      <c r="L214">
        <f>(Table2[[#This Row],[6M Return vs Nifty]]-AVERAGE(Table2[6M Return vs Nifty]))/_xlfn.STDEV.P(Table2[6M Return vs Nifty])</f>
        <v>1.2425119494807912</v>
      </c>
      <c r="M214">
        <v>-3.8247030114943699</v>
      </c>
      <c r="N214">
        <f>(Table2[[#This Row],[1W Return vs Nifty]]-AVERAGE(Table2[1W Return vs Nifty]))/_xlfn.STDEV.P(Table2[1W Return vs Nifty])</f>
        <v>-0.9889538794341044</v>
      </c>
      <c r="O214">
        <v>604.79</v>
      </c>
      <c r="P214">
        <v>598.28639428266001</v>
      </c>
      <c r="Q214">
        <v>503.63272731133702</v>
      </c>
      <c r="R214">
        <v>17.4343036552198</v>
      </c>
      <c r="S214" s="1">
        <f>(Table2[[#This Row],[Close Price]]-Table2[[#This Row],[20D EMA]])/Table2[[#This Row],[20D EMA]]</f>
        <v>-9.456174870616238E-2</v>
      </c>
      <c r="T214" s="1">
        <f>(Table2[[#This Row],[Close Price]]-Table2[[#This Row],[50D EMA]])/Table2[[#This Row],[50D EMA]]</f>
        <v>-8.4719282883630537E-2</v>
      </c>
      <c r="U214" s="1">
        <f>(Table2[[#This Row],[Close Price]]-Table2[[#This Row],[200D EMA]])/Table2[[#This Row],[200D EMA]]</f>
        <v>8.7300269232668815E-2</v>
      </c>
      <c r="V214">
        <v>0.42995362783088598</v>
      </c>
      <c r="W214">
        <v>544.75</v>
      </c>
      <c r="X214">
        <v>564.20000000000005</v>
      </c>
      <c r="Y214">
        <v>544.75</v>
      </c>
      <c r="Z214">
        <v>593.25</v>
      </c>
      <c r="AA214">
        <v>544.75</v>
      </c>
      <c r="AB214">
        <v>633.54999999999995</v>
      </c>
      <c r="AC214" s="1">
        <f>(Table2[[#This Row],[Close Price]]/Table2[[#This Row],[Day Low]])-1</f>
        <v>5.2317576870124505E-3</v>
      </c>
      <c r="AD214" s="1">
        <f>(Table2[[#This Row],[Day High]]/Table2[[#This Row],[Close Price]])-1</f>
        <v>3.0314097881665392E-2</v>
      </c>
      <c r="AE214" s="1">
        <f>(Table2[[#This Row],[Close Price]]/Table2[[#This Row],[Current Week Low]])-1</f>
        <v>5.2317576870124505E-3</v>
      </c>
      <c r="AF214" s="1">
        <f>(Table2[[#This Row],[Current Week High]]/Table2[[#This Row],[Close Price]])-1</f>
        <v>8.3363769174579883E-2</v>
      </c>
      <c r="AG214" s="1">
        <f>(Table2[[#This Row],[Close Price]]/Table2[[#This Row],[Current Month Low]])-1</f>
        <v>5.2317576870124505E-3</v>
      </c>
      <c r="AH214" s="1">
        <f>(Table2[[#This Row],[Current Month High]]/Table2[[#This Row],[Close Price]])-1</f>
        <v>0.1569576333089846</v>
      </c>
      <c r="AI214">
        <v>26.333089846603301</v>
      </c>
      <c r="AJ214">
        <v>59.417758369723401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7.0000000000000007E-2</v>
      </c>
      <c r="AM214" t="s">
        <v>3159</v>
      </c>
      <c r="AN214">
        <v>-12.82</v>
      </c>
      <c r="AO214" t="s">
        <v>3158</v>
      </c>
      <c r="AP214">
        <v>6.035052729294E-2</v>
      </c>
      <c r="AQ214">
        <f>(Table2[[#This Row],[Sharpe Ratio]]-AVERAGE(Table2[Sharpe Ratio]))/_xlfn.STDEV.P(Table2[Sharpe Ratio])</f>
        <v>5.9477651784748585E-2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-0.49796724544656978</v>
      </c>
      <c r="AS214">
        <f>_xlfn.RANK.AVG(Table2[[#This Row],[1Y Return vs Nifty Z-Score]],Table2[1Y Return vs Nifty Z-Score])</f>
        <v>355</v>
      </c>
      <c r="AT214">
        <f>_xlfn.RANK.AVG(Table2[[#This Row],[6M Return vs Nifty Z-Score]],Table2[6M Return vs Nifty Z-Score])</f>
        <v>67</v>
      </c>
      <c r="AU214">
        <f>_xlfn.RANK.AVG(Table2[[#This Row],[Sharpe Ratio Z-Score]],Table2[Sharpe Ratio Z-Score])</f>
        <v>336</v>
      </c>
      <c r="AV214">
        <f>(Table2[[#This Row],[Rank 1Y]]+Table2[[#This Row],[Rank 6M]]+Table2[[#This Row],[Rank Sharpe]])/3</f>
        <v>252.66666666666666</v>
      </c>
    </row>
    <row r="215" spans="1:48" x14ac:dyDescent="0.3">
      <c r="A215" t="s">
        <v>753</v>
      </c>
      <c r="B215" t="s">
        <v>754</v>
      </c>
      <c r="C215" t="s">
        <v>3112</v>
      </c>
      <c r="D215" t="s">
        <v>755</v>
      </c>
      <c r="E215">
        <v>21311.114205099999</v>
      </c>
      <c r="F215">
        <v>1518.35</v>
      </c>
      <c r="G215">
        <v>27.866774059895398</v>
      </c>
      <c r="H215">
        <f>(Table2[[#This Row],[1Y Return vs Nifty]]-AVERAGE(Table2[1Y Return vs Nifty]))/_xlfn.STDEV.P(Table2[1Y Return vs Nifty])</f>
        <v>0.25781152492948789</v>
      </c>
      <c r="I215">
        <v>0.84568598912771997</v>
      </c>
      <c r="J215">
        <f>(Table2[[#This Row],[1M Return vs Nifty]]-AVERAGE(Table2[1M Return vs Nifty]))/_xlfn.STDEV.P(Table2[1M Return vs Nifty])</f>
        <v>0.19744291358524407</v>
      </c>
      <c r="K215">
        <v>34.103157227655203</v>
      </c>
      <c r="L215">
        <f>(Table2[[#This Row],[6M Return vs Nifty]]-AVERAGE(Table2[6M Return vs Nifty]))/_xlfn.STDEV.P(Table2[6M Return vs Nifty])</f>
        <v>1.0230572891727556</v>
      </c>
      <c r="M215">
        <v>3.5837888010483701</v>
      </c>
      <c r="N215">
        <f>(Table2[[#This Row],[1W Return vs Nifty]]-AVERAGE(Table2[1W Return vs Nifty]))/_xlfn.STDEV.P(Table2[1W Return vs Nifty])</f>
        <v>0.56263888687025276</v>
      </c>
      <c r="O215">
        <v>1557.28</v>
      </c>
      <c r="P215">
        <v>1546.6684621181901</v>
      </c>
      <c r="Q215">
        <v>1384.92423478151</v>
      </c>
      <c r="R215">
        <v>38.212109274012299</v>
      </c>
      <c r="S215" s="1">
        <f>(Table2[[#This Row],[Close Price]]-Table2[[#This Row],[20D EMA]])/Table2[[#This Row],[20D EMA]]</f>
        <v>-2.4998715709442145E-2</v>
      </c>
      <c r="T215" s="1">
        <f>(Table2[[#This Row],[Close Price]]-Table2[[#This Row],[50D EMA]])/Table2[[#This Row],[50D EMA]]</f>
        <v>-1.8309329253023959E-2</v>
      </c>
      <c r="U215" s="1">
        <f>(Table2[[#This Row],[Close Price]]-Table2[[#This Row],[200D EMA]])/Table2[[#This Row],[200D EMA]]</f>
        <v>9.6341562857797478E-2</v>
      </c>
      <c r="V215">
        <v>0.88992659627752202</v>
      </c>
      <c r="W215">
        <v>1505.05</v>
      </c>
      <c r="X215">
        <v>1565.65</v>
      </c>
      <c r="Y215">
        <v>1505.05</v>
      </c>
      <c r="Z215">
        <v>1672</v>
      </c>
      <c r="AA215">
        <v>1501</v>
      </c>
      <c r="AB215">
        <v>1672</v>
      </c>
      <c r="AC215" s="1">
        <f>(Table2[[#This Row],[Close Price]]/Table2[[#This Row],[Day Low]])-1</f>
        <v>8.8369157170857804E-3</v>
      </c>
      <c r="AD215" s="1">
        <f>(Table2[[#This Row],[Day High]]/Table2[[#This Row],[Close Price]])-1</f>
        <v>3.1152237626370871E-2</v>
      </c>
      <c r="AE215" s="1">
        <f>(Table2[[#This Row],[Close Price]]/Table2[[#This Row],[Current Week Low]])-1</f>
        <v>8.8369157170857804E-3</v>
      </c>
      <c r="AF215" s="1">
        <f>(Table2[[#This Row],[Current Week High]]/Table2[[#This Row],[Close Price]])-1</f>
        <v>0.10119537656008171</v>
      </c>
      <c r="AG215" s="1">
        <f>(Table2[[#This Row],[Close Price]]/Table2[[#This Row],[Current Month Low]])-1</f>
        <v>1.1558960692871434E-2</v>
      </c>
      <c r="AH215" s="1">
        <f>(Table2[[#This Row],[Current Month High]]/Table2[[#This Row],[Close Price]])-1</f>
        <v>0.10119537656008171</v>
      </c>
      <c r="AI215">
        <v>12.951559258405499</v>
      </c>
      <c r="AJ215">
        <v>52.108795832498402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-0.1</v>
      </c>
      <c r="AM215" t="s">
        <v>3158</v>
      </c>
      <c r="AN215">
        <v>3.97</v>
      </c>
      <c r="AO215" t="s">
        <v>3159</v>
      </c>
      <c r="AP215">
        <v>2.1036013566436002E-2</v>
      </c>
      <c r="AQ215">
        <f>(Table2[[#This Row],[Sharpe Ratio]]-AVERAGE(Table2[Sharpe Ratio]))/_xlfn.STDEV.P(Table2[Sharpe Ratio])</f>
        <v>-0.40651590492447887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1.6344347096332614</v>
      </c>
      <c r="AS215">
        <f>_xlfn.RANK.AVG(Table2[[#This Row],[1Y Return vs Nifty Z-Score]],Table2[1Y Return vs Nifty Z-Score])</f>
        <v>230</v>
      </c>
      <c r="AT215">
        <f>_xlfn.RANK.AVG(Table2[[#This Row],[6M Return vs Nifty Z-Score]],Table2[6M Return vs Nifty Z-Score])</f>
        <v>86</v>
      </c>
      <c r="AU215">
        <f>_xlfn.RANK.AVG(Table2[[#This Row],[Sharpe Ratio Z-Score]],Table2[Sharpe Ratio Z-Score])</f>
        <v>445</v>
      </c>
      <c r="AV215">
        <f>(Table2[[#This Row],[Rank 1Y]]+Table2[[#This Row],[Rank 6M]]+Table2[[#This Row],[Rank Sharpe]])/3</f>
        <v>253.66666666666666</v>
      </c>
    </row>
    <row r="216" spans="1:48" x14ac:dyDescent="0.3">
      <c r="A216" t="s">
        <v>1912</v>
      </c>
      <c r="B216" t="s">
        <v>1913</v>
      </c>
      <c r="C216" t="s">
        <v>3122</v>
      </c>
      <c r="D216" t="s">
        <v>48</v>
      </c>
      <c r="E216">
        <v>3674.0004468000002</v>
      </c>
      <c r="F216">
        <v>2167.8000000000002</v>
      </c>
      <c r="G216">
        <v>1.62382122984518</v>
      </c>
      <c r="H216">
        <f>(Table2[[#This Row],[1Y Return vs Nifty]]-AVERAGE(Table2[1Y Return vs Nifty]))/_xlfn.STDEV.P(Table2[1Y Return vs Nifty])</f>
        <v>-0.26961492089440181</v>
      </c>
      <c r="I216">
        <v>2.0356754271463098</v>
      </c>
      <c r="J216">
        <f>(Table2[[#This Row],[1M Return vs Nifty]]-AVERAGE(Table2[1M Return vs Nifty]))/_xlfn.STDEV.P(Table2[1M Return vs Nifty])</f>
        <v>0.32761473532552937</v>
      </c>
      <c r="K216">
        <v>30.3038028378989</v>
      </c>
      <c r="L216">
        <f>(Table2[[#This Row],[6M Return vs Nifty]]-AVERAGE(Table2[6M Return vs Nifty]))/_xlfn.STDEV.P(Table2[6M Return vs Nifty])</f>
        <v>0.89115103662072703</v>
      </c>
      <c r="M216">
        <v>-1.66005860723815</v>
      </c>
      <c r="N216">
        <f>(Table2[[#This Row],[1W Return vs Nifty]]-AVERAGE(Table2[1W Return vs Nifty]))/_xlfn.STDEV.P(Table2[1W Return vs Nifty])</f>
        <v>-0.53560295670258529</v>
      </c>
      <c r="O216">
        <v>2253.1799999999998</v>
      </c>
      <c r="P216">
        <v>2183.3980141806301</v>
      </c>
      <c r="Q216">
        <v>1916.5417094433999</v>
      </c>
      <c r="R216">
        <v>36.735000108062899</v>
      </c>
      <c r="S216" s="1">
        <f>(Table2[[#This Row],[Close Price]]-Table2[[#This Row],[20D EMA]])/Table2[[#This Row],[20D EMA]]</f>
        <v>-3.7893111069688026E-2</v>
      </c>
      <c r="T216" s="1">
        <f>(Table2[[#This Row],[Close Price]]-Table2[[#This Row],[50D EMA]])/Table2[[#This Row],[50D EMA]]</f>
        <v>-7.1439169951262411E-3</v>
      </c>
      <c r="U216" s="1">
        <f>(Table2[[#This Row],[Close Price]]-Table2[[#This Row],[200D EMA]])/Table2[[#This Row],[200D EMA]]</f>
        <v>0.13109982909245971</v>
      </c>
      <c r="V216">
        <v>0.64058111093555503</v>
      </c>
      <c r="W216">
        <v>2150</v>
      </c>
      <c r="X216">
        <v>2223.6</v>
      </c>
      <c r="Y216">
        <v>2150</v>
      </c>
      <c r="Z216">
        <v>2298.9</v>
      </c>
      <c r="AA216">
        <v>2150</v>
      </c>
      <c r="AB216">
        <v>2412</v>
      </c>
      <c r="AC216" s="1">
        <f>(Table2[[#This Row],[Close Price]]/Table2[[#This Row],[Day Low]])-1</f>
        <v>8.2790697674419711E-3</v>
      </c>
      <c r="AD216" s="1">
        <f>(Table2[[#This Row],[Day High]]/Table2[[#This Row],[Close Price]])-1</f>
        <v>2.5740381954054703E-2</v>
      </c>
      <c r="AE216" s="1">
        <f>(Table2[[#This Row],[Close Price]]/Table2[[#This Row],[Current Week Low]])-1</f>
        <v>8.2790697674419711E-3</v>
      </c>
      <c r="AF216" s="1">
        <f>(Table2[[#This Row],[Current Week High]]/Table2[[#This Row],[Close Price]])-1</f>
        <v>6.0476058676999678E-2</v>
      </c>
      <c r="AG216" s="1">
        <f>(Table2[[#This Row],[Close Price]]/Table2[[#This Row],[Current Month Low]])-1</f>
        <v>8.2790697674419711E-3</v>
      </c>
      <c r="AH216" s="1">
        <f>(Table2[[#This Row],[Current Month High]]/Table2[[#This Row],[Close Price]])-1</f>
        <v>0.11264876833656223</v>
      </c>
      <c r="AI216">
        <v>26.164775348279299</v>
      </c>
      <c r="AJ216">
        <v>53.309759547383301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0.22</v>
      </c>
      <c r="AM216" t="s">
        <v>3159</v>
      </c>
      <c r="AN216">
        <v>-3.3</v>
      </c>
      <c r="AO216" t="s">
        <v>3158</v>
      </c>
      <c r="AP216">
        <v>8.5266055414818007E-2</v>
      </c>
      <c r="AQ216">
        <f>(Table2[[#This Row],[Sharpe Ratio]]-AVERAGE(Table2[Sharpe Ratio]))/_xlfn.STDEV.P(Table2[Sharpe Ratio])</f>
        <v>0.35480053553125346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0.76834842988052277</v>
      </c>
      <c r="AS216">
        <f>_xlfn.RANK.AVG(Table2[[#This Row],[1Y Return vs Nifty Z-Score]],Table2[1Y Return vs Nifty Z-Score])</f>
        <v>402</v>
      </c>
      <c r="AT216">
        <f>_xlfn.RANK.AVG(Table2[[#This Row],[6M Return vs Nifty Z-Score]],Table2[6M Return vs Nifty Z-Score])</f>
        <v>102</v>
      </c>
      <c r="AU216">
        <f>_xlfn.RANK.AVG(Table2[[#This Row],[Sharpe Ratio Z-Score]],Table2[Sharpe Ratio Z-Score])</f>
        <v>258</v>
      </c>
      <c r="AV216">
        <f>(Table2[[#This Row],[Rank 1Y]]+Table2[[#This Row],[Rank 6M]]+Table2[[#This Row],[Rank Sharpe]])/3</f>
        <v>254</v>
      </c>
    </row>
    <row r="217" spans="1:48" x14ac:dyDescent="0.3">
      <c r="A217" t="s">
        <v>348</v>
      </c>
      <c r="B217" t="s">
        <v>349</v>
      </c>
      <c r="C217" t="s">
        <v>3115</v>
      </c>
      <c r="D217" t="s">
        <v>350</v>
      </c>
      <c r="E217">
        <v>66715.651407900004</v>
      </c>
      <c r="F217">
        <v>1843</v>
      </c>
      <c r="G217">
        <v>6.1961629929626501</v>
      </c>
      <c r="H217">
        <f>(Table2[[#This Row],[1Y Return vs Nifty]]-AVERAGE(Table2[1Y Return vs Nifty]))/_xlfn.STDEV.P(Table2[1Y Return vs Nifty])</f>
        <v>-0.17772076626818367</v>
      </c>
      <c r="I217">
        <v>13.239775688889599</v>
      </c>
      <c r="J217">
        <f>(Table2[[#This Row],[1M Return vs Nifty]]-AVERAGE(Table2[1M Return vs Nifty]))/_xlfn.STDEV.P(Table2[1M Return vs Nifty])</f>
        <v>1.553220690669435</v>
      </c>
      <c r="K217">
        <v>31.900420335544599</v>
      </c>
      <c r="L217">
        <f>(Table2[[#This Row],[6M Return vs Nifty]]-AVERAGE(Table2[6M Return vs Nifty]))/_xlfn.STDEV.P(Table2[6M Return vs Nifty])</f>
        <v>0.94658251504276225</v>
      </c>
      <c r="M217">
        <v>3.3393732482553902</v>
      </c>
      <c r="N217">
        <f>(Table2[[#This Row],[1W Return vs Nifty]]-AVERAGE(Table2[1W Return vs Nifty]))/_xlfn.STDEV.P(Table2[1W Return vs Nifty])</f>
        <v>0.51144987117291241</v>
      </c>
      <c r="O217">
        <v>1814.46</v>
      </c>
      <c r="P217">
        <v>1784.3701926900001</v>
      </c>
      <c r="Q217">
        <v>1637.5271924725901</v>
      </c>
      <c r="R217">
        <v>54.449172607214003</v>
      </c>
      <c r="S217" s="1">
        <f>(Table2[[#This Row],[Close Price]]-Table2[[#This Row],[20D EMA]])/Table2[[#This Row],[20D EMA]]</f>
        <v>1.5729197667625608E-2</v>
      </c>
      <c r="T217" s="1">
        <f>(Table2[[#This Row],[Close Price]]-Table2[[#This Row],[50D EMA]])/Table2[[#This Row],[50D EMA]]</f>
        <v>3.2857423616572221E-2</v>
      </c>
      <c r="U217" s="1">
        <f>(Table2[[#This Row],[Close Price]]-Table2[[#This Row],[200D EMA]])/Table2[[#This Row],[200D EMA]]</f>
        <v>0.12547749342541026</v>
      </c>
      <c r="V217">
        <v>0.71583850689984896</v>
      </c>
      <c r="W217">
        <v>1836.5</v>
      </c>
      <c r="X217">
        <v>1863.5</v>
      </c>
      <c r="Y217">
        <v>1831</v>
      </c>
      <c r="Z217">
        <v>1887.95</v>
      </c>
      <c r="AA217">
        <v>1764.7</v>
      </c>
      <c r="AB217">
        <v>1912</v>
      </c>
      <c r="AC217" s="1">
        <f>(Table2[[#This Row],[Close Price]]/Table2[[#This Row],[Day Low]])-1</f>
        <v>3.5393411380342243E-3</v>
      </c>
      <c r="AD217" s="1">
        <f>(Table2[[#This Row],[Day High]]/Table2[[#This Row],[Close Price]])-1</f>
        <v>1.112316874660868E-2</v>
      </c>
      <c r="AE217" s="1">
        <f>(Table2[[#This Row],[Close Price]]/Table2[[#This Row],[Current Week Low]])-1</f>
        <v>6.5537957400327862E-3</v>
      </c>
      <c r="AF217" s="1">
        <f>(Table2[[#This Row],[Current Week High]]/Table2[[#This Row],[Close Price]])-1</f>
        <v>2.4389582202930082E-2</v>
      </c>
      <c r="AG217" s="1">
        <f>(Table2[[#This Row],[Close Price]]/Table2[[#This Row],[Current Month Low]])-1</f>
        <v>4.4370147900492984E-2</v>
      </c>
      <c r="AH217" s="1">
        <f>(Table2[[#This Row],[Current Month High]]/Table2[[#This Row],[Close Price]])-1</f>
        <v>3.7438958220292973E-2</v>
      </c>
      <c r="AI217">
        <v>8.0954964731416208</v>
      </c>
      <c r="AJ217">
        <v>57.528099491431199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7.0000000000000007E-2</v>
      </c>
      <c r="AM217" t="s">
        <v>3159</v>
      </c>
      <c r="AN217">
        <v>4.8499999999999996</v>
      </c>
      <c r="AO217" t="s">
        <v>3159</v>
      </c>
      <c r="AP217">
        <v>6.9683457194543996E-2</v>
      </c>
      <c r="AQ217">
        <f>(Table2[[#This Row],[Sharpe Ratio]]-AVERAGE(Table2[Sharpe Ratio]))/_xlfn.STDEV.P(Table2[Sharpe Ratio])</f>
        <v>0.17010054361602661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3.0036328542329525</v>
      </c>
      <c r="AS217">
        <f>_xlfn.RANK.AVG(Table2[[#This Row],[1Y Return vs Nifty Z-Score]],Table2[1Y Return vs Nifty Z-Score])</f>
        <v>369</v>
      </c>
      <c r="AT217">
        <f>_xlfn.RANK.AVG(Table2[[#This Row],[6M Return vs Nifty Z-Score]],Table2[6M Return vs Nifty Z-Score])</f>
        <v>97</v>
      </c>
      <c r="AU217">
        <f>_xlfn.RANK.AVG(Table2[[#This Row],[Sharpe Ratio Z-Score]],Table2[Sharpe Ratio Z-Score])</f>
        <v>298</v>
      </c>
      <c r="AV217">
        <f>(Table2[[#This Row],[Rank 1Y]]+Table2[[#This Row],[Rank 6M]]+Table2[[#This Row],[Rank Sharpe]])/3</f>
        <v>254.66666666666666</v>
      </c>
    </row>
    <row r="218" spans="1:48" x14ac:dyDescent="0.3">
      <c r="A218" t="s">
        <v>733</v>
      </c>
      <c r="B218" t="s">
        <v>734</v>
      </c>
      <c r="C218" t="s">
        <v>3113</v>
      </c>
      <c r="D218" t="s">
        <v>404</v>
      </c>
      <c r="E218">
        <v>22775.557192724998</v>
      </c>
      <c r="F218">
        <v>6360.65</v>
      </c>
      <c r="G218">
        <v>110.348848556627</v>
      </c>
      <c r="H218">
        <f>(Table2[[#This Row],[1Y Return vs Nifty]]-AVERAGE(Table2[1Y Return vs Nifty]))/_xlfn.STDEV.P(Table2[1Y Return vs Nifty])</f>
        <v>1.9155223655395381</v>
      </c>
      <c r="I218">
        <v>3.3571522068225801</v>
      </c>
      <c r="J218">
        <f>(Table2[[#This Row],[1M Return vs Nifty]]-AVERAGE(Table2[1M Return vs Nifty]))/_xlfn.STDEV.P(Table2[1M Return vs Nifty])</f>
        <v>0.47216983329712869</v>
      </c>
      <c r="K218">
        <v>17.1294476538115</v>
      </c>
      <c r="L218">
        <f>(Table2[[#This Row],[6M Return vs Nifty]]-AVERAGE(Table2[6M Return vs Nifty]))/_xlfn.STDEV.P(Table2[6M Return vs Nifty])</f>
        <v>0.43376284803592263</v>
      </c>
      <c r="M218">
        <v>-3.5420254683756398</v>
      </c>
      <c r="N218">
        <f>(Table2[[#This Row],[1W Return vs Nifty]]-AVERAGE(Table2[1W Return vs Nifty]))/_xlfn.STDEV.P(Table2[1W Return vs Nifty])</f>
        <v>-0.92975148815155628</v>
      </c>
      <c r="O218">
        <v>6837.76</v>
      </c>
      <c r="P218">
        <v>6670.8564746690099</v>
      </c>
      <c r="Q218">
        <v>5433.55608228661</v>
      </c>
      <c r="R218">
        <v>30.548370087552499</v>
      </c>
      <c r="S218" s="1">
        <f>(Table2[[#This Row],[Close Price]]-Table2[[#This Row],[20D EMA]])/Table2[[#This Row],[20D EMA]]</f>
        <v>-6.9775774522650769E-2</v>
      </c>
      <c r="T218" s="1">
        <f>(Table2[[#This Row],[Close Price]]-Table2[[#This Row],[50D EMA]])/Table2[[#This Row],[50D EMA]]</f>
        <v>-4.6501746192103753E-2</v>
      </c>
      <c r="U218" s="1">
        <f>(Table2[[#This Row],[Close Price]]-Table2[[#This Row],[200D EMA]])/Table2[[#This Row],[200D EMA]]</f>
        <v>0.17062378738221093</v>
      </c>
      <c r="V218">
        <v>0.72793019745869003</v>
      </c>
      <c r="W218">
        <v>6273.05</v>
      </c>
      <c r="X218">
        <v>6575</v>
      </c>
      <c r="Y218">
        <v>6273.05</v>
      </c>
      <c r="Z218">
        <v>7017.9</v>
      </c>
      <c r="AA218">
        <v>6273.05</v>
      </c>
      <c r="AB218">
        <v>7489.75</v>
      </c>
      <c r="AC218" s="1">
        <f>(Table2[[#This Row],[Close Price]]/Table2[[#This Row],[Day Low]])-1</f>
        <v>1.3964498927953706E-2</v>
      </c>
      <c r="AD218" s="1">
        <f>(Table2[[#This Row],[Day High]]/Table2[[#This Row],[Close Price]])-1</f>
        <v>3.3699386069033777E-2</v>
      </c>
      <c r="AE218" s="1">
        <f>(Table2[[#This Row],[Close Price]]/Table2[[#This Row],[Current Week Low]])-1</f>
        <v>1.3964498927953706E-2</v>
      </c>
      <c r="AF218" s="1">
        <f>(Table2[[#This Row],[Current Week High]]/Table2[[#This Row],[Close Price]])-1</f>
        <v>0.10333063444773716</v>
      </c>
      <c r="AG218" s="1">
        <f>(Table2[[#This Row],[Close Price]]/Table2[[#This Row],[Current Month Low]])-1</f>
        <v>1.3964498927953706E-2</v>
      </c>
      <c r="AH218" s="1">
        <f>(Table2[[#This Row],[Current Month High]]/Table2[[#This Row],[Close Price]])-1</f>
        <v>0.17751330445787783</v>
      </c>
      <c r="AI218">
        <v>17.751330445787701</v>
      </c>
      <c r="AJ218">
        <v>134.485364594853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-0.03</v>
      </c>
      <c r="AM218" t="s">
        <v>3158</v>
      </c>
      <c r="AN218">
        <v>-3.01</v>
      </c>
      <c r="AO218" t="s">
        <v>3158</v>
      </c>
      <c r="AQ218">
        <f>(Table2[[#This Row],[Sharpe Ratio]]-AVERAGE(Table2[Sharpe Ratio]))/_xlfn.STDEV.P(Table2[Sharpe Ratio])</f>
        <v>-0.65585503827864744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1.2358485204423857</v>
      </c>
      <c r="AS218">
        <f>_xlfn.RANK.AVG(Table2[[#This Row],[1Y Return vs Nifty Z-Score]],Table2[1Y Return vs Nifty Z-Score])</f>
        <v>36</v>
      </c>
      <c r="AT218">
        <f>_xlfn.RANK.AVG(Table2[[#This Row],[6M Return vs Nifty Z-Score]],Table2[6M Return vs Nifty Z-Score])</f>
        <v>197</v>
      </c>
      <c r="AU218">
        <f>_xlfn.RANK.AVG(Table2[[#This Row],[Sharpe Ratio Z-Score]],Table2[Sharpe Ratio Z-Score])</f>
        <v>531</v>
      </c>
      <c r="AV218">
        <f>(Table2[[#This Row],[Rank 1Y]]+Table2[[#This Row],[Rank 6M]]+Table2[[#This Row],[Rank Sharpe]])/3</f>
        <v>254.66666666666666</v>
      </c>
    </row>
    <row r="219" spans="1:48" x14ac:dyDescent="0.3">
      <c r="A219" t="s">
        <v>1221</v>
      </c>
      <c r="B219" t="s">
        <v>1222</v>
      </c>
      <c r="C219" t="s">
        <v>3124</v>
      </c>
      <c r="D219" t="s">
        <v>301</v>
      </c>
      <c r="E219">
        <v>9224.8781226149895</v>
      </c>
      <c r="F219">
        <v>1560.55</v>
      </c>
      <c r="G219">
        <v>109.173081168903</v>
      </c>
      <c r="H219">
        <f>(Table2[[#This Row],[1Y Return vs Nifty]]-AVERAGE(Table2[1Y Return vs Nifty]))/_xlfn.STDEV.P(Table2[1Y Return vs Nifty])</f>
        <v>1.8918919906179779</v>
      </c>
      <c r="I219">
        <v>13.256780847831299</v>
      </c>
      <c r="J219">
        <f>(Table2[[#This Row],[1M Return vs Nifty]]-AVERAGE(Table2[1M Return vs Nifty]))/_xlfn.STDEV.P(Table2[1M Return vs Nifty])</f>
        <v>1.555080868959849</v>
      </c>
      <c r="K219">
        <v>17.152827319146201</v>
      </c>
      <c r="L219">
        <f>(Table2[[#This Row],[6M Return vs Nifty]]-AVERAGE(Table2[6M Return vs Nifty]))/_xlfn.STDEV.P(Table2[6M Return vs Nifty])</f>
        <v>0.43457454489908859</v>
      </c>
      <c r="M219">
        <v>2.1275752770707199</v>
      </c>
      <c r="N219">
        <f>(Table2[[#This Row],[1W Return vs Nifty]]-AVERAGE(Table2[1W Return vs Nifty]))/_xlfn.STDEV.P(Table2[1W Return vs Nifty])</f>
        <v>0.25765773454273055</v>
      </c>
      <c r="O219">
        <v>1555.88</v>
      </c>
      <c r="P219">
        <v>1537.6756855456699</v>
      </c>
      <c r="Q219">
        <v>1395.7517829142801</v>
      </c>
      <c r="R219">
        <v>47.428721310478601</v>
      </c>
      <c r="S219" s="1">
        <f>(Table2[[#This Row],[Close Price]]-Table2[[#This Row],[20D EMA]])/Table2[[#This Row],[20D EMA]]</f>
        <v>3.0015168264903754E-3</v>
      </c>
      <c r="T219" s="1">
        <f>(Table2[[#This Row],[Close Price]]-Table2[[#This Row],[50D EMA]])/Table2[[#This Row],[50D EMA]]</f>
        <v>1.4875903071987967E-2</v>
      </c>
      <c r="U219" s="1">
        <f>(Table2[[#This Row],[Close Price]]-Table2[[#This Row],[200D EMA]])/Table2[[#This Row],[200D EMA]]</f>
        <v>0.11807129254861283</v>
      </c>
      <c r="V219">
        <v>2.5684130535415899</v>
      </c>
      <c r="W219">
        <v>1551</v>
      </c>
      <c r="X219">
        <v>1645.85</v>
      </c>
      <c r="Y219">
        <v>1551</v>
      </c>
      <c r="Z219">
        <v>1720</v>
      </c>
      <c r="AA219">
        <v>1450.05</v>
      </c>
      <c r="AB219">
        <v>1720</v>
      </c>
      <c r="AC219" s="1">
        <f>(Table2[[#This Row],[Close Price]]/Table2[[#This Row],[Day Low]])-1</f>
        <v>6.1573178594453992E-3</v>
      </c>
      <c r="AD219" s="1">
        <f>(Table2[[#This Row],[Day High]]/Table2[[#This Row],[Close Price]])-1</f>
        <v>5.4660215949504876E-2</v>
      </c>
      <c r="AE219" s="1">
        <f>(Table2[[#This Row],[Close Price]]/Table2[[#This Row],[Current Week Low]])-1</f>
        <v>6.1573178594453992E-3</v>
      </c>
      <c r="AF219" s="1">
        <f>(Table2[[#This Row],[Current Week High]]/Table2[[#This Row],[Close Price]])-1</f>
        <v>0.10217551504277345</v>
      </c>
      <c r="AG219" s="1">
        <f>(Table2[[#This Row],[Close Price]]/Table2[[#This Row],[Current Month Low]])-1</f>
        <v>7.6204268818316656E-2</v>
      </c>
      <c r="AH219" s="1">
        <f>(Table2[[#This Row],[Current Month High]]/Table2[[#This Row],[Close Price]])-1</f>
        <v>0.10217551504277345</v>
      </c>
      <c r="AI219">
        <v>33.286341354009799</v>
      </c>
      <c r="AJ219">
        <v>142.924968866749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0.06</v>
      </c>
      <c r="AM219" t="s">
        <v>3159</v>
      </c>
      <c r="AN219">
        <v>10.8</v>
      </c>
      <c r="AO219" t="s">
        <v>3159</v>
      </c>
      <c r="AQ219">
        <f>(Table2[[#This Row],[Sharpe Ratio]]-AVERAGE(Table2[Sharpe Ratio]))/_xlfn.STDEV.P(Table2[Sharpe Ratio])</f>
        <v>-0.65585503827864744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3.4833501007409988</v>
      </c>
      <c r="AS219">
        <f>_xlfn.RANK.AVG(Table2[[#This Row],[1Y Return vs Nifty Z-Score]],Table2[1Y Return vs Nifty Z-Score])</f>
        <v>37</v>
      </c>
      <c r="AT219">
        <f>_xlfn.RANK.AVG(Table2[[#This Row],[6M Return vs Nifty Z-Score]],Table2[6M Return vs Nifty Z-Score])</f>
        <v>196</v>
      </c>
      <c r="AU219">
        <f>_xlfn.RANK.AVG(Table2[[#This Row],[Sharpe Ratio Z-Score]],Table2[Sharpe Ratio Z-Score])</f>
        <v>531</v>
      </c>
      <c r="AV219">
        <f>(Table2[[#This Row],[Rank 1Y]]+Table2[[#This Row],[Rank 6M]]+Table2[[#This Row],[Rank Sharpe]])/3</f>
        <v>254.66666666666666</v>
      </c>
    </row>
    <row r="220" spans="1:48" x14ac:dyDescent="0.3">
      <c r="A220" t="s">
        <v>1684</v>
      </c>
      <c r="B220" t="s">
        <v>1685</v>
      </c>
      <c r="C220" t="s">
        <v>3124</v>
      </c>
      <c r="D220" t="s">
        <v>128</v>
      </c>
      <c r="E220">
        <v>5008.2405085350001</v>
      </c>
      <c r="F220">
        <v>757.35</v>
      </c>
      <c r="G220">
        <v>36.352316576065697</v>
      </c>
      <c r="H220">
        <f>(Table2[[#This Row],[1Y Return vs Nifty]]-AVERAGE(Table2[1Y Return vs Nifty]))/_xlfn.STDEV.P(Table2[1Y Return vs Nifty])</f>
        <v>0.42835252918211952</v>
      </c>
      <c r="I220">
        <v>27.933179806678499</v>
      </c>
      <c r="J220">
        <f>(Table2[[#This Row],[1M Return vs Nifty]]-AVERAGE(Table2[1M Return vs Nifty]))/_xlfn.STDEV.P(Table2[1M Return vs Nifty])</f>
        <v>3.1605183022881618</v>
      </c>
      <c r="K220">
        <v>47.256618375051303</v>
      </c>
      <c r="L220">
        <f>(Table2[[#This Row],[6M Return vs Nifty]]-AVERAGE(Table2[6M Return vs Nifty]))/_xlfn.STDEV.P(Table2[6M Return vs Nifty])</f>
        <v>1.4797200771242143</v>
      </c>
      <c r="M220">
        <v>30.9740692353929</v>
      </c>
      <c r="N220">
        <f>(Table2[[#This Row],[1W Return vs Nifty]]-AVERAGE(Table2[1W Return vs Nifty]))/_xlfn.STDEV.P(Table2[1W Return vs Nifty])</f>
        <v>6.2991048322095917</v>
      </c>
      <c r="O220">
        <v>655.11</v>
      </c>
      <c r="P220">
        <v>604.96570168513801</v>
      </c>
      <c r="Q220">
        <v>546.35430134635203</v>
      </c>
      <c r="R220">
        <v>74.726588035704097</v>
      </c>
      <c r="S220" s="1">
        <f>(Table2[[#This Row],[Close Price]]-Table2[[#This Row],[20D EMA]])/Table2[[#This Row],[20D EMA]]</f>
        <v>0.15606539359802171</v>
      </c>
      <c r="T220" s="1">
        <f>(Table2[[#This Row],[Close Price]]-Table2[[#This Row],[50D EMA]])/Table2[[#This Row],[50D EMA]]</f>
        <v>0.2518891532038825</v>
      </c>
      <c r="U220" s="1">
        <f>(Table2[[#This Row],[Close Price]]-Table2[[#This Row],[200D EMA]])/Table2[[#This Row],[200D EMA]]</f>
        <v>0.38618840948758421</v>
      </c>
      <c r="V220">
        <v>3.0799883875962801</v>
      </c>
      <c r="W220">
        <v>735</v>
      </c>
      <c r="X220">
        <v>779.6</v>
      </c>
      <c r="Y220">
        <v>735</v>
      </c>
      <c r="Z220">
        <v>848</v>
      </c>
      <c r="AA220">
        <v>575</v>
      </c>
      <c r="AB220">
        <v>849.1</v>
      </c>
      <c r="AC220" s="1">
        <f>(Table2[[#This Row],[Close Price]]/Table2[[#This Row],[Day Low]])-1</f>
        <v>3.0408163265306154E-2</v>
      </c>
      <c r="AD220" s="1">
        <f>(Table2[[#This Row],[Day High]]/Table2[[#This Row],[Close Price]])-1</f>
        <v>2.9378754868951029E-2</v>
      </c>
      <c r="AE220" s="1">
        <f>(Table2[[#This Row],[Close Price]]/Table2[[#This Row],[Current Week Low]])-1</f>
        <v>3.0408163265306154E-2</v>
      </c>
      <c r="AF220" s="1">
        <f>(Table2[[#This Row],[Current Week High]]/Table2[[#This Row],[Close Price]])-1</f>
        <v>0.11969366871327658</v>
      </c>
      <c r="AG220" s="1">
        <f>(Table2[[#This Row],[Close Price]]/Table2[[#This Row],[Current Month Low]])-1</f>
        <v>0.31713043478260872</v>
      </c>
      <c r="AH220" s="1">
        <f>(Table2[[#This Row],[Current Month High]]/Table2[[#This Row],[Close Price]])-1</f>
        <v>0.12114610153825844</v>
      </c>
      <c r="AI220">
        <v>12.114610153825801</v>
      </c>
      <c r="AJ220">
        <v>78.2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0.55000000000000004</v>
      </c>
      <c r="AM220" t="s">
        <v>3159</v>
      </c>
      <c r="AN220">
        <v>32.06</v>
      </c>
      <c r="AO220" t="s">
        <v>3159</v>
      </c>
      <c r="AQ220">
        <f>(Table2[[#This Row],[Sharpe Ratio]]-AVERAGE(Table2[Sharpe Ratio]))/_xlfn.STDEV.P(Table2[Sharpe Ratio])</f>
        <v>-0.65585503827864744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10.711840702525439</v>
      </c>
      <c r="AS220">
        <f>_xlfn.RANK.AVG(Table2[[#This Row],[1Y Return vs Nifty Z-Score]],Table2[1Y Return vs Nifty Z-Score])</f>
        <v>182</v>
      </c>
      <c r="AT220">
        <f>_xlfn.RANK.AVG(Table2[[#This Row],[6M Return vs Nifty Z-Score]],Table2[6M Return vs Nifty Z-Score])</f>
        <v>56</v>
      </c>
      <c r="AU220">
        <f>_xlfn.RANK.AVG(Table2[[#This Row],[Sharpe Ratio Z-Score]],Table2[Sharpe Ratio Z-Score])</f>
        <v>531</v>
      </c>
      <c r="AV220">
        <f>(Table2[[#This Row],[Rank 1Y]]+Table2[[#This Row],[Rank 6M]]+Table2[[#This Row],[Rank Sharpe]])/3</f>
        <v>256.33333333333331</v>
      </c>
    </row>
    <row r="221" spans="1:48" x14ac:dyDescent="0.3">
      <c r="A221" t="s">
        <v>876</v>
      </c>
      <c r="B221" t="s">
        <v>877</v>
      </c>
      <c r="C221" t="s">
        <v>3113</v>
      </c>
      <c r="D221" t="s">
        <v>452</v>
      </c>
      <c r="E221">
        <v>16553.84904999</v>
      </c>
      <c r="F221">
        <v>963.9</v>
      </c>
      <c r="G221">
        <v>66.053176292083904</v>
      </c>
      <c r="H221">
        <f>(Table2[[#This Row],[1Y Return vs Nifty]]-AVERAGE(Table2[1Y Return vs Nifty]))/_xlfn.STDEV.P(Table2[1Y Return vs Nifty])</f>
        <v>1.025275405177833</v>
      </c>
      <c r="I221">
        <v>2.7955159211004998</v>
      </c>
      <c r="J221">
        <f>(Table2[[#This Row],[1M Return vs Nifty]]-AVERAGE(Table2[1M Return vs Nifty]))/_xlfn.STDEV.P(Table2[1M Return vs Nifty])</f>
        <v>0.41073296996696151</v>
      </c>
      <c r="K221">
        <v>21.8005539601529</v>
      </c>
      <c r="L221">
        <f>(Table2[[#This Row],[6M Return vs Nifty]]-AVERAGE(Table2[6M Return vs Nifty]))/_xlfn.STDEV.P(Table2[6M Return vs Nifty])</f>
        <v>0.5959346448556353</v>
      </c>
      <c r="M221">
        <v>2.08689246062433</v>
      </c>
      <c r="N221">
        <f>(Table2[[#This Row],[1W Return vs Nifty]]-AVERAGE(Table2[1W Return vs Nifty]))/_xlfn.STDEV.P(Table2[1W Return vs Nifty])</f>
        <v>0.24913735478011306</v>
      </c>
      <c r="O221">
        <v>1010.61</v>
      </c>
      <c r="P221">
        <v>1002.937150886</v>
      </c>
      <c r="Q221">
        <v>829.35817608193599</v>
      </c>
      <c r="R221">
        <v>36.429075434828299</v>
      </c>
      <c r="S221" s="1">
        <f>(Table2[[#This Row],[Close Price]]-Table2[[#This Row],[20D EMA]])/Table2[[#This Row],[20D EMA]]</f>
        <v>-4.6219609938552002E-2</v>
      </c>
      <c r="T221" s="1">
        <f>(Table2[[#This Row],[Close Price]]-Table2[[#This Row],[50D EMA]])/Table2[[#This Row],[50D EMA]]</f>
        <v>-3.8922828665300148E-2</v>
      </c>
      <c r="U221" s="1">
        <f>(Table2[[#This Row],[Close Price]]-Table2[[#This Row],[200D EMA]])/Table2[[#This Row],[200D EMA]]</f>
        <v>0.16222402792683385</v>
      </c>
      <c r="V221">
        <v>0.42392237557331902</v>
      </c>
      <c r="W221">
        <v>956.6</v>
      </c>
      <c r="X221">
        <v>1018.7</v>
      </c>
      <c r="Y221">
        <v>956.6</v>
      </c>
      <c r="Z221">
        <v>1045.95</v>
      </c>
      <c r="AA221">
        <v>956.6</v>
      </c>
      <c r="AB221">
        <v>1060</v>
      </c>
      <c r="AC221" s="1">
        <f>(Table2[[#This Row],[Close Price]]/Table2[[#This Row],[Day Low]])-1</f>
        <v>7.6311938114153044E-3</v>
      </c>
      <c r="AD221" s="1">
        <f>(Table2[[#This Row],[Day High]]/Table2[[#This Row],[Close Price]])-1</f>
        <v>5.6852370577860745E-2</v>
      </c>
      <c r="AE221" s="1">
        <f>(Table2[[#This Row],[Close Price]]/Table2[[#This Row],[Current Week Low]])-1</f>
        <v>7.6311938114153044E-3</v>
      </c>
      <c r="AF221" s="1">
        <f>(Table2[[#This Row],[Current Week High]]/Table2[[#This Row],[Close Price]])-1</f>
        <v>8.5122938064114528E-2</v>
      </c>
      <c r="AG221" s="1">
        <f>(Table2[[#This Row],[Close Price]]/Table2[[#This Row],[Current Month Low]])-1</f>
        <v>7.6311938114153044E-3</v>
      </c>
      <c r="AH221" s="1">
        <f>(Table2[[#This Row],[Current Month High]]/Table2[[#This Row],[Close Price]])-1</f>
        <v>9.9699138914825181E-2</v>
      </c>
      <c r="AI221">
        <v>23.3530449216723</v>
      </c>
      <c r="AJ221">
        <v>111.26575342465701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-0.14000000000000001</v>
      </c>
      <c r="AM221" t="s">
        <v>3158</v>
      </c>
      <c r="AN221">
        <v>-0.31</v>
      </c>
      <c r="AO221" t="s">
        <v>3158</v>
      </c>
      <c r="AQ221">
        <f>(Table2[[#This Row],[Sharpe Ratio]]-AVERAGE(Table2[Sharpe Ratio]))/_xlfn.STDEV.P(Table2[Sharpe Ratio])</f>
        <v>-0.65585503827864744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1.6252253365018954</v>
      </c>
      <c r="AS221">
        <f>_xlfn.RANK.AVG(Table2[[#This Row],[1Y Return vs Nifty Z-Score]],Table2[1Y Return vs Nifty Z-Score])</f>
        <v>93</v>
      </c>
      <c r="AT221">
        <f>_xlfn.RANK.AVG(Table2[[#This Row],[6M Return vs Nifty Z-Score]],Table2[6M Return vs Nifty Z-Score])</f>
        <v>148</v>
      </c>
      <c r="AU221">
        <f>_xlfn.RANK.AVG(Table2[[#This Row],[Sharpe Ratio Z-Score]],Table2[Sharpe Ratio Z-Score])</f>
        <v>531</v>
      </c>
      <c r="AV221">
        <f>(Table2[[#This Row],[Rank 1Y]]+Table2[[#This Row],[Rank 6M]]+Table2[[#This Row],[Rank Sharpe]])/3</f>
        <v>257.33333333333331</v>
      </c>
    </row>
    <row r="222" spans="1:48" x14ac:dyDescent="0.3">
      <c r="A222" t="s">
        <v>1051</v>
      </c>
      <c r="B222" t="s">
        <v>1052</v>
      </c>
      <c r="C222" t="s">
        <v>3122</v>
      </c>
      <c r="D222" t="s">
        <v>114</v>
      </c>
      <c r="E222">
        <v>12144.4919625</v>
      </c>
      <c r="F222">
        <v>878.75</v>
      </c>
      <c r="G222">
        <v>74.655324793567601</v>
      </c>
      <c r="H222">
        <f>(Table2[[#This Row],[1Y Return vs Nifty]]-AVERAGE(Table2[1Y Return vs Nifty]))/_xlfn.STDEV.P(Table2[1Y Return vs Nifty])</f>
        <v>1.1981599368831077</v>
      </c>
      <c r="I222">
        <v>8.0277014782501901</v>
      </c>
      <c r="J222">
        <f>(Table2[[#This Row],[1M Return vs Nifty]]-AVERAGE(Table2[1M Return vs Nifty]))/_xlfn.STDEV.P(Table2[1M Return vs Nifty])</f>
        <v>0.98307681092695576</v>
      </c>
      <c r="K222">
        <v>19.240806312588301</v>
      </c>
      <c r="L222">
        <f>(Table2[[#This Row],[6M Return vs Nifty]]-AVERAGE(Table2[6M Return vs Nifty]))/_xlfn.STDEV.P(Table2[6M Return vs Nifty])</f>
        <v>0.5070651462430632</v>
      </c>
      <c r="M222">
        <v>0.43560787599483303</v>
      </c>
      <c r="N222">
        <f>(Table2[[#This Row],[1W Return vs Nifty]]-AVERAGE(Table2[1W Return vs Nifty]))/_xlfn.STDEV.P(Table2[1W Return vs Nifty])</f>
        <v>-9.6698380947271428E-2</v>
      </c>
      <c r="O222">
        <v>902.59</v>
      </c>
      <c r="P222">
        <v>847.71220034960595</v>
      </c>
      <c r="Q222">
        <v>716.94839914706495</v>
      </c>
      <c r="R222">
        <v>37.812407328817997</v>
      </c>
      <c r="S222" s="1">
        <f>(Table2[[#This Row],[Close Price]]-Table2[[#This Row],[20D EMA]])/Table2[[#This Row],[20D EMA]]</f>
        <v>-2.6412878494111426E-2</v>
      </c>
      <c r="T222" s="1">
        <f>(Table2[[#This Row],[Close Price]]-Table2[[#This Row],[50D EMA]])/Table2[[#This Row],[50D EMA]]</f>
        <v>3.6613604991875444E-2</v>
      </c>
      <c r="U222" s="1">
        <f>(Table2[[#This Row],[Close Price]]-Table2[[#This Row],[200D EMA]])/Table2[[#This Row],[200D EMA]]</f>
        <v>0.22568095701925864</v>
      </c>
      <c r="V222">
        <v>0.75530805046508598</v>
      </c>
      <c r="W222">
        <v>862.35</v>
      </c>
      <c r="X222">
        <v>904.05</v>
      </c>
      <c r="Y222">
        <v>862.35</v>
      </c>
      <c r="Z222">
        <v>947.6</v>
      </c>
      <c r="AA222">
        <v>862.35</v>
      </c>
      <c r="AB222">
        <v>974.65</v>
      </c>
      <c r="AC222" s="1">
        <f>(Table2[[#This Row],[Close Price]]/Table2[[#This Row],[Day Low]])-1</f>
        <v>1.9017800197135726E-2</v>
      </c>
      <c r="AD222" s="1">
        <f>(Table2[[#This Row],[Day High]]/Table2[[#This Row],[Close Price]])-1</f>
        <v>2.879089615931707E-2</v>
      </c>
      <c r="AE222" s="1">
        <f>(Table2[[#This Row],[Close Price]]/Table2[[#This Row],[Current Week Low]])-1</f>
        <v>1.9017800197135726E-2</v>
      </c>
      <c r="AF222" s="1">
        <f>(Table2[[#This Row],[Current Week High]]/Table2[[#This Row],[Close Price]])-1</f>
        <v>7.834992887624459E-2</v>
      </c>
      <c r="AG222" s="1">
        <f>(Table2[[#This Row],[Close Price]]/Table2[[#This Row],[Current Month Low]])-1</f>
        <v>1.9017800197135726E-2</v>
      </c>
      <c r="AH222" s="1">
        <f>(Table2[[#This Row],[Current Month High]]/Table2[[#This Row],[Close Price]])-1</f>
        <v>0.10913229018492165</v>
      </c>
      <c r="AI222">
        <v>11.5220483641536</v>
      </c>
      <c r="AJ222">
        <v>101.06395149296399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0.38</v>
      </c>
      <c r="AM222" t="s">
        <v>3159</v>
      </c>
      <c r="AN222">
        <v>-1.69</v>
      </c>
      <c r="AO222" t="s">
        <v>3158</v>
      </c>
      <c r="AQ222">
        <f>(Table2[[#This Row],[Sharpe Ratio]]-AVERAGE(Table2[Sharpe Ratio]))/_xlfn.STDEV.P(Table2[Sharpe Ratio])</f>
        <v>-0.65585503827864744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1.935748474827208</v>
      </c>
      <c r="AS222">
        <f>_xlfn.RANK.AVG(Table2[[#This Row],[1Y Return vs Nifty Z-Score]],Table2[1Y Return vs Nifty Z-Score])</f>
        <v>81</v>
      </c>
      <c r="AT222">
        <f>_xlfn.RANK.AVG(Table2[[#This Row],[6M Return vs Nifty Z-Score]],Table2[6M Return vs Nifty Z-Score])</f>
        <v>171</v>
      </c>
      <c r="AU222">
        <f>_xlfn.RANK.AVG(Table2[[#This Row],[Sharpe Ratio Z-Score]],Table2[Sharpe Ratio Z-Score])</f>
        <v>531</v>
      </c>
      <c r="AV222">
        <f>(Table2[[#This Row],[Rank 1Y]]+Table2[[#This Row],[Rank 6M]]+Table2[[#This Row],[Rank Sharpe]])/3</f>
        <v>261</v>
      </c>
    </row>
    <row r="223" spans="1:48" x14ac:dyDescent="0.3">
      <c r="A223" t="s">
        <v>1829</v>
      </c>
      <c r="B223" t="s">
        <v>1830</v>
      </c>
      <c r="C223" t="s">
        <v>3120</v>
      </c>
      <c r="D223" t="s">
        <v>117</v>
      </c>
      <c r="E223">
        <v>4008.2505347400001</v>
      </c>
      <c r="F223">
        <v>742.9</v>
      </c>
      <c r="G223">
        <v>34.741257795055297</v>
      </c>
      <c r="H223">
        <f>(Table2[[#This Row],[1Y Return vs Nifty]]-AVERAGE(Table2[1Y Return vs Nifty]))/_xlfn.STDEV.P(Table2[1Y Return vs Nifty])</f>
        <v>0.39597374115531281</v>
      </c>
      <c r="I223">
        <v>13.065289932399899</v>
      </c>
      <c r="J223">
        <f>(Table2[[#This Row],[1M Return vs Nifty]]-AVERAGE(Table2[1M Return vs Nifty]))/_xlfn.STDEV.P(Table2[1M Return vs Nifty])</f>
        <v>1.5341338584133313</v>
      </c>
      <c r="K223">
        <v>2.6193186140307301</v>
      </c>
      <c r="L223">
        <f>(Table2[[#This Row],[6M Return vs Nifty]]-AVERAGE(Table2[6M Return vs Nifty]))/_xlfn.STDEV.P(Table2[6M Return vs Nifty])</f>
        <v>-7.0000831089207044E-2</v>
      </c>
      <c r="M223">
        <v>13.421212982726701</v>
      </c>
      <c r="N223">
        <f>(Table2[[#This Row],[1W Return vs Nifty]]-AVERAGE(Table2[1W Return vs Nifty]))/_xlfn.STDEV.P(Table2[1W Return vs Nifty])</f>
        <v>2.6229335575774431</v>
      </c>
      <c r="O223">
        <v>710.46</v>
      </c>
      <c r="P223">
        <v>695.29941421277499</v>
      </c>
      <c r="Q223">
        <v>654.228724126987</v>
      </c>
      <c r="R223">
        <v>59.978561749815</v>
      </c>
      <c r="S223" s="1">
        <f>(Table2[[#This Row],[Close Price]]-Table2[[#This Row],[20D EMA]])/Table2[[#This Row],[20D EMA]]</f>
        <v>4.5660557948371393E-2</v>
      </c>
      <c r="T223" s="1">
        <f>(Table2[[#This Row],[Close Price]]-Table2[[#This Row],[50D EMA]])/Table2[[#This Row],[50D EMA]]</f>
        <v>6.8460557875082997E-2</v>
      </c>
      <c r="U223" s="1">
        <f>(Table2[[#This Row],[Close Price]]-Table2[[#This Row],[200D EMA]])/Table2[[#This Row],[200D EMA]]</f>
        <v>0.13553558962324269</v>
      </c>
      <c r="V223">
        <v>2.49627515347502</v>
      </c>
      <c r="W223">
        <v>734</v>
      </c>
      <c r="X223">
        <v>767.8</v>
      </c>
      <c r="Y223">
        <v>734</v>
      </c>
      <c r="Z223">
        <v>789.75</v>
      </c>
      <c r="AA223">
        <v>668.2</v>
      </c>
      <c r="AB223">
        <v>799.5</v>
      </c>
      <c r="AC223" s="1">
        <f>(Table2[[#This Row],[Close Price]]/Table2[[#This Row],[Day Low]])-1</f>
        <v>1.2125340599455026E-2</v>
      </c>
      <c r="AD223" s="1">
        <f>(Table2[[#This Row],[Day High]]/Table2[[#This Row],[Close Price]])-1</f>
        <v>3.3517297079014741E-2</v>
      </c>
      <c r="AE223" s="1">
        <f>(Table2[[#This Row],[Close Price]]/Table2[[#This Row],[Current Week Low]])-1</f>
        <v>1.2125340599455026E-2</v>
      </c>
      <c r="AF223" s="1">
        <f>(Table2[[#This Row],[Current Week High]]/Table2[[#This Row],[Close Price]])-1</f>
        <v>6.3063669403688349E-2</v>
      </c>
      <c r="AG223" s="1">
        <f>(Table2[[#This Row],[Close Price]]/Table2[[#This Row],[Current Month Low]])-1</f>
        <v>0.1117928763843159</v>
      </c>
      <c r="AH223" s="1">
        <f>(Table2[[#This Row],[Current Month High]]/Table2[[#This Row],[Close Price]])-1</f>
        <v>7.6187912235832655E-2</v>
      </c>
      <c r="AI223">
        <v>18.454704536276701</v>
      </c>
      <c r="AJ223">
        <v>66.831349651919993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0.15</v>
      </c>
      <c r="AM223" t="s">
        <v>3159</v>
      </c>
      <c r="AN223">
        <v>13.96</v>
      </c>
      <c r="AO223" t="s">
        <v>3159</v>
      </c>
      <c r="AP223">
        <v>8.4492487073256003E-2</v>
      </c>
      <c r="AQ223">
        <f>(Table2[[#This Row],[Sharpe Ratio]]-AVERAGE(Table2[Sharpe Ratio]))/_xlfn.STDEV.P(Table2[Sharpe Ratio])</f>
        <v>0.34563145702376274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4.8286717830806429</v>
      </c>
      <c r="AS223">
        <f>_xlfn.RANK.AVG(Table2[[#This Row],[1Y Return vs Nifty Z-Score]],Table2[1Y Return vs Nifty Z-Score])</f>
        <v>190</v>
      </c>
      <c r="AT223">
        <f>_xlfn.RANK.AVG(Table2[[#This Row],[6M Return vs Nifty Z-Score]],Table2[6M Return vs Nifty Z-Score])</f>
        <v>332</v>
      </c>
      <c r="AU223">
        <f>_xlfn.RANK.AVG(Table2[[#This Row],[Sharpe Ratio Z-Score]],Table2[Sharpe Ratio Z-Score])</f>
        <v>262</v>
      </c>
      <c r="AV223">
        <f>(Table2[[#This Row],[Rank 1Y]]+Table2[[#This Row],[Rank 6M]]+Table2[[#This Row],[Rank Sharpe]])/3</f>
        <v>261.33333333333331</v>
      </c>
    </row>
    <row r="224" spans="1:48" hidden="1" x14ac:dyDescent="0.3">
      <c r="A224" t="s">
        <v>1041</v>
      </c>
      <c r="B224" t="s">
        <v>1042</v>
      </c>
      <c r="C224" t="s">
        <v>3124</v>
      </c>
      <c r="D224" t="s">
        <v>117</v>
      </c>
      <c r="E224">
        <v>12386.739989039999</v>
      </c>
      <c r="F224">
        <v>185.16</v>
      </c>
      <c r="G224">
        <v>22.9157703676415</v>
      </c>
      <c r="H224">
        <f>(Table2[[#This Row],[1Y Return vs Nifty]]-AVERAGE(Table2[1Y Return vs Nifty]))/_xlfn.STDEV.P(Table2[1Y Return vs Nifty])</f>
        <v>0.15830708663029242</v>
      </c>
      <c r="I224">
        <v>7.4304158340682998</v>
      </c>
      <c r="J224">
        <f>(Table2[[#This Row],[1M Return vs Nifty]]-AVERAGE(Table2[1M Return vs Nifty]))/_xlfn.STDEV.P(Table2[1M Return vs Nifty])</f>
        <v>0.91774029791392009</v>
      </c>
      <c r="K224">
        <v>-3.0717706586436102</v>
      </c>
      <c r="L224">
        <f>(Table2[[#This Row],[6M Return vs Nifty]]-AVERAGE(Table2[6M Return vs Nifty]))/_xlfn.STDEV.P(Table2[6M Return vs Nifty])</f>
        <v>-0.2675844681727888</v>
      </c>
      <c r="M224">
        <v>2.3869732802017198</v>
      </c>
      <c r="N224">
        <f>(Table2[[#This Row],[1W Return vs Nifty]]-AVERAGE(Table2[1W Return vs Nifty]))/_xlfn.STDEV.P(Table2[1W Return vs Nifty])</f>
        <v>0.31198459018836233</v>
      </c>
      <c r="O224">
        <v>193.42</v>
      </c>
      <c r="P224">
        <v>194.367621997176</v>
      </c>
      <c r="Q224">
        <v>182.388512372138</v>
      </c>
      <c r="R224">
        <v>34.863403611146303</v>
      </c>
      <c r="S224" s="1">
        <f>(Table2[[#This Row],[Close Price]]-Table2[[#This Row],[20D EMA]])/Table2[[#This Row],[20D EMA]]</f>
        <v>-4.2704994312894179E-2</v>
      </c>
      <c r="T224" s="1">
        <f>(Table2[[#This Row],[Close Price]]-Table2[[#This Row],[50D EMA]])/Table2[[#This Row],[50D EMA]]</f>
        <v>-4.7372200691480314E-2</v>
      </c>
      <c r="U224" s="1">
        <f>(Table2[[#This Row],[Close Price]]-Table2[[#This Row],[200D EMA]])/Table2[[#This Row],[200D EMA]]</f>
        <v>1.5195516383220298E-2</v>
      </c>
      <c r="V224">
        <v>0.56336428361074098</v>
      </c>
      <c r="W224">
        <v>183.65</v>
      </c>
      <c r="X224">
        <v>194.86</v>
      </c>
      <c r="Y224">
        <v>183.65</v>
      </c>
      <c r="Z224">
        <v>201.64</v>
      </c>
      <c r="AA224">
        <v>183.65</v>
      </c>
      <c r="AB224">
        <v>207.2</v>
      </c>
      <c r="AC224" s="1">
        <f>(Table2[[#This Row],[Close Price]]/Table2[[#This Row],[Day Low]])-1</f>
        <v>8.2221617206643671E-3</v>
      </c>
      <c r="AD224" s="1">
        <f>(Table2[[#This Row],[Day High]]/Table2[[#This Row],[Close Price]])-1</f>
        <v>5.2387124648952454E-2</v>
      </c>
      <c r="AE224" s="1">
        <f>(Table2[[#This Row],[Close Price]]/Table2[[#This Row],[Current Week Low]])-1</f>
        <v>8.2221617206643671E-3</v>
      </c>
      <c r="AF224" s="1">
        <f>(Table2[[#This Row],[Current Week High]]/Table2[[#This Row],[Close Price]])-1</f>
        <v>8.9004104558219943E-2</v>
      </c>
      <c r="AG224" s="1">
        <f>(Table2[[#This Row],[Close Price]]/Table2[[#This Row],[Current Month Low]])-1</f>
        <v>8.2221617206643671E-3</v>
      </c>
      <c r="AH224" s="1">
        <f>(Table2[[#This Row],[Current Month High]]/Table2[[#This Row],[Close Price]])-1</f>
        <v>0.11903218837761931</v>
      </c>
      <c r="AI224">
        <v>32.204579822855898</v>
      </c>
      <c r="AJ224">
        <v>49.7452486858067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0.05</v>
      </c>
      <c r="AM224" t="s">
        <v>3159</v>
      </c>
      <c r="AN224">
        <v>6.97</v>
      </c>
      <c r="AO224" t="s">
        <v>3159</v>
      </c>
      <c r="AP224">
        <v>0.12548091367365499</v>
      </c>
      <c r="AQ224">
        <f>(Table2[[#This Row],[Sharpe Ratio]]-AVERAGE(Table2[Sharpe Ratio]))/_xlfn.STDEV.P(Table2[Sharpe Ratio])</f>
        <v>0.83146584450490513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251</v>
      </c>
      <c r="AT224">
        <f>_xlfn.RANK.AVG(Table2[[#This Row],[6M Return vs Nifty Z-Score]],Table2[6M Return vs Nifty Z-Score])</f>
        <v>395</v>
      </c>
      <c r="AU224">
        <f>_xlfn.RANK.AVG(Table2[[#This Row],[Sharpe Ratio Z-Score]],Table2[Sharpe Ratio Z-Score])</f>
        <v>142</v>
      </c>
      <c r="AV224">
        <f>(Table2[[#This Row],[Rank 1Y]]+Table2[[#This Row],[Rank 6M]]+Table2[[#This Row],[Rank Sharpe]])/3</f>
        <v>262.66666666666669</v>
      </c>
    </row>
    <row r="225" spans="1:48" hidden="1" x14ac:dyDescent="0.3">
      <c r="A225" t="s">
        <v>667</v>
      </c>
      <c r="B225" t="s">
        <v>668</v>
      </c>
      <c r="C225" t="s">
        <v>3126</v>
      </c>
      <c r="D225" t="s">
        <v>138</v>
      </c>
      <c r="E225">
        <v>26209.479531069999</v>
      </c>
      <c r="F225">
        <v>1073.05</v>
      </c>
      <c r="G225">
        <v>31.494004659828001</v>
      </c>
      <c r="H225">
        <f>(Table2[[#This Row],[1Y Return vs Nifty]]-AVERAGE(Table2[1Y Return vs Nifty]))/_xlfn.STDEV.P(Table2[1Y Return vs Nifty])</f>
        <v>0.33071099458503145</v>
      </c>
      <c r="I225">
        <v>-7.2959784919468902</v>
      </c>
      <c r="J225">
        <f>(Table2[[#This Row],[1M Return vs Nifty]]-AVERAGE(Table2[1M Return vs Nifty]))/_xlfn.STDEV.P(Table2[1M Return vs Nifty])</f>
        <v>-0.69316608145282788</v>
      </c>
      <c r="K225">
        <v>-0.67547687081117103</v>
      </c>
      <c r="L225">
        <f>(Table2[[#This Row],[6M Return vs Nifty]]-AVERAGE(Table2[6M Return vs Nifty]))/_xlfn.STDEV.P(Table2[6M Return vs Nifty])</f>
        <v>-0.18438977214261473</v>
      </c>
      <c r="M225">
        <v>-4.0445183772187203</v>
      </c>
      <c r="N225">
        <f>(Table2[[#This Row],[1W Return vs Nifty]]-AVERAGE(Table2[1W Return vs Nifty]))/_xlfn.STDEV.P(Table2[1W Return vs Nifty])</f>
        <v>-1.0349907706139017</v>
      </c>
      <c r="O225">
        <v>1186.73</v>
      </c>
      <c r="P225">
        <v>1233.19320060374</v>
      </c>
      <c r="Q225">
        <v>1141.6649924538499</v>
      </c>
      <c r="R225">
        <v>27.9063345407125</v>
      </c>
      <c r="S225" s="1">
        <f>(Table2[[#This Row],[Close Price]]-Table2[[#This Row],[20D EMA]])/Table2[[#This Row],[20D EMA]]</f>
        <v>-9.5792640280434521E-2</v>
      </c>
      <c r="T225" s="1">
        <f>(Table2[[#This Row],[Close Price]]-Table2[[#This Row],[50D EMA]])/Table2[[#This Row],[50D EMA]]</f>
        <v>-0.1298605932349757</v>
      </c>
      <c r="U225" s="1">
        <f>(Table2[[#This Row],[Close Price]]-Table2[[#This Row],[200D EMA]])/Table2[[#This Row],[200D EMA]]</f>
        <v>-6.0100811452904031E-2</v>
      </c>
      <c r="V225">
        <v>0.81439162245988195</v>
      </c>
      <c r="W225">
        <v>1060</v>
      </c>
      <c r="X225">
        <v>1119.4000000000001</v>
      </c>
      <c r="Y225">
        <v>1060</v>
      </c>
      <c r="Z225">
        <v>1146.05</v>
      </c>
      <c r="AA225">
        <v>1060</v>
      </c>
      <c r="AB225">
        <v>1284.7</v>
      </c>
      <c r="AC225" s="1">
        <f>(Table2[[#This Row],[Close Price]]/Table2[[#This Row],[Day Low]])-1</f>
        <v>1.231132075471697E-2</v>
      </c>
      <c r="AD225" s="1">
        <f>(Table2[[#This Row],[Day High]]/Table2[[#This Row],[Close Price]])-1</f>
        <v>4.31946321233867E-2</v>
      </c>
      <c r="AE225" s="1">
        <f>(Table2[[#This Row],[Close Price]]/Table2[[#This Row],[Current Week Low]])-1</f>
        <v>1.231132075471697E-2</v>
      </c>
      <c r="AF225" s="1">
        <f>(Table2[[#This Row],[Current Week High]]/Table2[[#This Row],[Close Price]])-1</f>
        <v>6.8030380690554892E-2</v>
      </c>
      <c r="AG225" s="1">
        <f>(Table2[[#This Row],[Close Price]]/Table2[[#This Row],[Current Month Low]])-1</f>
        <v>1.231132075471697E-2</v>
      </c>
      <c r="AH225" s="1">
        <f>(Table2[[#This Row],[Current Month High]]/Table2[[#This Row],[Close Price]])-1</f>
        <v>0.19724150785145156</v>
      </c>
      <c r="AI225">
        <v>35.417734495130702</v>
      </c>
      <c r="AJ225">
        <v>54.440126655152497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0</v>
      </c>
      <c r="AM225" t="s">
        <v>3160</v>
      </c>
      <c r="AN225">
        <v>-7.88</v>
      </c>
      <c r="AO225" t="s">
        <v>3158</v>
      </c>
      <c r="AP225">
        <v>9.9008047100241997E-2</v>
      </c>
      <c r="AQ225">
        <f>(Table2[[#This Row],[Sharpe Ratio]]-AVERAGE(Table2[Sharpe Ratio]))/_xlfn.STDEV.P(Table2[Sharpe Ratio])</f>
        <v>0.51768388253911168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208</v>
      </c>
      <c r="AT225">
        <f>_xlfn.RANK.AVG(Table2[[#This Row],[6M Return vs Nifty Z-Score]],Table2[6M Return vs Nifty Z-Score])</f>
        <v>368</v>
      </c>
      <c r="AU225">
        <f>_xlfn.RANK.AVG(Table2[[#This Row],[Sharpe Ratio Z-Score]],Table2[Sharpe Ratio Z-Score])</f>
        <v>215</v>
      </c>
      <c r="AV225">
        <f>(Table2[[#This Row],[Rank 1Y]]+Table2[[#This Row],[Rank 6M]]+Table2[[#This Row],[Rank Sharpe]])/3</f>
        <v>263.66666666666669</v>
      </c>
    </row>
    <row r="226" spans="1:48" x14ac:dyDescent="0.3">
      <c r="A226" t="s">
        <v>1400</v>
      </c>
      <c r="B226" t="s">
        <v>1401</v>
      </c>
      <c r="C226" t="s">
        <v>3125</v>
      </c>
      <c r="D226" t="s">
        <v>578</v>
      </c>
      <c r="E226">
        <v>7320.6023217399998</v>
      </c>
      <c r="F226">
        <v>549.4</v>
      </c>
      <c r="G226">
        <v>21.331328288917899</v>
      </c>
      <c r="H226">
        <f>(Table2[[#This Row],[1Y Return vs Nifty]]-AVERAGE(Table2[1Y Return vs Nifty]))/_xlfn.STDEV.P(Table2[1Y Return vs Nifty])</f>
        <v>0.12646323660293993</v>
      </c>
      <c r="I226">
        <v>-3.7573176636952699</v>
      </c>
      <c r="J226">
        <f>(Table2[[#This Row],[1M Return vs Nifty]]-AVERAGE(Table2[1M Return vs Nifty]))/_xlfn.STDEV.P(Table2[1M Return vs Nifty])</f>
        <v>-0.30607531256206727</v>
      </c>
      <c r="K226">
        <v>14.2577026412094</v>
      </c>
      <c r="L226">
        <f>(Table2[[#This Row],[6M Return vs Nifty]]-AVERAGE(Table2[6M Return vs Nifty]))/_xlfn.STDEV.P(Table2[6M Return vs Nifty])</f>
        <v>0.33406140299077686</v>
      </c>
      <c r="M226">
        <v>3.09041534435725</v>
      </c>
      <c r="N226">
        <f>(Table2[[#This Row],[1W Return vs Nifty]]-AVERAGE(Table2[1W Return vs Nifty]))/_xlfn.STDEV.P(Table2[1W Return vs Nifty])</f>
        <v>0.45930953106365197</v>
      </c>
      <c r="O226">
        <v>575.32000000000005</v>
      </c>
      <c r="P226">
        <v>569.79642800926797</v>
      </c>
      <c r="Q226">
        <v>507.35867267237802</v>
      </c>
      <c r="R226">
        <v>30.932129142135501</v>
      </c>
      <c r="S226" s="1">
        <f>(Table2[[#This Row],[Close Price]]-Table2[[#This Row],[20D EMA]])/Table2[[#This Row],[20D EMA]]</f>
        <v>-4.5053187791142445E-2</v>
      </c>
      <c r="T226" s="1">
        <f>(Table2[[#This Row],[Close Price]]-Table2[[#This Row],[50D EMA]])/Table2[[#This Row],[50D EMA]]</f>
        <v>-3.5795991351732795E-2</v>
      </c>
      <c r="U226" s="1">
        <f>(Table2[[#This Row],[Close Price]]-Table2[[#This Row],[200D EMA]])/Table2[[#This Row],[200D EMA]]</f>
        <v>8.2863129364046051E-2</v>
      </c>
      <c r="V226">
        <v>0.38303035434752503</v>
      </c>
      <c r="W226">
        <v>546.20000000000005</v>
      </c>
      <c r="X226">
        <v>576</v>
      </c>
      <c r="Y226">
        <v>546.20000000000005</v>
      </c>
      <c r="Z226">
        <v>591.20000000000005</v>
      </c>
      <c r="AA226">
        <v>546.20000000000005</v>
      </c>
      <c r="AB226">
        <v>599.5</v>
      </c>
      <c r="AC226" s="1">
        <f>(Table2[[#This Row],[Close Price]]/Table2[[#This Row],[Day Low]])-1</f>
        <v>5.8586598315633065E-3</v>
      </c>
      <c r="AD226" s="1">
        <f>(Table2[[#This Row],[Day High]]/Table2[[#This Row],[Close Price]])-1</f>
        <v>4.841645431379682E-2</v>
      </c>
      <c r="AE226" s="1">
        <f>(Table2[[#This Row],[Close Price]]/Table2[[#This Row],[Current Week Low]])-1</f>
        <v>5.8586598315633065E-3</v>
      </c>
      <c r="AF226" s="1">
        <f>(Table2[[#This Row],[Current Week High]]/Table2[[#This Row],[Close Price]])-1</f>
        <v>7.6082999635966653E-2</v>
      </c>
      <c r="AG226" s="1">
        <f>(Table2[[#This Row],[Close Price]]/Table2[[#This Row],[Current Month Low]])-1</f>
        <v>5.8586598315633065E-3</v>
      </c>
      <c r="AH226" s="1">
        <f>(Table2[[#This Row],[Current Month High]]/Table2[[#This Row],[Close Price]])-1</f>
        <v>9.1190389515835468E-2</v>
      </c>
      <c r="AI226">
        <v>16.436112122315201</v>
      </c>
      <c r="AJ226">
        <v>44.161637365520797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0.13</v>
      </c>
      <c r="AM226" t="s">
        <v>3159</v>
      </c>
      <c r="AN226">
        <v>-1.39</v>
      </c>
      <c r="AO226" t="s">
        <v>3158</v>
      </c>
      <c r="AP226">
        <v>6.3582955268267002E-2</v>
      </c>
      <c r="AQ226">
        <f>(Table2[[#This Row],[Sharpe Ratio]]-AVERAGE(Table2[Sharpe Ratio]))/_xlfn.STDEV.P(Table2[Sharpe Ratio])</f>
        <v>9.77915075660441E-2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0.71155036566134555</v>
      </c>
      <c r="AS226">
        <f>_xlfn.RANK.AVG(Table2[[#This Row],[1Y Return vs Nifty Z-Score]],Table2[1Y Return vs Nifty Z-Score])</f>
        <v>262</v>
      </c>
      <c r="AT226">
        <f>_xlfn.RANK.AVG(Table2[[#This Row],[6M Return vs Nifty Z-Score]],Table2[6M Return vs Nifty Z-Score])</f>
        <v>212</v>
      </c>
      <c r="AU226">
        <f>_xlfn.RANK.AVG(Table2[[#This Row],[Sharpe Ratio Z-Score]],Table2[Sharpe Ratio Z-Score])</f>
        <v>318</v>
      </c>
      <c r="AV226">
        <f>(Table2[[#This Row],[Rank 1Y]]+Table2[[#This Row],[Rank 6M]]+Table2[[#This Row],[Rank Sharpe]])/3</f>
        <v>264</v>
      </c>
    </row>
    <row r="227" spans="1:48" hidden="1" x14ac:dyDescent="0.3">
      <c r="A227" t="s">
        <v>1657</v>
      </c>
      <c r="B227" t="s">
        <v>1658</v>
      </c>
      <c r="C227" t="s">
        <v>3122</v>
      </c>
      <c r="D227" t="s">
        <v>284</v>
      </c>
      <c r="E227">
        <v>5196.5857956600003</v>
      </c>
      <c r="F227">
        <v>1911.15</v>
      </c>
      <c r="G227">
        <v>39.914974991819399</v>
      </c>
      <c r="H227">
        <f>(Table2[[#This Row],[1Y Return vs Nifty]]-AVERAGE(Table2[1Y Return vs Nifty]))/_xlfn.STDEV.P(Table2[1Y Return vs Nifty])</f>
        <v>0.49995423795606125</v>
      </c>
      <c r="I227">
        <v>-20.223002597417999</v>
      </c>
      <c r="J227">
        <f>(Table2[[#This Row],[1M Return vs Nifty]]-AVERAGE(Table2[1M Return vs Nifty]))/_xlfn.STDEV.P(Table2[1M Return vs Nifty])</f>
        <v>-2.1072410502959285</v>
      </c>
      <c r="K227">
        <v>53.2527388426806</v>
      </c>
      <c r="L227">
        <f>(Table2[[#This Row],[6M Return vs Nifty]]-AVERAGE(Table2[6M Return vs Nifty]))/_xlfn.STDEV.P(Table2[6M Return vs Nifty])</f>
        <v>1.6878938086581736</v>
      </c>
      <c r="M227">
        <v>-1.1270302605165301</v>
      </c>
      <c r="N227">
        <f>(Table2[[#This Row],[1W Return vs Nifty]]-AVERAGE(Table2[1W Return vs Nifty]))/_xlfn.STDEV.P(Table2[1W Return vs Nifty])</f>
        <v>-0.42396850424787191</v>
      </c>
      <c r="O227">
        <v>2077.34</v>
      </c>
      <c r="P227">
        <v>2131.9255273882</v>
      </c>
      <c r="Q227">
        <v>1805.81197703928</v>
      </c>
      <c r="R227">
        <v>31.3465778693887</v>
      </c>
      <c r="S227" s="1">
        <f>(Table2[[#This Row],[Close Price]]-Table2[[#This Row],[20D EMA]])/Table2[[#This Row],[20D EMA]]</f>
        <v>-8.0001347877574222E-2</v>
      </c>
      <c r="T227" s="1">
        <f>(Table2[[#This Row],[Close Price]]-Table2[[#This Row],[50D EMA]])/Table2[[#This Row],[50D EMA]]</f>
        <v>-0.10355686657529248</v>
      </c>
      <c r="U227" s="1">
        <f>(Table2[[#This Row],[Close Price]]-Table2[[#This Row],[200D EMA]])/Table2[[#This Row],[200D EMA]]</f>
        <v>5.8332774563510811E-2</v>
      </c>
      <c r="V227">
        <v>0.51124169122684504</v>
      </c>
      <c r="W227">
        <v>1884.9</v>
      </c>
      <c r="X227">
        <v>1931.55</v>
      </c>
      <c r="Y227">
        <v>1884.9</v>
      </c>
      <c r="Z227">
        <v>1986.35</v>
      </c>
      <c r="AA227">
        <v>1884.9</v>
      </c>
      <c r="AB227">
        <v>2089</v>
      </c>
      <c r="AC227" s="1">
        <f>(Table2[[#This Row],[Close Price]]/Table2[[#This Row],[Day Low]])-1</f>
        <v>1.3926468247652313E-2</v>
      </c>
      <c r="AD227" s="1">
        <f>(Table2[[#This Row],[Day High]]/Table2[[#This Row],[Close Price]])-1</f>
        <v>1.0674201397064431E-2</v>
      </c>
      <c r="AE227" s="1">
        <f>(Table2[[#This Row],[Close Price]]/Table2[[#This Row],[Current Week Low]])-1</f>
        <v>1.3926468247652313E-2</v>
      </c>
      <c r="AF227" s="1">
        <f>(Table2[[#This Row],[Current Week High]]/Table2[[#This Row],[Close Price]])-1</f>
        <v>3.9348036522512508E-2</v>
      </c>
      <c r="AG227" s="1">
        <f>(Table2[[#This Row],[Close Price]]/Table2[[#This Row],[Current Month Low]])-1</f>
        <v>1.3926468247652313E-2</v>
      </c>
      <c r="AH227" s="1">
        <f>(Table2[[#This Row],[Current Month High]]/Table2[[#This Row],[Close Price]])-1</f>
        <v>9.3059152866075356E-2</v>
      </c>
      <c r="AI227">
        <v>37.095466080632001</v>
      </c>
      <c r="AJ227">
        <v>100.88821148893599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0.08</v>
      </c>
      <c r="AM227" t="s">
        <v>3159</v>
      </c>
      <c r="AN227">
        <v>-5</v>
      </c>
      <c r="AO227" t="s">
        <v>3158</v>
      </c>
      <c r="AP227">
        <v>-1.0338824779193999E-2</v>
      </c>
      <c r="AQ227">
        <f>(Table2[[#This Row],[Sharpe Ratio]]-AVERAGE(Table2[Sharpe Ratio]))/_xlfn.STDEV.P(Table2[Sharpe Ratio])</f>
        <v>-0.77840076692649163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164</v>
      </c>
      <c r="AT227">
        <f>_xlfn.RANK.AVG(Table2[[#This Row],[6M Return vs Nifty Z-Score]],Table2[6M Return vs Nifty Z-Score])</f>
        <v>47</v>
      </c>
      <c r="AU227">
        <f>_xlfn.RANK.AVG(Table2[[#This Row],[Sharpe Ratio Z-Score]],Table2[Sharpe Ratio Z-Score])</f>
        <v>581</v>
      </c>
      <c r="AV227">
        <f>(Table2[[#This Row],[Rank 1Y]]+Table2[[#This Row],[Rank 6M]]+Table2[[#This Row],[Rank Sharpe]])/3</f>
        <v>264</v>
      </c>
    </row>
    <row r="228" spans="1:48" hidden="1" x14ac:dyDescent="0.3">
      <c r="A228" t="s">
        <v>78</v>
      </c>
      <c r="B228" t="s">
        <v>79</v>
      </c>
      <c r="C228" t="s">
        <v>3118</v>
      </c>
      <c r="D228" t="s">
        <v>80</v>
      </c>
      <c r="E228">
        <v>295759.20144420001</v>
      </c>
      <c r="F228">
        <v>318</v>
      </c>
      <c r="G228">
        <v>28.621633572467498</v>
      </c>
      <c r="H228">
        <f>(Table2[[#This Row],[1Y Return vs Nifty]]-AVERAGE(Table2[1Y Return vs Nifty]))/_xlfn.STDEV.P(Table2[1Y Return vs Nifty])</f>
        <v>0.2729825642706234</v>
      </c>
      <c r="I228">
        <v>3.2097382777177801</v>
      </c>
      <c r="J228">
        <f>(Table2[[#This Row],[1M Return vs Nifty]]-AVERAGE(Table2[1M Return vs Nifty]))/_xlfn.STDEV.P(Table2[1M Return vs Nifty])</f>
        <v>0.45604436269344306</v>
      </c>
      <c r="K228">
        <v>-2.8473874907840999</v>
      </c>
      <c r="L228">
        <f>(Table2[[#This Row],[6M Return vs Nifty]]-AVERAGE(Table2[6M Return vs Nifty]))/_xlfn.STDEV.P(Table2[6M Return vs Nifty])</f>
        <v>-0.25979431759144245</v>
      </c>
      <c r="M228">
        <v>5.4477870047638604</v>
      </c>
      <c r="N228">
        <f>(Table2[[#This Row],[1W Return vs Nifty]]-AVERAGE(Table2[1W Return vs Nifty]))/_xlfn.STDEV.P(Table2[1W Return vs Nifty])</f>
        <v>0.95302416399140311</v>
      </c>
      <c r="O228">
        <v>322.26</v>
      </c>
      <c r="P228">
        <v>327.90530328750799</v>
      </c>
      <c r="Q228">
        <v>307.25738419077999</v>
      </c>
      <c r="R228">
        <v>45.637754095313497</v>
      </c>
      <c r="S228" s="1">
        <f>(Table2[[#This Row],[Close Price]]-Table2[[#This Row],[20D EMA]])/Table2[[#This Row],[20D EMA]]</f>
        <v>-1.3219139824986008E-2</v>
      </c>
      <c r="T228" s="1">
        <f>(Table2[[#This Row],[Close Price]]-Table2[[#This Row],[50D EMA]])/Table2[[#This Row],[50D EMA]]</f>
        <v>-3.0207816672068285E-2</v>
      </c>
      <c r="U228" s="1">
        <f>(Table2[[#This Row],[Close Price]]-Table2[[#This Row],[200D EMA]])/Table2[[#This Row],[200D EMA]]</f>
        <v>3.496292151777803E-2</v>
      </c>
      <c r="V228">
        <v>0.86298976679559702</v>
      </c>
      <c r="W228">
        <v>317.14999999999998</v>
      </c>
      <c r="X228">
        <v>324.60000000000002</v>
      </c>
      <c r="Y228">
        <v>312.8</v>
      </c>
      <c r="Z228">
        <v>332.5</v>
      </c>
      <c r="AA228">
        <v>308.7</v>
      </c>
      <c r="AB228">
        <v>332.5</v>
      </c>
      <c r="AC228" s="1">
        <f>(Table2[[#This Row],[Close Price]]/Table2[[#This Row],[Day Low]])-1</f>
        <v>2.6801198171213514E-3</v>
      </c>
      <c r="AD228" s="1">
        <f>(Table2[[#This Row],[Day High]]/Table2[[#This Row],[Close Price]])-1</f>
        <v>2.0754716981132182E-2</v>
      </c>
      <c r="AE228" s="1">
        <f>(Table2[[#This Row],[Close Price]]/Table2[[#This Row],[Current Week Low]])-1</f>
        <v>1.6624040920716121E-2</v>
      </c>
      <c r="AF228" s="1">
        <f>(Table2[[#This Row],[Current Week High]]/Table2[[#This Row],[Close Price]])-1</f>
        <v>4.5597484276729494E-2</v>
      </c>
      <c r="AG228" s="1">
        <f>(Table2[[#This Row],[Close Price]]/Table2[[#This Row],[Current Month Low]])-1</f>
        <v>3.0126336248785357E-2</v>
      </c>
      <c r="AH228" s="1">
        <f>(Table2[[#This Row],[Current Month High]]/Table2[[#This Row],[Close Price]])-1</f>
        <v>4.5597484276729494E-2</v>
      </c>
      <c r="AI228">
        <v>15.172955974842701</v>
      </c>
      <c r="AJ228">
        <v>54.594069032571703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0.11</v>
      </c>
      <c r="AM228" t="s">
        <v>3159</v>
      </c>
      <c r="AN228">
        <v>-0.09</v>
      </c>
      <c r="AO228" t="s">
        <v>3158</v>
      </c>
      <c r="AP228">
        <v>0.112577457041485</v>
      </c>
      <c r="AQ228">
        <f>(Table2[[#This Row],[Sharpe Ratio]]-AVERAGE(Table2[Sharpe Ratio]))/_xlfn.STDEV.P(Table2[Sharpe Ratio])</f>
        <v>0.67852162416689465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223</v>
      </c>
      <c r="AT228">
        <f>_xlfn.RANK.AVG(Table2[[#This Row],[6M Return vs Nifty Z-Score]],Table2[6M Return vs Nifty Z-Score])</f>
        <v>391</v>
      </c>
      <c r="AU228">
        <f>_xlfn.RANK.AVG(Table2[[#This Row],[Sharpe Ratio Z-Score]],Table2[Sharpe Ratio Z-Score])</f>
        <v>179</v>
      </c>
      <c r="AV228">
        <f>(Table2[[#This Row],[Rank 1Y]]+Table2[[#This Row],[Rank 6M]]+Table2[[#This Row],[Rank Sharpe]])/3</f>
        <v>264.33333333333331</v>
      </c>
    </row>
    <row r="229" spans="1:48" hidden="1" x14ac:dyDescent="0.3">
      <c r="A229" t="s">
        <v>1053</v>
      </c>
      <c r="B229" t="s">
        <v>1054</v>
      </c>
      <c r="C229" t="s">
        <v>3114</v>
      </c>
      <c r="D229" t="s">
        <v>1055</v>
      </c>
      <c r="E229">
        <v>12043.213722675</v>
      </c>
      <c r="F229">
        <v>375.25</v>
      </c>
      <c r="G229">
        <v>26.511677270330299</v>
      </c>
      <c r="H229">
        <f>(Table2[[#This Row],[1Y Return vs Nifty]]-AVERAGE(Table2[1Y Return vs Nifty]))/_xlfn.STDEV.P(Table2[1Y Return vs Nifty])</f>
        <v>0.23057701789454471</v>
      </c>
      <c r="I229">
        <v>0.24144005346531999</v>
      </c>
      <c r="J229">
        <f>(Table2[[#This Row],[1M Return vs Nifty]]-AVERAGE(Table2[1M Return vs Nifty]))/_xlfn.STDEV.P(Table2[1M Return vs Nifty])</f>
        <v>0.1313450208549482</v>
      </c>
      <c r="K229">
        <v>-1.33779789892509</v>
      </c>
      <c r="L229">
        <f>(Table2[[#This Row],[6M Return vs Nifty]]-AVERAGE(Table2[6M Return vs Nifty]))/_xlfn.STDEV.P(Table2[6M Return vs Nifty])</f>
        <v>-0.20738428011493301</v>
      </c>
      <c r="M229">
        <v>-1.4602987217751799</v>
      </c>
      <c r="N229">
        <f>(Table2[[#This Row],[1W Return vs Nifty]]-AVERAGE(Table2[1W Return vs Nifty]))/_xlfn.STDEV.P(Table2[1W Return vs Nifty])</f>
        <v>-0.49376637226344411</v>
      </c>
      <c r="O229">
        <v>407.66</v>
      </c>
      <c r="P229">
        <v>427.68155998364301</v>
      </c>
      <c r="Q229">
        <v>411.090707785083</v>
      </c>
      <c r="R229">
        <v>25.754337739442501</v>
      </c>
      <c r="S229" s="1">
        <f>(Table2[[#This Row],[Close Price]]-Table2[[#This Row],[20D EMA]])/Table2[[#This Row],[20D EMA]]</f>
        <v>-7.9502526615316746E-2</v>
      </c>
      <c r="T229" s="1">
        <f>(Table2[[#This Row],[Close Price]]-Table2[[#This Row],[50D EMA]])/Table2[[#This Row],[50D EMA]]</f>
        <v>-0.1225948576918965</v>
      </c>
      <c r="U229" s="1">
        <f>(Table2[[#This Row],[Close Price]]-Table2[[#This Row],[200D EMA]])/Table2[[#This Row],[200D EMA]]</f>
        <v>-8.7184426955766697E-2</v>
      </c>
      <c r="V229">
        <v>0.480909622724491</v>
      </c>
      <c r="W229">
        <v>373.6</v>
      </c>
      <c r="X229">
        <v>392.6</v>
      </c>
      <c r="Y229">
        <v>373.6</v>
      </c>
      <c r="Z229">
        <v>406.95</v>
      </c>
      <c r="AA229">
        <v>373.6</v>
      </c>
      <c r="AB229">
        <v>427</v>
      </c>
      <c r="AC229" s="1">
        <f>(Table2[[#This Row],[Close Price]]/Table2[[#This Row],[Day Low]])-1</f>
        <v>4.4164882226980229E-3</v>
      </c>
      <c r="AD229" s="1">
        <f>(Table2[[#This Row],[Day High]]/Table2[[#This Row],[Close Price]])-1</f>
        <v>4.6235842771485736E-2</v>
      </c>
      <c r="AE229" s="1">
        <f>(Table2[[#This Row],[Close Price]]/Table2[[#This Row],[Current Week Low]])-1</f>
        <v>4.4164882226980229E-3</v>
      </c>
      <c r="AF229" s="1">
        <f>(Table2[[#This Row],[Current Week High]]/Table2[[#This Row],[Close Price]])-1</f>
        <v>8.4477015323117799E-2</v>
      </c>
      <c r="AG229" s="1">
        <f>(Table2[[#This Row],[Close Price]]/Table2[[#This Row],[Current Month Low]])-1</f>
        <v>4.4164882226980229E-3</v>
      </c>
      <c r="AH229" s="1">
        <f>(Table2[[#This Row],[Current Month High]]/Table2[[#This Row],[Close Price]])-1</f>
        <v>0.13790806129247168</v>
      </c>
      <c r="AI229">
        <v>64.636908727514907</v>
      </c>
      <c r="AJ229">
        <v>52.478667208451803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-0.23</v>
      </c>
      <c r="AM229" t="s">
        <v>3158</v>
      </c>
      <c r="AN229">
        <v>-7.17</v>
      </c>
      <c r="AO229" t="s">
        <v>3158</v>
      </c>
      <c r="AP229">
        <v>0.11010867746903399</v>
      </c>
      <c r="AQ229">
        <f>(Table2[[#This Row],[Sharpe Ratio]]-AVERAGE(Table2[Sharpe Ratio]))/_xlfn.STDEV.P(Table2[Sharpe Ratio])</f>
        <v>0.64925926620665975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237</v>
      </c>
      <c r="AT229">
        <f>_xlfn.RANK.AVG(Table2[[#This Row],[6M Return vs Nifty Z-Score]],Table2[6M Return vs Nifty Z-Score])</f>
        <v>376</v>
      </c>
      <c r="AU229">
        <f>_xlfn.RANK.AVG(Table2[[#This Row],[Sharpe Ratio Z-Score]],Table2[Sharpe Ratio Z-Score])</f>
        <v>183</v>
      </c>
      <c r="AV229">
        <f>(Table2[[#This Row],[Rank 1Y]]+Table2[[#This Row],[Rank 6M]]+Table2[[#This Row],[Rank Sharpe]])/3</f>
        <v>265.33333333333331</v>
      </c>
    </row>
    <row r="230" spans="1:48" hidden="1" x14ac:dyDescent="0.3">
      <c r="A230" t="s">
        <v>139</v>
      </c>
      <c r="B230" t="s">
        <v>140</v>
      </c>
      <c r="C230" t="s">
        <v>3115</v>
      </c>
      <c r="D230" t="s">
        <v>141</v>
      </c>
      <c r="E230">
        <v>184560.09025805001</v>
      </c>
      <c r="F230">
        <v>568.1</v>
      </c>
      <c r="G230">
        <v>19.626658492780301</v>
      </c>
      <c r="H230">
        <f>(Table2[[#This Row],[1Y Return vs Nifty]]-AVERAGE(Table2[1Y Return vs Nifty]))/_xlfn.STDEV.P(Table2[1Y Return vs Nifty])</f>
        <v>9.2203070161202383E-2</v>
      </c>
      <c r="I230">
        <v>3.5753751114449899</v>
      </c>
      <c r="J230">
        <f>(Table2[[#This Row],[1M Return vs Nifty]]-AVERAGE(Table2[1M Return vs Nifty]))/_xlfn.STDEV.P(Table2[1M Return vs Nifty])</f>
        <v>0.49604103091670942</v>
      </c>
      <c r="K230">
        <v>-10.4442789707785</v>
      </c>
      <c r="L230">
        <f>(Table2[[#This Row],[6M Return vs Nifty]]-AVERAGE(Table2[6M Return vs Nifty]))/_xlfn.STDEV.P(Table2[6M Return vs Nifty])</f>
        <v>-0.52354372956318829</v>
      </c>
      <c r="M230">
        <v>3.6924704234779799</v>
      </c>
      <c r="N230">
        <f>(Table2[[#This Row],[1W Return vs Nifty]]-AVERAGE(Table2[1W Return vs Nifty]))/_xlfn.STDEV.P(Table2[1W Return vs Nifty])</f>
        <v>0.58540055327400187</v>
      </c>
      <c r="O230">
        <v>594.80999999999995</v>
      </c>
      <c r="P230">
        <v>602.83372203937802</v>
      </c>
      <c r="Q230">
        <v>573.59184131730206</v>
      </c>
      <c r="R230">
        <v>29.246670021083201</v>
      </c>
      <c r="S230" s="1">
        <f>(Table2[[#This Row],[Close Price]]-Table2[[#This Row],[20D EMA]])/Table2[[#This Row],[20D EMA]]</f>
        <v>-4.4905095744859576E-2</v>
      </c>
      <c r="T230" s="1">
        <f>(Table2[[#This Row],[Close Price]]-Table2[[#This Row],[50D EMA]])/Table2[[#This Row],[50D EMA]]</f>
        <v>-5.7617417157544371E-2</v>
      </c>
      <c r="U230" s="1">
        <f>(Table2[[#This Row],[Close Price]]-Table2[[#This Row],[200D EMA]])/Table2[[#This Row],[200D EMA]]</f>
        <v>-9.5744759979318316E-3</v>
      </c>
      <c r="V230">
        <v>0.72777211106309203</v>
      </c>
      <c r="W230">
        <v>565</v>
      </c>
      <c r="X230">
        <v>594.95000000000005</v>
      </c>
      <c r="Y230">
        <v>565</v>
      </c>
      <c r="Z230">
        <v>607.95000000000005</v>
      </c>
      <c r="AA230">
        <v>565</v>
      </c>
      <c r="AB230">
        <v>615.95000000000005</v>
      </c>
      <c r="AC230" s="1">
        <f>(Table2[[#This Row],[Close Price]]/Table2[[#This Row],[Day Low]])-1</f>
        <v>5.4867256637167738E-3</v>
      </c>
      <c r="AD230" s="1">
        <f>(Table2[[#This Row],[Day High]]/Table2[[#This Row],[Close Price]])-1</f>
        <v>4.7262805844041633E-2</v>
      </c>
      <c r="AE230" s="1">
        <f>(Table2[[#This Row],[Close Price]]/Table2[[#This Row],[Current Week Low]])-1</f>
        <v>5.4867256637167738E-3</v>
      </c>
      <c r="AF230" s="1">
        <f>(Table2[[#This Row],[Current Week High]]/Table2[[#This Row],[Close Price]])-1</f>
        <v>7.0146101038549569E-2</v>
      </c>
      <c r="AG230" s="1">
        <f>(Table2[[#This Row],[Close Price]]/Table2[[#This Row],[Current Month Low]])-1</f>
        <v>5.4867256637167738E-3</v>
      </c>
      <c r="AH230" s="1">
        <f>(Table2[[#This Row],[Current Month High]]/Table2[[#This Row],[Close Price]])-1</f>
        <v>8.4228128850554418E-2</v>
      </c>
      <c r="AI230">
        <v>19.894384791409902</v>
      </c>
      <c r="AJ230">
        <v>42.309619238476898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0.01</v>
      </c>
      <c r="AM230" t="s">
        <v>3159</v>
      </c>
      <c r="AN230">
        <v>-5.91</v>
      </c>
      <c r="AO230" t="s">
        <v>3158</v>
      </c>
      <c r="AP230">
        <v>0.196121938405388</v>
      </c>
      <c r="AQ230">
        <f>(Table2[[#This Row],[Sharpe Ratio]]-AVERAGE(Table2[Sharpe Ratio]))/_xlfn.STDEV.P(Table2[Sharpe Ratio])</f>
        <v>1.6687714409399645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273</v>
      </c>
      <c r="AT230">
        <f>_xlfn.RANK.AVG(Table2[[#This Row],[6M Return vs Nifty Z-Score]],Table2[6M Return vs Nifty Z-Score])</f>
        <v>500</v>
      </c>
      <c r="AU230">
        <f>_xlfn.RANK.AVG(Table2[[#This Row],[Sharpe Ratio Z-Score]],Table2[Sharpe Ratio Z-Score])</f>
        <v>28</v>
      </c>
      <c r="AV230">
        <f>(Table2[[#This Row],[Rank 1Y]]+Table2[[#This Row],[Rank 6M]]+Table2[[#This Row],[Rank Sharpe]])/3</f>
        <v>267</v>
      </c>
    </row>
    <row r="231" spans="1:48" x14ac:dyDescent="0.3">
      <c r="A231" t="s">
        <v>709</v>
      </c>
      <c r="B231" t="s">
        <v>710</v>
      </c>
      <c r="C231" t="s">
        <v>3113</v>
      </c>
      <c r="D231" t="s">
        <v>567</v>
      </c>
      <c r="E231">
        <v>24026.369217715001</v>
      </c>
      <c r="F231">
        <v>924.65</v>
      </c>
      <c r="G231">
        <v>-1.91058227365135</v>
      </c>
      <c r="H231">
        <f>(Table2[[#This Row],[1Y Return vs Nifty]]-AVERAGE(Table2[1Y Return vs Nifty]))/_xlfn.STDEV.P(Table2[1Y Return vs Nifty])</f>
        <v>-0.34064876720083181</v>
      </c>
      <c r="I231">
        <v>6.4233950817867198</v>
      </c>
      <c r="J231">
        <f>(Table2[[#This Row],[1M Return vs Nifty]]-AVERAGE(Table2[1M Return vs Nifty]))/_xlfn.STDEV.P(Table2[1M Return vs Nifty])</f>
        <v>0.80758324805553472</v>
      </c>
      <c r="K231">
        <v>20.473490392369399</v>
      </c>
      <c r="L231">
        <f>(Table2[[#This Row],[6M Return vs Nifty]]-AVERAGE(Table2[6M Return vs Nifty]))/_xlfn.STDEV.P(Table2[6M Return vs Nifty])</f>
        <v>0.54986155870273379</v>
      </c>
      <c r="M231">
        <v>3.8034046769135101</v>
      </c>
      <c r="N231">
        <f>(Table2[[#This Row],[1W Return vs Nifty]]-AVERAGE(Table2[1W Return vs Nifty]))/_xlfn.STDEV.P(Table2[1W Return vs Nifty])</f>
        <v>0.60863399801838725</v>
      </c>
      <c r="O231">
        <v>956.15</v>
      </c>
      <c r="P231">
        <v>948.28426362999403</v>
      </c>
      <c r="Q231">
        <v>848.11441132361995</v>
      </c>
      <c r="R231">
        <v>40.682437587717303</v>
      </c>
      <c r="S231" s="1">
        <f>(Table2[[#This Row],[Close Price]]-Table2[[#This Row],[20D EMA]])/Table2[[#This Row],[20D EMA]]</f>
        <v>-3.2944621659781417E-2</v>
      </c>
      <c r="T231" s="1">
        <f>(Table2[[#This Row],[Close Price]]-Table2[[#This Row],[50D EMA]])/Table2[[#This Row],[50D EMA]]</f>
        <v>-2.4923184467411746E-2</v>
      </c>
      <c r="U231" s="1">
        <f>(Table2[[#This Row],[Close Price]]-Table2[[#This Row],[200D EMA]])/Table2[[#This Row],[200D EMA]]</f>
        <v>9.0242056560427789E-2</v>
      </c>
      <c r="V231">
        <v>1.1883085237120099</v>
      </c>
      <c r="W231">
        <v>905.05</v>
      </c>
      <c r="X231">
        <v>952.85</v>
      </c>
      <c r="Y231">
        <v>905.05</v>
      </c>
      <c r="Z231">
        <v>1011.9</v>
      </c>
      <c r="AA231">
        <v>905.05</v>
      </c>
      <c r="AB231">
        <v>1025.2</v>
      </c>
      <c r="AC231" s="1">
        <f>(Table2[[#This Row],[Close Price]]/Table2[[#This Row],[Day Low]])-1</f>
        <v>2.1656262084967626E-2</v>
      </c>
      <c r="AD231" s="1">
        <f>(Table2[[#This Row],[Day High]]/Table2[[#This Row],[Close Price]])-1</f>
        <v>3.0498026280214141E-2</v>
      </c>
      <c r="AE231" s="1">
        <f>(Table2[[#This Row],[Close Price]]/Table2[[#This Row],[Current Week Low]])-1</f>
        <v>2.1656262084967626E-2</v>
      </c>
      <c r="AF231" s="1">
        <f>(Table2[[#This Row],[Current Week High]]/Table2[[#This Row],[Close Price]])-1</f>
        <v>9.4360028118747552E-2</v>
      </c>
      <c r="AG231" s="1">
        <f>(Table2[[#This Row],[Close Price]]/Table2[[#This Row],[Current Month Low]])-1</f>
        <v>2.1656262084967626E-2</v>
      </c>
      <c r="AH231" s="1">
        <f>(Table2[[#This Row],[Current Month High]]/Table2[[#This Row],[Close Price]])-1</f>
        <v>0.10874384902395517</v>
      </c>
      <c r="AI231">
        <v>30.016763099551099</v>
      </c>
      <c r="AJ231">
        <v>53.087748344370802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7.0000000000000007E-2</v>
      </c>
      <c r="AM231" t="s">
        <v>3159</v>
      </c>
      <c r="AN231">
        <v>2.33</v>
      </c>
      <c r="AO231" t="s">
        <v>3159</v>
      </c>
      <c r="AP231">
        <v>9.8974479497164994E-2</v>
      </c>
      <c r="AQ231">
        <f>(Table2[[#This Row],[Sharpe Ratio]]-AVERAGE(Table2[Sharpe Ratio]))/_xlfn.STDEV.P(Table2[Sharpe Ratio])</f>
        <v>0.51728600691341087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2.1427160444892346</v>
      </c>
      <c r="AS231">
        <f>_xlfn.RANK.AVG(Table2[[#This Row],[1Y Return vs Nifty Z-Score]],Table2[1Y Return vs Nifty Z-Score])</f>
        <v>430</v>
      </c>
      <c r="AT231">
        <f>_xlfn.RANK.AVG(Table2[[#This Row],[6M Return vs Nifty Z-Score]],Table2[6M Return vs Nifty Z-Score])</f>
        <v>156</v>
      </c>
      <c r="AU231">
        <f>_xlfn.RANK.AVG(Table2[[#This Row],[Sharpe Ratio Z-Score]],Table2[Sharpe Ratio Z-Score])</f>
        <v>216</v>
      </c>
      <c r="AV231">
        <f>(Table2[[#This Row],[Rank 1Y]]+Table2[[#This Row],[Rank 6M]]+Table2[[#This Row],[Rank Sharpe]])/3</f>
        <v>267.33333333333331</v>
      </c>
    </row>
    <row r="232" spans="1:48" hidden="1" x14ac:dyDescent="0.3">
      <c r="A232" t="s">
        <v>1018</v>
      </c>
      <c r="B232" t="s">
        <v>1019</v>
      </c>
      <c r="C232" t="s">
        <v>3124</v>
      </c>
      <c r="D232" t="s">
        <v>271</v>
      </c>
      <c r="E232">
        <v>12937.82912</v>
      </c>
      <c r="F232">
        <v>4194.8500000000004</v>
      </c>
      <c r="G232">
        <v>23.488585877106999</v>
      </c>
      <c r="H232">
        <f>(Table2[[#This Row],[1Y Return vs Nifty]]-AVERAGE(Table2[1Y Return vs Nifty]))/_xlfn.STDEV.P(Table2[1Y Return vs Nifty])</f>
        <v>0.16981943625903695</v>
      </c>
      <c r="I232">
        <v>-0.69428607383769803</v>
      </c>
      <c r="J232">
        <f>(Table2[[#This Row],[1M Return vs Nifty]]-AVERAGE(Table2[1M Return vs Nifty]))/_xlfn.STDEV.P(Table2[1M Return vs Nifty])</f>
        <v>2.8986822748728425E-2</v>
      </c>
      <c r="K232">
        <v>-9.23499938292683</v>
      </c>
      <c r="L232">
        <f>(Table2[[#This Row],[6M Return vs Nifty]]-AVERAGE(Table2[6M Return vs Nifty]))/_xlfn.STDEV.P(Table2[6M Return vs Nifty])</f>
        <v>-0.48155987589814303</v>
      </c>
      <c r="M232">
        <v>4.8124358875120903</v>
      </c>
      <c r="N232">
        <f>(Table2[[#This Row],[1W Return vs Nifty]]-AVERAGE(Table2[1W Return vs Nifty]))/_xlfn.STDEV.P(Table2[1W Return vs Nifty])</f>
        <v>0.8199598072322789</v>
      </c>
      <c r="O232">
        <v>4250.33</v>
      </c>
      <c r="P232">
        <v>4265.3454666505504</v>
      </c>
      <c r="Q232">
        <v>4021.0999440758101</v>
      </c>
      <c r="R232">
        <v>35.161899243134698</v>
      </c>
      <c r="S232" s="1">
        <f>(Table2[[#This Row],[Close Price]]-Table2[[#This Row],[20D EMA]])/Table2[[#This Row],[20D EMA]]</f>
        <v>-1.3053104111915913E-2</v>
      </c>
      <c r="T232" s="1">
        <f>(Table2[[#This Row],[Close Price]]-Table2[[#This Row],[50D EMA]])/Table2[[#This Row],[50D EMA]]</f>
        <v>-1.6527492837739129E-2</v>
      </c>
      <c r="U232" s="1">
        <f>(Table2[[#This Row],[Close Price]]-Table2[[#This Row],[200D EMA]])/Table2[[#This Row],[200D EMA]]</f>
        <v>4.3209584029407694E-2</v>
      </c>
      <c r="V232">
        <v>1.08786792001711</v>
      </c>
      <c r="W232">
        <v>4041.45</v>
      </c>
      <c r="X232">
        <v>4225.1499999999996</v>
      </c>
      <c r="Y232">
        <v>4041.45</v>
      </c>
      <c r="Z232">
        <v>4385</v>
      </c>
      <c r="AA232">
        <v>4010</v>
      </c>
      <c r="AB232">
        <v>4408.8999999999996</v>
      </c>
      <c r="AC232" s="1">
        <f>(Table2[[#This Row],[Close Price]]/Table2[[#This Row],[Day Low]])-1</f>
        <v>3.7956673966027088E-2</v>
      </c>
      <c r="AD232" s="1">
        <f>(Table2[[#This Row],[Day High]]/Table2[[#This Row],[Close Price]])-1</f>
        <v>7.2231426630271489E-3</v>
      </c>
      <c r="AE232" s="1">
        <f>(Table2[[#This Row],[Close Price]]/Table2[[#This Row],[Current Week Low]])-1</f>
        <v>3.7956673966027088E-2</v>
      </c>
      <c r="AF232" s="1">
        <f>(Table2[[#This Row],[Current Week High]]/Table2[[#This Row],[Close Price]])-1</f>
        <v>4.532939199256214E-2</v>
      </c>
      <c r="AG232" s="1">
        <f>(Table2[[#This Row],[Close Price]]/Table2[[#This Row],[Current Month Low]])-1</f>
        <v>4.6097256857855484E-2</v>
      </c>
      <c r="AH232" s="1">
        <f>(Table2[[#This Row],[Current Month High]]/Table2[[#This Row],[Close Price]])-1</f>
        <v>5.1026854357128171E-2</v>
      </c>
      <c r="AI232">
        <v>19.193773317281799</v>
      </c>
      <c r="AJ232">
        <v>45.601430034188901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0.08</v>
      </c>
      <c r="AM232" t="s">
        <v>3159</v>
      </c>
      <c r="AN232">
        <v>-3.05</v>
      </c>
      <c r="AO232" t="s">
        <v>3158</v>
      </c>
      <c r="AP232">
        <v>0.157717452186561</v>
      </c>
      <c r="AQ232">
        <f>(Table2[[#This Row],[Sharpe Ratio]]-AVERAGE(Table2[Sharpe Ratio]))/_xlfn.STDEV.P(Table2[Sharpe Ratio])</f>
        <v>1.2135644084633834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249</v>
      </c>
      <c r="AT232">
        <f>_xlfn.RANK.AVG(Table2[[#This Row],[6M Return vs Nifty Z-Score]],Table2[6M Return vs Nifty Z-Score])</f>
        <v>478</v>
      </c>
      <c r="AU232">
        <f>_xlfn.RANK.AVG(Table2[[#This Row],[Sharpe Ratio Z-Score]],Table2[Sharpe Ratio Z-Score])</f>
        <v>78</v>
      </c>
      <c r="AV232">
        <f>(Table2[[#This Row],[Rank 1Y]]+Table2[[#This Row],[Rank 6M]]+Table2[[#This Row],[Rank Sharpe]])/3</f>
        <v>268.33333333333331</v>
      </c>
    </row>
    <row r="233" spans="1:48" hidden="1" x14ac:dyDescent="0.3">
      <c r="A233" t="s">
        <v>1045</v>
      </c>
      <c r="B233" t="s">
        <v>1046</v>
      </c>
      <c r="C233" t="s">
        <v>3124</v>
      </c>
      <c r="D233" t="s">
        <v>173</v>
      </c>
      <c r="E233">
        <v>12202.8681934</v>
      </c>
      <c r="F233">
        <v>543.79999999999995</v>
      </c>
      <c r="G233">
        <v>-0.59658902267172498</v>
      </c>
      <c r="H233">
        <f>(Table2[[#This Row],[1Y Return vs Nifty]]-AVERAGE(Table2[1Y Return vs Nifty]))/_xlfn.STDEV.P(Table2[1Y Return vs Nifty])</f>
        <v>-0.31424035216122609</v>
      </c>
      <c r="I233">
        <v>-13.825026350565</v>
      </c>
      <c r="J233">
        <f>(Table2[[#This Row],[1M Return vs Nifty]]-AVERAGE(Table2[1M Return vs Nifty]))/_xlfn.STDEV.P(Table2[1M Return vs Nifty])</f>
        <v>-1.4073724658397042</v>
      </c>
      <c r="K233">
        <v>1.3571544834428799</v>
      </c>
      <c r="L233">
        <f>(Table2[[#This Row],[6M Return vs Nifty]]-AVERAGE(Table2[6M Return vs Nifty]))/_xlfn.STDEV.P(Table2[6M Return vs Nifty])</f>
        <v>-0.11382073402332406</v>
      </c>
      <c r="M233">
        <v>-0.497442348428624</v>
      </c>
      <c r="N233">
        <f>(Table2[[#This Row],[1W Return vs Nifty]]-AVERAGE(Table2[1W Return vs Nifty]))/_xlfn.STDEV.P(Table2[1W Return vs Nifty])</f>
        <v>-0.29211116069322207</v>
      </c>
      <c r="O233">
        <v>589.32000000000005</v>
      </c>
      <c r="P233">
        <v>611.77437855511698</v>
      </c>
      <c r="Q233">
        <v>572.32330588446905</v>
      </c>
      <c r="R233">
        <v>32.269894870543098</v>
      </c>
      <c r="S233" s="1">
        <f>(Table2[[#This Row],[Close Price]]-Table2[[#This Row],[20D EMA]])/Table2[[#This Row],[20D EMA]]</f>
        <v>-7.7241566551279603E-2</v>
      </c>
      <c r="T233" s="1">
        <f>(Table2[[#This Row],[Close Price]]-Table2[[#This Row],[50D EMA]])/Table2[[#This Row],[50D EMA]]</f>
        <v>-0.11111020817128413</v>
      </c>
      <c r="U233" s="1">
        <f>(Table2[[#This Row],[Close Price]]-Table2[[#This Row],[200D EMA]])/Table2[[#This Row],[200D EMA]]</f>
        <v>-4.9837750081466889E-2</v>
      </c>
      <c r="V233">
        <v>0.65866896333049996</v>
      </c>
      <c r="W233">
        <v>536.95000000000005</v>
      </c>
      <c r="X233">
        <v>568.65</v>
      </c>
      <c r="Y233">
        <v>536.95000000000005</v>
      </c>
      <c r="Z233">
        <v>577</v>
      </c>
      <c r="AA233">
        <v>536.95000000000005</v>
      </c>
      <c r="AB233">
        <v>613</v>
      </c>
      <c r="AC233" s="1">
        <f>(Table2[[#This Row],[Close Price]]/Table2[[#This Row],[Day Low]])-1</f>
        <v>1.2757239966477263E-2</v>
      </c>
      <c r="AD233" s="1">
        <f>(Table2[[#This Row],[Day High]]/Table2[[#This Row],[Close Price]])-1</f>
        <v>4.5696947407134925E-2</v>
      </c>
      <c r="AE233" s="1">
        <f>(Table2[[#This Row],[Close Price]]/Table2[[#This Row],[Current Week Low]])-1</f>
        <v>1.2757239966477263E-2</v>
      </c>
      <c r="AF233" s="1">
        <f>(Table2[[#This Row],[Current Week High]]/Table2[[#This Row],[Close Price]])-1</f>
        <v>6.105185730047813E-2</v>
      </c>
      <c r="AG233" s="1">
        <f>(Table2[[#This Row],[Close Price]]/Table2[[#This Row],[Current Month Low]])-1</f>
        <v>1.2757239966477263E-2</v>
      </c>
      <c r="AH233" s="1">
        <f>(Table2[[#This Row],[Current Month High]]/Table2[[#This Row],[Close Price]])-1</f>
        <v>0.12725266642147859</v>
      </c>
      <c r="AI233">
        <v>35.9139389481427</v>
      </c>
      <c r="AJ233">
        <v>37.618625838289198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-0.02</v>
      </c>
      <c r="AM233" t="s">
        <v>3158</v>
      </c>
      <c r="AN233">
        <v>-3.58</v>
      </c>
      <c r="AO233" t="s">
        <v>3158</v>
      </c>
      <c r="AP233">
        <v>0.184861240752898</v>
      </c>
      <c r="AQ233">
        <f>(Table2[[#This Row],[Sharpe Ratio]]-AVERAGE(Table2[Sharpe Ratio]))/_xlfn.STDEV.P(Table2[Sharpe Ratio])</f>
        <v>1.5352987853549229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420</v>
      </c>
      <c r="AT233">
        <f>_xlfn.RANK.AVG(Table2[[#This Row],[6M Return vs Nifty Z-Score]],Table2[6M Return vs Nifty Z-Score])</f>
        <v>344</v>
      </c>
      <c r="AU233">
        <f>_xlfn.RANK.AVG(Table2[[#This Row],[Sharpe Ratio Z-Score]],Table2[Sharpe Ratio Z-Score])</f>
        <v>42</v>
      </c>
      <c r="AV233">
        <f>(Table2[[#This Row],[Rank 1Y]]+Table2[[#This Row],[Rank 6M]]+Table2[[#This Row],[Rank Sharpe]])/3</f>
        <v>268.66666666666669</v>
      </c>
    </row>
    <row r="234" spans="1:48" x14ac:dyDescent="0.3">
      <c r="A234" t="s">
        <v>250</v>
      </c>
      <c r="B234" t="s">
        <v>251</v>
      </c>
      <c r="C234" t="s">
        <v>3125</v>
      </c>
      <c r="D234" t="s">
        <v>120</v>
      </c>
      <c r="E234">
        <v>98461.578399694903</v>
      </c>
      <c r="F234">
        <v>7614.95</v>
      </c>
      <c r="G234">
        <v>47.576603701718398</v>
      </c>
      <c r="H234">
        <f>(Table2[[#This Row],[1Y Return vs Nifty]]-AVERAGE(Table2[1Y Return vs Nifty]))/_xlfn.STDEV.P(Table2[1Y Return vs Nifty])</f>
        <v>0.65393636130374744</v>
      </c>
      <c r="I234">
        <v>-1.25212226088002</v>
      </c>
      <c r="J234">
        <f>(Table2[[#This Row],[1M Return vs Nifty]]-AVERAGE(Table2[1M Return vs Nifty]))/_xlfn.STDEV.P(Table2[1M Return vs Nifty])</f>
        <v>-3.2034351372666761E-2</v>
      </c>
      <c r="K234">
        <v>19.138975168934099</v>
      </c>
      <c r="L234">
        <f>(Table2[[#This Row],[6M Return vs Nifty]]-AVERAGE(Table2[6M Return vs Nifty]))/_xlfn.STDEV.P(Table2[6M Return vs Nifty])</f>
        <v>0.50352976544554451</v>
      </c>
      <c r="M234">
        <v>5.4701744162873203</v>
      </c>
      <c r="N234">
        <f>(Table2[[#This Row],[1W Return vs Nifty]]-AVERAGE(Table2[1W Return vs Nifty]))/_xlfn.STDEV.P(Table2[1W Return vs Nifty])</f>
        <v>0.95771285727135924</v>
      </c>
      <c r="O234">
        <v>7795.55</v>
      </c>
      <c r="P234">
        <v>7749.3855336014103</v>
      </c>
      <c r="Q234">
        <v>6748.0668804812703</v>
      </c>
      <c r="R234">
        <v>43.104785910750003</v>
      </c>
      <c r="S234" s="1">
        <f>(Table2[[#This Row],[Close Price]]-Table2[[#This Row],[20D EMA]])/Table2[[#This Row],[20D EMA]]</f>
        <v>-2.3167063260449917E-2</v>
      </c>
      <c r="T234" s="1">
        <f>(Table2[[#This Row],[Close Price]]-Table2[[#This Row],[50D EMA]])/Table2[[#This Row],[50D EMA]]</f>
        <v>-1.7347895909746228E-2</v>
      </c>
      <c r="U234" s="1">
        <f>(Table2[[#This Row],[Close Price]]-Table2[[#This Row],[200D EMA]])/Table2[[#This Row],[200D EMA]]</f>
        <v>0.12846391935239734</v>
      </c>
      <c r="V234">
        <v>1.1968715269413399</v>
      </c>
      <c r="W234">
        <v>7588</v>
      </c>
      <c r="X234">
        <v>7820</v>
      </c>
      <c r="Y234">
        <v>7588</v>
      </c>
      <c r="Z234">
        <v>8100</v>
      </c>
      <c r="AA234">
        <v>7370.55</v>
      </c>
      <c r="AB234">
        <v>8100</v>
      </c>
      <c r="AC234" s="1">
        <f>(Table2[[#This Row],[Close Price]]/Table2[[#This Row],[Day Low]])-1</f>
        <v>3.5516605166050486E-3</v>
      </c>
      <c r="AD234" s="1">
        <f>(Table2[[#This Row],[Day High]]/Table2[[#This Row],[Close Price]])-1</f>
        <v>2.6927294335484797E-2</v>
      </c>
      <c r="AE234" s="1">
        <f>(Table2[[#This Row],[Close Price]]/Table2[[#This Row],[Current Week Low]])-1</f>
        <v>3.5516605166050486E-3</v>
      </c>
      <c r="AF234" s="1">
        <f>(Table2[[#This Row],[Current Week High]]/Table2[[#This Row],[Close Price]])-1</f>
        <v>6.3697069580233689E-2</v>
      </c>
      <c r="AG234" s="1">
        <f>(Table2[[#This Row],[Close Price]]/Table2[[#This Row],[Current Month Low]])-1</f>
        <v>3.3158990848715542E-2</v>
      </c>
      <c r="AH234" s="1">
        <f>(Table2[[#This Row],[Current Month High]]/Table2[[#This Row],[Close Price]])-1</f>
        <v>6.3697069580233689E-2</v>
      </c>
      <c r="AI234">
        <v>11.2548342405399</v>
      </c>
      <c r="AJ234">
        <v>70.2596952521492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</v>
      </c>
      <c r="AM234" t="s">
        <v>3160</v>
      </c>
      <c r="AN234">
        <v>-1.01</v>
      </c>
      <c r="AO234" t="s">
        <v>3158</v>
      </c>
      <c r="AP234">
        <v>3.6525630027719998E-3</v>
      </c>
      <c r="AQ234">
        <f>(Table2[[#This Row],[Sharpe Ratio]]-AVERAGE(Table2[Sharpe Ratio]))/_xlfn.STDEV.P(Table2[Sharpe Ratio])</f>
        <v>-0.61256133670556134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1.470583295942423</v>
      </c>
      <c r="AS234">
        <f>_xlfn.RANK.AVG(Table2[[#This Row],[1Y Return vs Nifty Z-Score]],Table2[1Y Return vs Nifty Z-Score])</f>
        <v>140</v>
      </c>
      <c r="AT234">
        <f>_xlfn.RANK.AVG(Table2[[#This Row],[6M Return vs Nifty Z-Score]],Table2[6M Return vs Nifty Z-Score])</f>
        <v>172</v>
      </c>
      <c r="AU234">
        <f>_xlfn.RANK.AVG(Table2[[#This Row],[Sharpe Ratio Z-Score]],Table2[Sharpe Ratio Z-Score])</f>
        <v>497</v>
      </c>
      <c r="AV234">
        <f>(Table2[[#This Row],[Rank 1Y]]+Table2[[#This Row],[Rank 6M]]+Table2[[#This Row],[Rank Sharpe]])/3</f>
        <v>269.66666666666669</v>
      </c>
    </row>
    <row r="235" spans="1:48" hidden="1" x14ac:dyDescent="0.3">
      <c r="A235" t="s">
        <v>428</v>
      </c>
      <c r="B235" t="s">
        <v>429</v>
      </c>
      <c r="C235" t="s">
        <v>3113</v>
      </c>
      <c r="D235" t="s">
        <v>144</v>
      </c>
      <c r="E235">
        <v>50419.778119853901</v>
      </c>
      <c r="F235">
        <v>187.59</v>
      </c>
      <c r="G235">
        <v>191.48359777406901</v>
      </c>
      <c r="H235">
        <f>(Table2[[#This Row],[1Y Return vs Nifty]]-AVERAGE(Table2[1Y Return vs Nifty]))/_xlfn.STDEV.P(Table2[1Y Return vs Nifty])</f>
        <v>3.5461548896191912</v>
      </c>
      <c r="I235">
        <v>-8.9561309827202997</v>
      </c>
      <c r="J235">
        <f>(Table2[[#This Row],[1M Return vs Nifty]]-AVERAGE(Table2[1M Return vs Nifty]))/_xlfn.STDEV.P(Table2[1M Return vs Nifty])</f>
        <v>-0.87476859588394418</v>
      </c>
      <c r="K235">
        <v>8.4328239083823302</v>
      </c>
      <c r="L235">
        <f>(Table2[[#This Row],[6M Return vs Nifty]]-AVERAGE(Table2[6M Return vs Nifty]))/_xlfn.STDEV.P(Table2[6M Return vs Nifty])</f>
        <v>0.13183285403288128</v>
      </c>
      <c r="M235">
        <v>-1.9558418153827599</v>
      </c>
      <c r="N235">
        <f>(Table2[[#This Row],[1W Return vs Nifty]]-AVERAGE(Table2[1W Return vs Nifty]))/_xlfn.STDEV.P(Table2[1W Return vs Nifty])</f>
        <v>-0.59755012459639145</v>
      </c>
      <c r="O235">
        <v>205.15</v>
      </c>
      <c r="P235">
        <v>215.25337288661501</v>
      </c>
      <c r="Q235">
        <v>188.87543328784901</v>
      </c>
      <c r="R235">
        <v>24.2434205368601</v>
      </c>
      <c r="S235" s="1">
        <f>(Table2[[#This Row],[Close Price]]-Table2[[#This Row],[20D EMA]])/Table2[[#This Row],[20D EMA]]</f>
        <v>-8.559590543504754E-2</v>
      </c>
      <c r="T235" s="1">
        <f>(Table2[[#This Row],[Close Price]]-Table2[[#This Row],[50D EMA]])/Table2[[#This Row],[50D EMA]]</f>
        <v>-0.12851539799651235</v>
      </c>
      <c r="U235" s="1">
        <f>(Table2[[#This Row],[Close Price]]-Table2[[#This Row],[200D EMA]])/Table2[[#This Row],[200D EMA]]</f>
        <v>-6.8057198624131435E-3</v>
      </c>
      <c r="V235">
        <v>0.41241930444828301</v>
      </c>
      <c r="W235">
        <v>187</v>
      </c>
      <c r="X235">
        <v>195.29</v>
      </c>
      <c r="Y235">
        <v>187</v>
      </c>
      <c r="Z235">
        <v>202.29</v>
      </c>
      <c r="AA235">
        <v>187</v>
      </c>
      <c r="AB235">
        <v>212.73</v>
      </c>
      <c r="AC235" s="1">
        <f>(Table2[[#This Row],[Close Price]]/Table2[[#This Row],[Day Low]])-1</f>
        <v>3.1550802139037604E-3</v>
      </c>
      <c r="AD235" s="1">
        <f>(Table2[[#This Row],[Day High]]/Table2[[#This Row],[Close Price]])-1</f>
        <v>4.1046964123887086E-2</v>
      </c>
      <c r="AE235" s="1">
        <f>(Table2[[#This Row],[Close Price]]/Table2[[#This Row],[Current Week Low]])-1</f>
        <v>3.1550802139037604E-3</v>
      </c>
      <c r="AF235" s="1">
        <f>(Table2[[#This Row],[Current Week High]]/Table2[[#This Row],[Close Price]])-1</f>
        <v>7.8362386054693589E-2</v>
      </c>
      <c r="AG235" s="1">
        <f>(Table2[[#This Row],[Close Price]]/Table2[[#This Row],[Current Month Low]])-1</f>
        <v>3.1550802139037604E-3</v>
      </c>
      <c r="AH235" s="1">
        <f>(Table2[[#This Row],[Current Month High]]/Table2[[#This Row],[Close Price]])-1</f>
        <v>0.1340156724772108</v>
      </c>
      <c r="AI235">
        <v>65.254011407857504</v>
      </c>
      <c r="AJ235">
        <v>300.83333333333297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-0.25</v>
      </c>
      <c r="AM235" t="s">
        <v>3158</v>
      </c>
      <c r="AN235">
        <v>-5.71</v>
      </c>
      <c r="AO235" t="s">
        <v>3158</v>
      </c>
      <c r="AQ235">
        <f>(Table2[[#This Row],[Sharpe Ratio]]-AVERAGE(Table2[Sharpe Ratio]))/_xlfn.STDEV.P(Table2[Sharpe Ratio])</f>
        <v>-0.65585503827864744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5</v>
      </c>
      <c r="AT235">
        <f>_xlfn.RANK.AVG(Table2[[#This Row],[6M Return vs Nifty Z-Score]],Table2[6M Return vs Nifty Z-Score])</f>
        <v>274</v>
      </c>
      <c r="AU235">
        <f>_xlfn.RANK.AVG(Table2[[#This Row],[Sharpe Ratio Z-Score]],Table2[Sharpe Ratio Z-Score])</f>
        <v>531</v>
      </c>
      <c r="AV235">
        <f>(Table2[[#This Row],[Rank 1Y]]+Table2[[#This Row],[Rank 6M]]+Table2[[#This Row],[Rank Sharpe]])/3</f>
        <v>270</v>
      </c>
    </row>
    <row r="236" spans="1:48" x14ac:dyDescent="0.3">
      <c r="A236" t="s">
        <v>272</v>
      </c>
      <c r="B236" t="s">
        <v>273</v>
      </c>
      <c r="C236" t="s">
        <v>3113</v>
      </c>
      <c r="D236" t="s">
        <v>208</v>
      </c>
      <c r="E236">
        <v>90797.924807395</v>
      </c>
      <c r="F236">
        <v>4249.1499999999996</v>
      </c>
      <c r="G236">
        <v>31.6010392164821</v>
      </c>
      <c r="H236">
        <f>(Table2[[#This Row],[1Y Return vs Nifty]]-AVERAGE(Table2[1Y Return vs Nifty]))/_xlfn.STDEV.P(Table2[1Y Return vs Nifty])</f>
        <v>0.33286215707661526</v>
      </c>
      <c r="I236">
        <v>3.8542035693133898</v>
      </c>
      <c r="J236">
        <f>(Table2[[#This Row],[1M Return vs Nifty]]-AVERAGE(Table2[1M Return vs Nifty]))/_xlfn.STDEV.P(Table2[1M Return vs Nifty])</f>
        <v>0.52654181281793255</v>
      </c>
      <c r="K236">
        <v>9.0988592961920407</v>
      </c>
      <c r="L236">
        <f>(Table2[[#This Row],[6M Return vs Nifty]]-AVERAGE(Table2[6M Return vs Nifty]))/_xlfn.STDEV.P(Table2[6M Return vs Nifty])</f>
        <v>0.15495631740599694</v>
      </c>
      <c r="M236">
        <v>4.5560059714505403</v>
      </c>
      <c r="N236">
        <f>(Table2[[#This Row],[1W Return vs Nifty]]-AVERAGE(Table2[1W Return vs Nifty]))/_xlfn.STDEV.P(Table2[1W Return vs Nifty])</f>
        <v>0.76625457101246908</v>
      </c>
      <c r="O236">
        <v>4408.63</v>
      </c>
      <c r="P236">
        <v>4387.9825998408996</v>
      </c>
      <c r="Q236">
        <v>3981.6068686336998</v>
      </c>
      <c r="R236">
        <v>33.119547586661099</v>
      </c>
      <c r="S236" s="1">
        <f>(Table2[[#This Row],[Close Price]]-Table2[[#This Row],[20D EMA]])/Table2[[#This Row],[20D EMA]]</f>
        <v>-3.6174503190333614E-2</v>
      </c>
      <c r="T236" s="1">
        <f>(Table2[[#This Row],[Close Price]]-Table2[[#This Row],[50D EMA]])/Table2[[#This Row],[50D EMA]]</f>
        <v>-3.1639277659381286E-2</v>
      </c>
      <c r="U236" s="1">
        <f>(Table2[[#This Row],[Close Price]]-Table2[[#This Row],[200D EMA]])/Table2[[#This Row],[200D EMA]]</f>
        <v>6.7194763369018404E-2</v>
      </c>
      <c r="V236">
        <v>0.79848994612392199</v>
      </c>
      <c r="W236">
        <v>4220</v>
      </c>
      <c r="X236">
        <v>4372.1000000000004</v>
      </c>
      <c r="Y236">
        <v>4220</v>
      </c>
      <c r="Z236">
        <v>4540</v>
      </c>
      <c r="AA236">
        <v>4182.5</v>
      </c>
      <c r="AB236">
        <v>4552.8999999999996</v>
      </c>
      <c r="AC236" s="1">
        <f>(Table2[[#This Row],[Close Price]]/Table2[[#This Row],[Day Low]])-1</f>
        <v>6.9075829383884457E-3</v>
      </c>
      <c r="AD236" s="1">
        <f>(Table2[[#This Row],[Day High]]/Table2[[#This Row],[Close Price]])-1</f>
        <v>2.8935198804467044E-2</v>
      </c>
      <c r="AE236" s="1">
        <f>(Table2[[#This Row],[Close Price]]/Table2[[#This Row],[Current Week Low]])-1</f>
        <v>6.9075829383884457E-3</v>
      </c>
      <c r="AF236" s="1">
        <f>(Table2[[#This Row],[Current Week High]]/Table2[[#This Row],[Close Price]])-1</f>
        <v>6.8448983914429995E-2</v>
      </c>
      <c r="AG236" s="1">
        <f>(Table2[[#This Row],[Close Price]]/Table2[[#This Row],[Current Month Low]])-1</f>
        <v>1.5935445307830198E-2</v>
      </c>
      <c r="AH236" s="1">
        <f>(Table2[[#This Row],[Current Month High]]/Table2[[#This Row],[Close Price]])-1</f>
        <v>7.1484885212336646E-2</v>
      </c>
      <c r="AI236">
        <v>14.469952814092199</v>
      </c>
      <c r="AJ236">
        <v>55.137917815221101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-0.04</v>
      </c>
      <c r="AM236" t="s">
        <v>3158</v>
      </c>
      <c r="AN236">
        <v>-2.04</v>
      </c>
      <c r="AO236" t="s">
        <v>3158</v>
      </c>
      <c r="AP236">
        <v>5.9653622337383E-2</v>
      </c>
      <c r="AQ236">
        <f>(Table2[[#This Row],[Sharpe Ratio]]-AVERAGE(Table2[Sharpe Ratio]))/_xlfn.STDEV.P(Table2[Sharpe Ratio])</f>
        <v>5.1217261711314736E-2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1.8318321200243286</v>
      </c>
      <c r="AS236">
        <f>_xlfn.RANK.AVG(Table2[[#This Row],[1Y Return vs Nifty Z-Score]],Table2[1Y Return vs Nifty Z-Score])</f>
        <v>207</v>
      </c>
      <c r="AT236">
        <f>_xlfn.RANK.AVG(Table2[[#This Row],[6M Return vs Nifty Z-Score]],Table2[6M Return vs Nifty Z-Score])</f>
        <v>265</v>
      </c>
      <c r="AU236">
        <f>_xlfn.RANK.AVG(Table2[[#This Row],[Sharpe Ratio Z-Score]],Table2[Sharpe Ratio Z-Score])</f>
        <v>339</v>
      </c>
      <c r="AV236">
        <f>(Table2[[#This Row],[Rank 1Y]]+Table2[[#This Row],[Rank 6M]]+Table2[[#This Row],[Rank Sharpe]])/3</f>
        <v>270.33333333333331</v>
      </c>
    </row>
    <row r="237" spans="1:48" hidden="1" x14ac:dyDescent="0.3">
      <c r="A237" t="s">
        <v>1039</v>
      </c>
      <c r="B237" t="s">
        <v>1040</v>
      </c>
      <c r="C237" t="s">
        <v>3124</v>
      </c>
      <c r="D237" t="s">
        <v>48</v>
      </c>
      <c r="E237">
        <v>12414.735963519999</v>
      </c>
      <c r="F237">
        <v>675.4</v>
      </c>
      <c r="G237">
        <v>-1.29773597337973</v>
      </c>
      <c r="H237">
        <f>(Table2[[#This Row],[1Y Return vs Nifty]]-AVERAGE(Table2[1Y Return vs Nifty]))/_xlfn.STDEV.P(Table2[1Y Return vs Nifty])</f>
        <v>-0.32833188548093423</v>
      </c>
      <c r="I237">
        <v>-4.4678625444056097</v>
      </c>
      <c r="J237">
        <f>(Table2[[#This Row],[1M Return vs Nifty]]-AVERAGE(Table2[1M Return vs Nifty]))/_xlfn.STDEV.P(Table2[1M Return vs Nifty])</f>
        <v>-0.38380114658653169</v>
      </c>
      <c r="K237">
        <v>28.322119877576998</v>
      </c>
      <c r="L237">
        <f>(Table2[[#This Row],[6M Return vs Nifty]]-AVERAGE(Table2[6M Return vs Nifty]))/_xlfn.STDEV.P(Table2[6M Return vs Nifty])</f>
        <v>0.82235082842034413</v>
      </c>
      <c r="M237">
        <v>1.03681050114908</v>
      </c>
      <c r="N237">
        <f>(Table2[[#This Row],[1W Return vs Nifty]]-AVERAGE(Table2[1W Return vs Nifty]))/_xlfn.STDEV.P(Table2[1W Return vs Nifty])</f>
        <v>2.9214108109304436E-2</v>
      </c>
      <c r="O237">
        <v>723.17</v>
      </c>
      <c r="P237">
        <v>733.03346387641102</v>
      </c>
      <c r="Q237">
        <v>657.18825447980703</v>
      </c>
      <c r="R237">
        <v>27.1123623696</v>
      </c>
      <c r="S237" s="1">
        <f>(Table2[[#This Row],[Close Price]]-Table2[[#This Row],[20D EMA]])/Table2[[#This Row],[20D EMA]]</f>
        <v>-6.6056390613548663E-2</v>
      </c>
      <c r="T237" s="1">
        <f>(Table2[[#This Row],[Close Price]]-Table2[[#This Row],[50D EMA]])/Table2[[#This Row],[50D EMA]]</f>
        <v>-7.8623237159781298E-2</v>
      </c>
      <c r="U237" s="1">
        <f>(Table2[[#This Row],[Close Price]]-Table2[[#This Row],[200D EMA]])/Table2[[#This Row],[200D EMA]]</f>
        <v>2.7711611393006916E-2</v>
      </c>
      <c r="V237">
        <v>0.27296888669457198</v>
      </c>
      <c r="W237">
        <v>665.55</v>
      </c>
      <c r="X237">
        <v>694</v>
      </c>
      <c r="Y237">
        <v>665.55</v>
      </c>
      <c r="Z237">
        <v>727.95</v>
      </c>
      <c r="AA237">
        <v>665.55</v>
      </c>
      <c r="AB237">
        <v>754.8</v>
      </c>
      <c r="AC237" s="1">
        <f>(Table2[[#This Row],[Close Price]]/Table2[[#This Row],[Day Low]])-1</f>
        <v>1.4799789647659933E-2</v>
      </c>
      <c r="AD237" s="1">
        <f>(Table2[[#This Row],[Day High]]/Table2[[#This Row],[Close Price]])-1</f>
        <v>2.7539236008291335E-2</v>
      </c>
      <c r="AE237" s="1">
        <f>(Table2[[#This Row],[Close Price]]/Table2[[#This Row],[Current Week Low]])-1</f>
        <v>1.4799789647659933E-2</v>
      </c>
      <c r="AF237" s="1">
        <f>(Table2[[#This Row],[Current Week High]]/Table2[[#This Row],[Close Price]])-1</f>
        <v>7.7805744743855598E-2</v>
      </c>
      <c r="AG237" s="1">
        <f>(Table2[[#This Row],[Close Price]]/Table2[[#This Row],[Current Month Low]])-1</f>
        <v>1.4799789647659933E-2</v>
      </c>
      <c r="AH237" s="1">
        <f>(Table2[[#This Row],[Current Month High]]/Table2[[#This Row],[Close Price]])-1</f>
        <v>0.11755996446550188</v>
      </c>
      <c r="AI237">
        <v>22.401539828249899</v>
      </c>
      <c r="AJ237">
        <v>50.758928571428498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0.01</v>
      </c>
      <c r="AM237" t="s">
        <v>3159</v>
      </c>
      <c r="AN237">
        <v>-3.56</v>
      </c>
      <c r="AO237" t="s">
        <v>3158</v>
      </c>
      <c r="AP237">
        <v>7.709310480098E-2</v>
      </c>
      <c r="AQ237">
        <f>(Table2[[#This Row],[Sharpe Ratio]]-AVERAGE(Table2[Sharpe Ratio]))/_xlfn.STDEV.P(Table2[Sharpe Ratio])</f>
        <v>0.25792683764334862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423</v>
      </c>
      <c r="AT237">
        <f>_xlfn.RANK.AVG(Table2[[#This Row],[6M Return vs Nifty Z-Score]],Table2[6M Return vs Nifty Z-Score])</f>
        <v>110</v>
      </c>
      <c r="AU237">
        <f>_xlfn.RANK.AVG(Table2[[#This Row],[Sharpe Ratio Z-Score]],Table2[Sharpe Ratio Z-Score])</f>
        <v>280</v>
      </c>
      <c r="AV237">
        <f>(Table2[[#This Row],[Rank 1Y]]+Table2[[#This Row],[Rank 6M]]+Table2[[#This Row],[Rank Sharpe]])/3</f>
        <v>271</v>
      </c>
    </row>
    <row r="238" spans="1:48" hidden="1" x14ac:dyDescent="0.3">
      <c r="A238" t="s">
        <v>1998</v>
      </c>
      <c r="B238" t="s">
        <v>1999</v>
      </c>
      <c r="C238" t="s">
        <v>3127</v>
      </c>
      <c r="D238" t="s">
        <v>287</v>
      </c>
      <c r="E238">
        <v>3191.4377003999998</v>
      </c>
      <c r="F238">
        <v>311.7</v>
      </c>
      <c r="G238">
        <v>40.713628934806401</v>
      </c>
      <c r="H238">
        <f>(Table2[[#This Row],[1Y Return vs Nifty]]-AVERAGE(Table2[1Y Return vs Nifty]))/_xlfn.STDEV.P(Table2[1Y Return vs Nifty])</f>
        <v>0.5160054503832896</v>
      </c>
      <c r="I238">
        <v>5.3468501944307096</v>
      </c>
      <c r="J238">
        <f>(Table2[[#This Row],[1M Return vs Nifty]]-AVERAGE(Table2[1M Return vs Nifty]))/_xlfn.STDEV.P(Table2[1M Return vs Nifty])</f>
        <v>0.68982101866494683</v>
      </c>
      <c r="K238">
        <v>12.318888221396399</v>
      </c>
      <c r="L238">
        <f>(Table2[[#This Row],[6M Return vs Nifty]]-AVERAGE(Table2[6M Return vs Nifty]))/_xlfn.STDEV.P(Table2[6M Return vs Nifty])</f>
        <v>0.26674950779066309</v>
      </c>
      <c r="M238">
        <v>6.8048392765504797</v>
      </c>
      <c r="N238">
        <f>(Table2[[#This Row],[1W Return vs Nifty]]-AVERAGE(Table2[1W Return vs Nifty]))/_xlfn.STDEV.P(Table2[1W Return vs Nifty])</f>
        <v>1.2372375425951561</v>
      </c>
      <c r="O238">
        <v>315.04000000000002</v>
      </c>
      <c r="P238">
        <v>316.81973937197199</v>
      </c>
      <c r="Q238">
        <v>291.45703238627499</v>
      </c>
      <c r="R238">
        <v>45.690266759457899</v>
      </c>
      <c r="S238" s="1">
        <f>(Table2[[#This Row],[Close Price]]-Table2[[#This Row],[20D EMA]])/Table2[[#This Row],[20D EMA]]</f>
        <v>-1.0601828339258608E-2</v>
      </c>
      <c r="T238" s="1">
        <f>(Table2[[#This Row],[Close Price]]-Table2[[#This Row],[50D EMA]])/Table2[[#This Row],[50D EMA]]</f>
        <v>-1.6159786578073706E-2</v>
      </c>
      <c r="U238" s="1">
        <f>(Table2[[#This Row],[Close Price]]-Table2[[#This Row],[200D EMA]])/Table2[[#This Row],[200D EMA]]</f>
        <v>6.9454380455286152E-2</v>
      </c>
      <c r="V238">
        <v>1.0762240367634801</v>
      </c>
      <c r="W238">
        <v>306</v>
      </c>
      <c r="X238">
        <v>322.2</v>
      </c>
      <c r="Y238">
        <v>306</v>
      </c>
      <c r="Z238">
        <v>336.95</v>
      </c>
      <c r="AA238">
        <v>301</v>
      </c>
      <c r="AB238">
        <v>343.7</v>
      </c>
      <c r="AC238" s="1">
        <f>(Table2[[#This Row],[Close Price]]/Table2[[#This Row],[Day Low]])-1</f>
        <v>1.8627450980392091E-2</v>
      </c>
      <c r="AD238" s="1">
        <f>(Table2[[#This Row],[Day High]]/Table2[[#This Row],[Close Price]])-1</f>
        <v>3.3686236766121258E-2</v>
      </c>
      <c r="AE238" s="1">
        <f>(Table2[[#This Row],[Close Price]]/Table2[[#This Row],[Current Week Low]])-1</f>
        <v>1.8627450980392091E-2</v>
      </c>
      <c r="AF238" s="1">
        <f>(Table2[[#This Row],[Current Week High]]/Table2[[#This Row],[Close Price]])-1</f>
        <v>8.1007378889958348E-2</v>
      </c>
      <c r="AG238" s="1">
        <f>(Table2[[#This Row],[Close Price]]/Table2[[#This Row],[Current Month Low]])-1</f>
        <v>3.5548172757475127E-2</v>
      </c>
      <c r="AH238" s="1">
        <f>(Table2[[#This Row],[Current Month High]]/Table2[[#This Row],[Close Price]])-1</f>
        <v>0.10266281681103617</v>
      </c>
      <c r="AI238">
        <v>16.410009624638999</v>
      </c>
      <c r="AJ238">
        <v>64.877016662258598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0.02</v>
      </c>
      <c r="AM238" t="s">
        <v>3159</v>
      </c>
      <c r="AN238">
        <v>2.4500000000000002</v>
      </c>
      <c r="AO238" t="s">
        <v>3159</v>
      </c>
      <c r="AP238">
        <v>2.5390074820348E-2</v>
      </c>
      <c r="AQ238">
        <f>(Table2[[#This Row],[Sharpe Ratio]]-AVERAGE(Table2[Sharpe Ratio]))/_xlfn.STDEV.P(Table2[Sharpe Ratio])</f>
        <v>-0.35490736910600179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160</v>
      </c>
      <c r="AT238">
        <f>_xlfn.RANK.AVG(Table2[[#This Row],[6M Return vs Nifty Z-Score]],Table2[6M Return vs Nifty Z-Score])</f>
        <v>224</v>
      </c>
      <c r="AU238">
        <f>_xlfn.RANK.AVG(Table2[[#This Row],[Sharpe Ratio Z-Score]],Table2[Sharpe Ratio Z-Score])</f>
        <v>432</v>
      </c>
      <c r="AV238">
        <f>(Table2[[#This Row],[Rank 1Y]]+Table2[[#This Row],[Rank 6M]]+Table2[[#This Row],[Rank Sharpe]])/3</f>
        <v>272</v>
      </c>
    </row>
    <row r="239" spans="1:48" hidden="1" x14ac:dyDescent="0.3">
      <c r="A239" t="s">
        <v>1086</v>
      </c>
      <c r="B239" t="s">
        <v>1087</v>
      </c>
      <c r="C239" t="s">
        <v>3122</v>
      </c>
      <c r="D239" t="s">
        <v>423</v>
      </c>
      <c r="E239">
        <v>11244.756569900001</v>
      </c>
      <c r="F239">
        <v>2300.1999999999998</v>
      </c>
      <c r="G239">
        <v>-11.94253651212</v>
      </c>
      <c r="H239">
        <f>(Table2[[#This Row],[1Y Return vs Nifty]]-AVERAGE(Table2[1Y Return vs Nifty]))/_xlfn.STDEV.P(Table2[1Y Return vs Nifty])</f>
        <v>-0.54226929378291233</v>
      </c>
      <c r="I239">
        <v>-4.9612242395188098</v>
      </c>
      <c r="J239">
        <f>(Table2[[#This Row],[1M Return vs Nifty]]-AVERAGE(Table2[1M Return vs Nifty]))/_xlfn.STDEV.P(Table2[1M Return vs Nifty])</f>
        <v>-0.43776951687450155</v>
      </c>
      <c r="K239">
        <v>8.4533789624540301</v>
      </c>
      <c r="L239">
        <f>(Table2[[#This Row],[6M Return vs Nifty]]-AVERAGE(Table2[6M Return vs Nifty]))/_xlfn.STDEV.P(Table2[6M Return vs Nifty])</f>
        <v>0.13254648584383119</v>
      </c>
      <c r="M239">
        <v>7.4738018610074404</v>
      </c>
      <c r="N239">
        <f>(Table2[[#This Row],[1W Return vs Nifty]]-AVERAGE(Table2[1W Return vs Nifty]))/_xlfn.STDEV.P(Table2[1W Return vs Nifty])</f>
        <v>1.3773412955903881</v>
      </c>
      <c r="O239">
        <v>2298.17</v>
      </c>
      <c r="P239">
        <v>2338.6361076426701</v>
      </c>
      <c r="Q239">
        <v>2171.93584456689</v>
      </c>
      <c r="R239">
        <v>54.837563728495603</v>
      </c>
      <c r="S239" s="1">
        <f>(Table2[[#This Row],[Close Price]]-Table2[[#This Row],[20D EMA]])/Table2[[#This Row],[20D EMA]]</f>
        <v>8.8331150437075817E-4</v>
      </c>
      <c r="T239" s="1">
        <f>(Table2[[#This Row],[Close Price]]-Table2[[#This Row],[50D EMA]])/Table2[[#This Row],[50D EMA]]</f>
        <v>-1.6435266485906465E-2</v>
      </c>
      <c r="U239" s="1">
        <f>(Table2[[#This Row],[Close Price]]-Table2[[#This Row],[200D EMA]])/Table2[[#This Row],[200D EMA]]</f>
        <v>5.9055222903550947E-2</v>
      </c>
      <c r="V239">
        <v>0.56283138079934203</v>
      </c>
      <c r="W239">
        <v>2217.0500000000002</v>
      </c>
      <c r="X239">
        <v>2309.85</v>
      </c>
      <c r="Y239">
        <v>2150.5</v>
      </c>
      <c r="Z239">
        <v>2331.9</v>
      </c>
      <c r="AA239">
        <v>2150.5</v>
      </c>
      <c r="AB239">
        <v>2331.9</v>
      </c>
      <c r="AC239" s="1">
        <f>(Table2[[#This Row],[Close Price]]/Table2[[#This Row],[Day Low]])-1</f>
        <v>3.7504792404320808E-2</v>
      </c>
      <c r="AD239" s="1">
        <f>(Table2[[#This Row],[Day High]]/Table2[[#This Row],[Close Price]])-1</f>
        <v>4.1952873663160251E-3</v>
      </c>
      <c r="AE239" s="1">
        <f>(Table2[[#This Row],[Close Price]]/Table2[[#This Row],[Current Week Low]])-1</f>
        <v>6.9611718205068396E-2</v>
      </c>
      <c r="AF239" s="1">
        <f>(Table2[[#This Row],[Current Week High]]/Table2[[#This Row],[Close Price]])-1</f>
        <v>1.3781410312146969E-2</v>
      </c>
      <c r="AG239" s="1">
        <f>(Table2[[#This Row],[Close Price]]/Table2[[#This Row],[Current Month Low]])-1</f>
        <v>6.9611718205068396E-2</v>
      </c>
      <c r="AH239" s="1">
        <f>(Table2[[#This Row],[Current Month High]]/Table2[[#This Row],[Close Price]])-1</f>
        <v>1.3781410312146969E-2</v>
      </c>
      <c r="AI239">
        <v>17.381097295887301</v>
      </c>
      <c r="AJ239">
        <v>39.524444983622402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0.08</v>
      </c>
      <c r="AM239" t="s">
        <v>3159</v>
      </c>
      <c r="AN239">
        <v>4.91</v>
      </c>
      <c r="AO239" t="s">
        <v>3159</v>
      </c>
      <c r="AP239">
        <v>0.18912617969017001</v>
      </c>
      <c r="AQ239">
        <f>(Table2[[#This Row],[Sharpe Ratio]]-AVERAGE(Table2[Sharpe Ratio]))/_xlfn.STDEV.P(Table2[Sharpe Ratio])</f>
        <v>1.5858509574701085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509</v>
      </c>
      <c r="AT239">
        <f>_xlfn.RANK.AVG(Table2[[#This Row],[6M Return vs Nifty Z-Score]],Table2[6M Return vs Nifty Z-Score])</f>
        <v>273</v>
      </c>
      <c r="AU239">
        <f>_xlfn.RANK.AVG(Table2[[#This Row],[Sharpe Ratio Z-Score]],Table2[Sharpe Ratio Z-Score])</f>
        <v>35</v>
      </c>
      <c r="AV239">
        <f>(Table2[[#This Row],[Rank 1Y]]+Table2[[#This Row],[Rank 6M]]+Table2[[#This Row],[Rank Sharpe]])/3</f>
        <v>272.33333333333331</v>
      </c>
    </row>
    <row r="240" spans="1:48" x14ac:dyDescent="0.3">
      <c r="A240" t="s">
        <v>824</v>
      </c>
      <c r="B240" t="s">
        <v>825</v>
      </c>
      <c r="C240" t="s">
        <v>3125</v>
      </c>
      <c r="D240" t="s">
        <v>237</v>
      </c>
      <c r="E240">
        <v>17864.520845715</v>
      </c>
      <c r="F240">
        <v>818.55</v>
      </c>
      <c r="G240">
        <v>16.243367792534599</v>
      </c>
      <c r="H240">
        <f>(Table2[[#This Row],[1Y Return vs Nifty]]-AVERAGE(Table2[1Y Return vs Nifty]))/_xlfn.STDEV.P(Table2[1Y Return vs Nifty])</f>
        <v>2.4206263522267648E-2</v>
      </c>
      <c r="I240">
        <v>1.70135680730393</v>
      </c>
      <c r="J240">
        <f>(Table2[[#This Row],[1M Return vs Nifty]]-AVERAGE(Table2[1M Return vs Nifty]))/_xlfn.STDEV.P(Table2[1M Return vs Nifty])</f>
        <v>0.29104393696698072</v>
      </c>
      <c r="K240">
        <v>-5.8440880137665996</v>
      </c>
      <c r="L240">
        <f>(Table2[[#This Row],[6M Return vs Nifty]]-AVERAGE(Table2[6M Return vs Nifty]))/_xlfn.STDEV.P(Table2[6M Return vs Nifty])</f>
        <v>-0.36383397682225194</v>
      </c>
      <c r="M240">
        <v>3.42399770907668</v>
      </c>
      <c r="N240">
        <f>(Table2[[#This Row],[1W Return vs Nifty]]-AVERAGE(Table2[1W Return vs Nifty]))/_xlfn.STDEV.P(Table2[1W Return vs Nifty])</f>
        <v>0.52917314125069281</v>
      </c>
      <c r="O240">
        <v>863.74</v>
      </c>
      <c r="P240">
        <v>860.70538923718402</v>
      </c>
      <c r="Q240">
        <v>801.90219043876198</v>
      </c>
      <c r="R240">
        <v>30.725141173464301</v>
      </c>
      <c r="S240" s="1">
        <f>(Table2[[#This Row],[Close Price]]-Table2[[#This Row],[20D EMA]])/Table2[[#This Row],[20D EMA]]</f>
        <v>-5.2318984879709235E-2</v>
      </c>
      <c r="T240" s="1">
        <f>(Table2[[#This Row],[Close Price]]-Table2[[#This Row],[50D EMA]])/Table2[[#This Row],[50D EMA]]</f>
        <v>-4.8977721952624294E-2</v>
      </c>
      <c r="U240" s="1">
        <f>(Table2[[#This Row],[Close Price]]-Table2[[#This Row],[200D EMA]])/Table2[[#This Row],[200D EMA]]</f>
        <v>2.0760399160562343E-2</v>
      </c>
      <c r="V240">
        <v>1.11575938694826</v>
      </c>
      <c r="W240">
        <v>813</v>
      </c>
      <c r="X240">
        <v>858</v>
      </c>
      <c r="Y240">
        <v>813</v>
      </c>
      <c r="Z240">
        <v>947</v>
      </c>
      <c r="AA240">
        <v>813</v>
      </c>
      <c r="AB240">
        <v>947</v>
      </c>
      <c r="AC240" s="1">
        <f>(Table2[[#This Row],[Close Price]]/Table2[[#This Row],[Day Low]])-1</f>
        <v>6.8265682656825089E-3</v>
      </c>
      <c r="AD240" s="1">
        <f>(Table2[[#This Row],[Day High]]/Table2[[#This Row],[Close Price]])-1</f>
        <v>4.8194978926149989E-2</v>
      </c>
      <c r="AE240" s="1">
        <f>(Table2[[#This Row],[Close Price]]/Table2[[#This Row],[Current Week Low]])-1</f>
        <v>6.8265682656825089E-3</v>
      </c>
      <c r="AF240" s="1">
        <f>(Table2[[#This Row],[Current Week High]]/Table2[[#This Row],[Close Price]])-1</f>
        <v>0.15692382872151978</v>
      </c>
      <c r="AG240" s="1">
        <f>(Table2[[#This Row],[Close Price]]/Table2[[#This Row],[Current Month Low]])-1</f>
        <v>6.8265682656825089E-3</v>
      </c>
      <c r="AH240" s="1">
        <f>(Table2[[#This Row],[Current Month High]]/Table2[[#This Row],[Close Price]])-1</f>
        <v>0.15692382872151978</v>
      </c>
      <c r="AI240">
        <v>17.036222588723898</v>
      </c>
      <c r="AJ240">
        <v>45.896087692719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0.03</v>
      </c>
      <c r="AM240" t="s">
        <v>3159</v>
      </c>
      <c r="AN240">
        <v>-1.82</v>
      </c>
      <c r="AO240" t="s">
        <v>3158</v>
      </c>
      <c r="AP240">
        <v>0.14796591162127701</v>
      </c>
      <c r="AQ240">
        <f>(Table2[[#This Row],[Sharpe Ratio]]-AVERAGE(Table2[Sharpe Ratio]))/_xlfn.STDEV.P(Table2[Sharpe Ratio])</f>
        <v>1.0979797390707275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1.5785691039884167</v>
      </c>
      <c r="AS240">
        <f>_xlfn.RANK.AVG(Table2[[#This Row],[1Y Return vs Nifty Z-Score]],Table2[1Y Return vs Nifty Z-Score])</f>
        <v>294</v>
      </c>
      <c r="AT240">
        <f>_xlfn.RANK.AVG(Table2[[#This Row],[6M Return vs Nifty Z-Score]],Table2[6M Return vs Nifty Z-Score])</f>
        <v>424</v>
      </c>
      <c r="AU240">
        <f>_xlfn.RANK.AVG(Table2[[#This Row],[Sharpe Ratio Z-Score]],Table2[Sharpe Ratio Z-Score])</f>
        <v>100</v>
      </c>
      <c r="AV240">
        <f>(Table2[[#This Row],[Rank 1Y]]+Table2[[#This Row],[Rank 6M]]+Table2[[#This Row],[Rank Sharpe]])/3</f>
        <v>272.66666666666669</v>
      </c>
    </row>
    <row r="241" spans="1:48" hidden="1" x14ac:dyDescent="0.3">
      <c r="A241" t="s">
        <v>803</v>
      </c>
      <c r="B241" t="s">
        <v>804</v>
      </c>
      <c r="C241" t="s">
        <v>3124</v>
      </c>
      <c r="D241" t="s">
        <v>464</v>
      </c>
      <c r="E241">
        <v>18368.628261369999</v>
      </c>
      <c r="F241">
        <v>288.55</v>
      </c>
      <c r="G241">
        <v>-4.0363027739317596</v>
      </c>
      <c r="H241">
        <f>(Table2[[#This Row],[1Y Return vs Nifty]]-AVERAGE(Table2[1Y Return vs Nifty]))/_xlfn.STDEV.P(Table2[1Y Return vs Nifty])</f>
        <v>-0.38337113977599646</v>
      </c>
      <c r="I241">
        <v>-8.9168618065142198</v>
      </c>
      <c r="J241">
        <f>(Table2[[#This Row],[1M Return vs Nifty]]-AVERAGE(Table2[1M Return vs Nifty]))/_xlfn.STDEV.P(Table2[1M Return vs Nifty])</f>
        <v>-0.87047297775350341</v>
      </c>
      <c r="K241">
        <v>3.5300698250341598</v>
      </c>
      <c r="L241">
        <f>(Table2[[#This Row],[6M Return vs Nifty]]-AVERAGE(Table2[6M Return vs Nifty]))/_xlfn.STDEV.P(Table2[6M Return vs Nifty])</f>
        <v>-3.8381306578783601E-2</v>
      </c>
      <c r="M241">
        <v>-3.7769753154615899</v>
      </c>
      <c r="N241">
        <f>(Table2[[#This Row],[1W Return vs Nifty]]-AVERAGE(Table2[1W Return vs Nifty]))/_xlfn.STDEV.P(Table2[1W Return vs Nifty])</f>
        <v>-0.97895805980028106</v>
      </c>
      <c r="O241">
        <v>319.29000000000002</v>
      </c>
      <c r="P241">
        <v>329.73304291711798</v>
      </c>
      <c r="Q241">
        <v>291.43389546018102</v>
      </c>
      <c r="R241">
        <v>23.842491719232601</v>
      </c>
      <c r="S241" s="1">
        <f>(Table2[[#This Row],[Close Price]]-Table2[[#This Row],[20D EMA]])/Table2[[#This Row],[20D EMA]]</f>
        <v>-9.6276112624886487E-2</v>
      </c>
      <c r="T241" s="1">
        <f>(Table2[[#This Row],[Close Price]]-Table2[[#This Row],[50D EMA]])/Table2[[#This Row],[50D EMA]]</f>
        <v>-0.12489813745318143</v>
      </c>
      <c r="U241" s="1">
        <f>(Table2[[#This Row],[Close Price]]-Table2[[#This Row],[200D EMA]])/Table2[[#This Row],[200D EMA]]</f>
        <v>-9.895538937319797E-3</v>
      </c>
      <c r="V241">
        <v>0.62043193979801003</v>
      </c>
      <c r="W241">
        <v>287.5</v>
      </c>
      <c r="X241">
        <v>303.85000000000002</v>
      </c>
      <c r="Y241">
        <v>287.5</v>
      </c>
      <c r="Z241">
        <v>312</v>
      </c>
      <c r="AA241">
        <v>287.5</v>
      </c>
      <c r="AB241">
        <v>337.8</v>
      </c>
      <c r="AC241" s="1">
        <f>(Table2[[#This Row],[Close Price]]/Table2[[#This Row],[Day Low]])-1</f>
        <v>3.6521739130435105E-3</v>
      </c>
      <c r="AD241" s="1">
        <f>(Table2[[#This Row],[Day High]]/Table2[[#This Row],[Close Price]])-1</f>
        <v>5.302373938658822E-2</v>
      </c>
      <c r="AE241" s="1">
        <f>(Table2[[#This Row],[Close Price]]/Table2[[#This Row],[Current Week Low]])-1</f>
        <v>3.6521739130435105E-3</v>
      </c>
      <c r="AF241" s="1">
        <f>(Table2[[#This Row],[Current Week High]]/Table2[[#This Row],[Close Price]])-1</f>
        <v>8.1268411020620324E-2</v>
      </c>
      <c r="AG241" s="1">
        <f>(Table2[[#This Row],[Close Price]]/Table2[[#This Row],[Current Month Low]])-1</f>
        <v>3.6521739130435105E-3</v>
      </c>
      <c r="AH241" s="1">
        <f>(Table2[[#This Row],[Current Month High]]/Table2[[#This Row],[Close Price]])-1</f>
        <v>0.17068099116271007</v>
      </c>
      <c r="AI241">
        <v>33.0272049904695</v>
      </c>
      <c r="AJ241">
        <v>51.888406369259101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-0.11</v>
      </c>
      <c r="AM241" t="s">
        <v>3158</v>
      </c>
      <c r="AN241">
        <v>-5.19</v>
      </c>
      <c r="AO241" t="s">
        <v>3158</v>
      </c>
      <c r="AP241">
        <v>0.174138674794273</v>
      </c>
      <c r="AQ241">
        <f>(Table2[[#This Row],[Sharpe Ratio]]-AVERAGE(Table2[Sharpe Ratio]))/_xlfn.STDEV.P(Table2[Sharpe Ratio])</f>
        <v>1.4082045859234176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446</v>
      </c>
      <c r="AT241">
        <f>_xlfn.RANK.AVG(Table2[[#This Row],[6M Return vs Nifty Z-Score]],Table2[6M Return vs Nifty Z-Score])</f>
        <v>319</v>
      </c>
      <c r="AU241">
        <f>_xlfn.RANK.AVG(Table2[[#This Row],[Sharpe Ratio Z-Score]],Table2[Sharpe Ratio Z-Score])</f>
        <v>56</v>
      </c>
      <c r="AV241">
        <f>(Table2[[#This Row],[Rank 1Y]]+Table2[[#This Row],[Rank 6M]]+Table2[[#This Row],[Rank Sharpe]])/3</f>
        <v>273.66666666666669</v>
      </c>
    </row>
    <row r="242" spans="1:48" x14ac:dyDescent="0.3">
      <c r="A242" t="s">
        <v>1379</v>
      </c>
      <c r="B242" t="s">
        <v>1380</v>
      </c>
      <c r="C242" t="s">
        <v>3132</v>
      </c>
      <c r="D242" t="s">
        <v>1381</v>
      </c>
      <c r="E242">
        <v>7687.45569075</v>
      </c>
      <c r="F242">
        <v>625.35</v>
      </c>
      <c r="G242">
        <v>-9.6759404680418495</v>
      </c>
      <c r="H242">
        <f>(Table2[[#This Row],[1Y Return vs Nifty]]-AVERAGE(Table2[1Y Return vs Nifty]))/_xlfn.STDEV.P(Table2[1Y Return vs Nifty])</f>
        <v>-0.49671562825645804</v>
      </c>
      <c r="I242">
        <v>5.4645685691486996</v>
      </c>
      <c r="J242">
        <f>(Table2[[#This Row],[1M Return vs Nifty]]-AVERAGE(Table2[1M Return vs Nifty]))/_xlfn.STDEV.P(Table2[1M Return vs Nifty])</f>
        <v>0.70269812059524728</v>
      </c>
      <c r="K242">
        <v>15.8431027799136</v>
      </c>
      <c r="L242">
        <f>(Table2[[#This Row],[6M Return vs Nifty]]-AVERAGE(Table2[6M Return vs Nifty]))/_xlfn.STDEV.P(Table2[6M Return vs Nifty])</f>
        <v>0.38910343635722766</v>
      </c>
      <c r="M242">
        <v>-4.1175267963132898</v>
      </c>
      <c r="N242">
        <f>(Table2[[#This Row],[1W Return vs Nifty]]-AVERAGE(Table2[1W Return vs Nifty]))/_xlfn.STDEV.P(Table2[1W Return vs Nifty])</f>
        <v>-1.0502812423877472</v>
      </c>
      <c r="O242">
        <v>661.09</v>
      </c>
      <c r="P242">
        <v>657.63167860906594</v>
      </c>
      <c r="Q242">
        <v>603.78906306973397</v>
      </c>
      <c r="R242">
        <v>30.2173617583029</v>
      </c>
      <c r="S242" s="1">
        <f>(Table2[[#This Row],[Close Price]]-Table2[[#This Row],[20D EMA]])/Table2[[#This Row],[20D EMA]]</f>
        <v>-5.4062230558622894E-2</v>
      </c>
      <c r="T242" s="1">
        <f>(Table2[[#This Row],[Close Price]]-Table2[[#This Row],[50D EMA]])/Table2[[#This Row],[50D EMA]]</f>
        <v>-4.9087779161344214E-2</v>
      </c>
      <c r="U242" s="1">
        <f>(Table2[[#This Row],[Close Price]]-Table2[[#This Row],[200D EMA]])/Table2[[#This Row],[200D EMA]]</f>
        <v>3.5709386355307161E-2</v>
      </c>
      <c r="V242">
        <v>0.70611002208165297</v>
      </c>
      <c r="W242">
        <v>621.20000000000005</v>
      </c>
      <c r="X242">
        <v>663.55</v>
      </c>
      <c r="Y242">
        <v>621.20000000000005</v>
      </c>
      <c r="Z242">
        <v>670.75</v>
      </c>
      <c r="AA242">
        <v>621.20000000000005</v>
      </c>
      <c r="AB242">
        <v>723.1</v>
      </c>
      <c r="AC242" s="1">
        <f>(Table2[[#This Row],[Close Price]]/Table2[[#This Row],[Day Low]])-1</f>
        <v>6.680618158403151E-3</v>
      </c>
      <c r="AD242" s="1">
        <f>(Table2[[#This Row],[Day High]]/Table2[[#This Row],[Close Price]])-1</f>
        <v>6.108579195650421E-2</v>
      </c>
      <c r="AE242" s="1">
        <f>(Table2[[#This Row],[Close Price]]/Table2[[#This Row],[Current Week Low]])-1</f>
        <v>6.680618158403151E-3</v>
      </c>
      <c r="AF242" s="1">
        <f>(Table2[[#This Row],[Current Week High]]/Table2[[#This Row],[Close Price]])-1</f>
        <v>7.2599344367154428E-2</v>
      </c>
      <c r="AG242" s="1">
        <f>(Table2[[#This Row],[Close Price]]/Table2[[#This Row],[Current Month Low]])-1</f>
        <v>6.680618158403151E-3</v>
      </c>
      <c r="AH242" s="1">
        <f>(Table2[[#This Row],[Current Month High]]/Table2[[#This Row],[Close Price]])-1</f>
        <v>0.15631246501958906</v>
      </c>
      <c r="AI242">
        <v>22.875189893659499</v>
      </c>
      <c r="AJ242">
        <v>53.667526723184601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-0.01</v>
      </c>
      <c r="AM242" t="s">
        <v>3158</v>
      </c>
      <c r="AN242">
        <v>-1.36</v>
      </c>
      <c r="AO242" t="s">
        <v>3158</v>
      </c>
      <c r="AP242">
        <v>0.130068839357316</v>
      </c>
      <c r="AQ242">
        <f>(Table2[[#This Row],[Sharpe Ratio]]-AVERAGE(Table2[Sharpe Ratio]))/_xlfn.STDEV.P(Table2[Sharpe Ratio])</f>
        <v>0.88584636723296584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0.43065105354123556</v>
      </c>
      <c r="AS242">
        <f>_xlfn.RANK.AVG(Table2[[#This Row],[1Y Return vs Nifty Z-Score]],Table2[1Y Return vs Nifty Z-Score])</f>
        <v>485</v>
      </c>
      <c r="AT242">
        <f>_xlfn.RANK.AVG(Table2[[#This Row],[6M Return vs Nifty Z-Score]],Table2[6M Return vs Nifty Z-Score])</f>
        <v>203</v>
      </c>
      <c r="AU242">
        <f>_xlfn.RANK.AVG(Table2[[#This Row],[Sharpe Ratio Z-Score]],Table2[Sharpe Ratio Z-Score])</f>
        <v>133</v>
      </c>
      <c r="AV242">
        <f>(Table2[[#This Row],[Rank 1Y]]+Table2[[#This Row],[Rank 6M]]+Table2[[#This Row],[Rank Sharpe]])/3</f>
        <v>273.66666666666669</v>
      </c>
    </row>
    <row r="243" spans="1:48" x14ac:dyDescent="0.3">
      <c r="A243" t="s">
        <v>1896</v>
      </c>
      <c r="B243" t="s">
        <v>1897</v>
      </c>
      <c r="C243" t="s">
        <v>3113</v>
      </c>
      <c r="D243" t="s">
        <v>512</v>
      </c>
      <c r="E243">
        <v>3719.5123532600001</v>
      </c>
      <c r="F243">
        <v>67.290000000000006</v>
      </c>
      <c r="G243">
        <v>50.054971819870502</v>
      </c>
      <c r="H243">
        <f>(Table2[[#This Row],[1Y Return vs Nifty]]-AVERAGE(Table2[1Y Return vs Nifty]))/_xlfn.STDEV.P(Table2[1Y Return vs Nifty])</f>
        <v>0.7037461863057346</v>
      </c>
      <c r="I243">
        <v>7.9710545776277604</v>
      </c>
      <c r="J243">
        <f>(Table2[[#This Row],[1M Return vs Nifty]]-AVERAGE(Table2[1M Return vs Nifty]))/_xlfn.STDEV.P(Table2[1M Return vs Nifty])</f>
        <v>0.97688025992038496</v>
      </c>
      <c r="K243">
        <v>40.178673642306599</v>
      </c>
      <c r="L243">
        <f>(Table2[[#This Row],[6M Return vs Nifty]]-AVERAGE(Table2[6M Return vs Nifty]))/_xlfn.STDEV.P(Table2[6M Return vs Nifty])</f>
        <v>1.2339874947718195</v>
      </c>
      <c r="M243">
        <v>12.8379373245726</v>
      </c>
      <c r="N243">
        <f>(Table2[[#This Row],[1W Return vs Nifty]]-AVERAGE(Table2[1W Return vs Nifty]))/_xlfn.STDEV.P(Table2[1W Return vs Nifty])</f>
        <v>2.5007755914417285</v>
      </c>
      <c r="O243">
        <v>62.64</v>
      </c>
      <c r="P243">
        <v>59.098840816835903</v>
      </c>
      <c r="Q243">
        <v>51.798430858020602</v>
      </c>
      <c r="R243">
        <v>50.409402579163803</v>
      </c>
      <c r="S243" s="1">
        <f>(Table2[[#This Row],[Close Price]]-Table2[[#This Row],[20D EMA]])/Table2[[#This Row],[20D EMA]]</f>
        <v>7.4233716475095871E-2</v>
      </c>
      <c r="T243" s="1">
        <f>(Table2[[#This Row],[Close Price]]-Table2[[#This Row],[50D EMA]])/Table2[[#This Row],[50D EMA]]</f>
        <v>0.13860101264170024</v>
      </c>
      <c r="U243" s="1">
        <f>(Table2[[#This Row],[Close Price]]-Table2[[#This Row],[200D EMA]])/Table2[[#This Row],[200D EMA]]</f>
        <v>0.29907410099818982</v>
      </c>
      <c r="V243">
        <v>1.03805259276804</v>
      </c>
      <c r="W243">
        <v>63.31</v>
      </c>
      <c r="X243">
        <v>67.13</v>
      </c>
      <c r="Y243">
        <v>63.31</v>
      </c>
      <c r="Z243">
        <v>71.900000000000006</v>
      </c>
      <c r="AA243">
        <v>57.5</v>
      </c>
      <c r="AB243">
        <v>71.900000000000006</v>
      </c>
      <c r="AC243" s="1">
        <f>(Table2[[#This Row],[Close Price]]/Table2[[#This Row],[Day Low]])-1</f>
        <v>6.2865266150687216E-2</v>
      </c>
      <c r="AD243" s="1">
        <f>(Table2[[#This Row],[Day High]]/Table2[[#This Row],[Close Price]])-1</f>
        <v>-2.3777678704117733E-3</v>
      </c>
      <c r="AE243" s="1">
        <f>(Table2[[#This Row],[Close Price]]/Table2[[#This Row],[Current Week Low]])-1</f>
        <v>6.2865266150687216E-2</v>
      </c>
      <c r="AF243" s="1">
        <f>(Table2[[#This Row],[Current Week High]]/Table2[[#This Row],[Close Price]])-1</f>
        <v>6.8509436766235776E-2</v>
      </c>
      <c r="AG243" s="1">
        <f>(Table2[[#This Row],[Close Price]]/Table2[[#This Row],[Current Month Low]])-1</f>
        <v>0.17026086956521747</v>
      </c>
      <c r="AH243" s="1">
        <f>(Table2[[#This Row],[Current Month High]]/Table2[[#This Row],[Close Price]])-1</f>
        <v>6.8509436766235776E-2</v>
      </c>
      <c r="AI243">
        <v>6.8509436766235696</v>
      </c>
      <c r="AJ243">
        <v>102.375939849624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0.04</v>
      </c>
      <c r="AM243" t="s">
        <v>3159</v>
      </c>
      <c r="AN243">
        <v>12.07</v>
      </c>
      <c r="AO243" t="s">
        <v>3159</v>
      </c>
      <c r="AP243">
        <v>-2.9959971538196999E-2</v>
      </c>
      <c r="AQ243">
        <f>(Table2[[#This Row],[Sharpe Ratio]]-AVERAGE(Table2[Sharpe Ratio]))/_xlfn.STDEV.P(Table2[Sharpe Ratio])</f>
        <v>-1.0109695334779023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4.4044199989617656</v>
      </c>
      <c r="AS243">
        <f>_xlfn.RANK.AVG(Table2[[#This Row],[1Y Return vs Nifty Z-Score]],Table2[1Y Return vs Nifty Z-Score])</f>
        <v>131</v>
      </c>
      <c r="AT243">
        <f>_xlfn.RANK.AVG(Table2[[#This Row],[6M Return vs Nifty Z-Score]],Table2[6M Return vs Nifty Z-Score])</f>
        <v>69</v>
      </c>
      <c r="AU243">
        <f>_xlfn.RANK.AVG(Table2[[#This Row],[Sharpe Ratio Z-Score]],Table2[Sharpe Ratio Z-Score])</f>
        <v>622</v>
      </c>
      <c r="AV243">
        <f>(Table2[[#This Row],[Rank 1Y]]+Table2[[#This Row],[Rank 6M]]+Table2[[#This Row],[Rank Sharpe]])/3</f>
        <v>274</v>
      </c>
    </row>
    <row r="244" spans="1:48" hidden="1" x14ac:dyDescent="0.3">
      <c r="A244" t="s">
        <v>1580</v>
      </c>
      <c r="B244" t="s">
        <v>1581</v>
      </c>
      <c r="C244" t="s">
        <v>3124</v>
      </c>
      <c r="D244" t="s">
        <v>271</v>
      </c>
      <c r="E244">
        <v>5777.8224783300002</v>
      </c>
      <c r="F244">
        <v>2548.35</v>
      </c>
      <c r="G244">
        <v>4.2136715748070301</v>
      </c>
      <c r="H244">
        <f>(Table2[[#This Row],[1Y Return vs Nifty]]-AVERAGE(Table2[1Y Return vs Nifty]))/_xlfn.STDEV.P(Table2[1Y Return vs Nifty])</f>
        <v>-0.21756454487517288</v>
      </c>
      <c r="I244">
        <v>-7.4631733586314803</v>
      </c>
      <c r="J244">
        <f>(Table2[[#This Row],[1M Return vs Nifty]]-AVERAGE(Table2[1M Return vs Nifty]))/_xlfn.STDEV.P(Table2[1M Return vs Nifty])</f>
        <v>-0.71145537015289906</v>
      </c>
      <c r="K244">
        <v>9.0675979990415598</v>
      </c>
      <c r="L244">
        <f>(Table2[[#This Row],[6M Return vs Nifty]]-AVERAGE(Table2[6M Return vs Nifty]))/_xlfn.STDEV.P(Table2[6M Return vs Nifty])</f>
        <v>0.15387098549588263</v>
      </c>
      <c r="M244">
        <v>-3.3022854653519902</v>
      </c>
      <c r="N244">
        <f>(Table2[[#This Row],[1W Return vs Nifty]]-AVERAGE(Table2[1W Return vs Nifty]))/_xlfn.STDEV.P(Table2[1W Return vs Nifty])</f>
        <v>-0.87954169324356835</v>
      </c>
      <c r="O244">
        <v>2958.83</v>
      </c>
      <c r="P244">
        <v>3068.9096164540501</v>
      </c>
      <c r="Q244">
        <v>2793.3364372416499</v>
      </c>
      <c r="R244">
        <v>18.1014293546055</v>
      </c>
      <c r="S244" s="1">
        <f>(Table2[[#This Row],[Close Price]]-Table2[[#This Row],[20D EMA]])/Table2[[#This Row],[20D EMA]]</f>
        <v>-0.13873051172253897</v>
      </c>
      <c r="T244" s="1">
        <f>(Table2[[#This Row],[Close Price]]-Table2[[#This Row],[50D EMA]])/Table2[[#This Row],[50D EMA]]</f>
        <v>-0.16962363885304876</v>
      </c>
      <c r="U244" s="1">
        <f>(Table2[[#This Row],[Close Price]]-Table2[[#This Row],[200D EMA]])/Table2[[#This Row],[200D EMA]]</f>
        <v>-8.7703877690998092E-2</v>
      </c>
      <c r="V244">
        <v>0.46688021502878102</v>
      </c>
      <c r="W244">
        <v>2502</v>
      </c>
      <c r="X244">
        <v>2699</v>
      </c>
      <c r="Y244">
        <v>2502</v>
      </c>
      <c r="Z244">
        <v>3009.3</v>
      </c>
      <c r="AA244">
        <v>2502</v>
      </c>
      <c r="AB244">
        <v>3146</v>
      </c>
      <c r="AC244" s="1">
        <f>(Table2[[#This Row],[Close Price]]/Table2[[#This Row],[Day Low]])-1</f>
        <v>1.8525179856115015E-2</v>
      </c>
      <c r="AD244" s="1">
        <f>(Table2[[#This Row],[Day High]]/Table2[[#This Row],[Close Price]])-1</f>
        <v>5.9116683344124565E-2</v>
      </c>
      <c r="AE244" s="1">
        <f>(Table2[[#This Row],[Close Price]]/Table2[[#This Row],[Current Week Low]])-1</f>
        <v>1.8525179856115015E-2</v>
      </c>
      <c r="AF244" s="1">
        <f>(Table2[[#This Row],[Current Week High]]/Table2[[#This Row],[Close Price]])-1</f>
        <v>0.18088174701277304</v>
      </c>
      <c r="AG244" s="1">
        <f>(Table2[[#This Row],[Close Price]]/Table2[[#This Row],[Current Month Low]])-1</f>
        <v>1.8525179856115015E-2</v>
      </c>
      <c r="AH244" s="1">
        <f>(Table2[[#This Row],[Current Month High]]/Table2[[#This Row],[Close Price]])-1</f>
        <v>0.23452430003727898</v>
      </c>
      <c r="AI244">
        <v>54.335158043439797</v>
      </c>
      <c r="AJ244">
        <v>66.287112561174496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-0.24</v>
      </c>
      <c r="AM244" t="s">
        <v>3158</v>
      </c>
      <c r="AN244">
        <v>-11.89</v>
      </c>
      <c r="AO244" t="s">
        <v>3158</v>
      </c>
      <c r="AP244">
        <v>0.112609768348623</v>
      </c>
      <c r="AQ244">
        <f>(Table2[[#This Row],[Sharpe Ratio]]-AVERAGE(Table2[Sharpe Ratio]))/_xlfn.STDEV.P(Table2[Sharpe Ratio])</f>
        <v>0.67890460896075244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380</v>
      </c>
      <c r="AT244">
        <f>_xlfn.RANK.AVG(Table2[[#This Row],[6M Return vs Nifty Z-Score]],Table2[6M Return vs Nifty Z-Score])</f>
        <v>266</v>
      </c>
      <c r="AU244">
        <f>_xlfn.RANK.AVG(Table2[[#This Row],[Sharpe Ratio Z-Score]],Table2[Sharpe Ratio Z-Score])</f>
        <v>178</v>
      </c>
      <c r="AV244">
        <f>(Table2[[#This Row],[Rank 1Y]]+Table2[[#This Row],[Rank 6M]]+Table2[[#This Row],[Rank Sharpe]])/3</f>
        <v>274.66666666666669</v>
      </c>
    </row>
    <row r="245" spans="1:48" hidden="1" x14ac:dyDescent="0.3">
      <c r="A245" t="s">
        <v>1425</v>
      </c>
      <c r="B245" t="s">
        <v>1426</v>
      </c>
      <c r="C245" t="s">
        <v>3124</v>
      </c>
      <c r="D245" t="s">
        <v>1055</v>
      </c>
      <c r="E245">
        <v>7003.6185151199998</v>
      </c>
      <c r="F245">
        <v>737.65</v>
      </c>
      <c r="G245">
        <v>16.3778826892284</v>
      </c>
      <c r="H245">
        <f>(Table2[[#This Row],[1Y Return vs Nifty]]-AVERAGE(Table2[1Y Return vs Nifty]))/_xlfn.STDEV.P(Table2[1Y Return vs Nifty])</f>
        <v>2.690972125939926E-2</v>
      </c>
      <c r="I245">
        <v>-4.7606123721411899</v>
      </c>
      <c r="J245">
        <f>(Table2[[#This Row],[1M Return vs Nifty]]-AVERAGE(Table2[1M Return vs Nifty]))/_xlfn.STDEV.P(Table2[1M Return vs Nifty])</f>
        <v>-0.41582477400119777</v>
      </c>
      <c r="K245">
        <v>-0.39997928037530101</v>
      </c>
      <c r="L245">
        <f>(Table2[[#This Row],[6M Return vs Nifty]]-AVERAGE(Table2[6M Return vs Nifty]))/_xlfn.STDEV.P(Table2[6M Return vs Nifty])</f>
        <v>-0.17482502744822992</v>
      </c>
      <c r="M245">
        <v>4.8503211606720802</v>
      </c>
      <c r="N245">
        <f>(Table2[[#This Row],[1W Return vs Nifty]]-AVERAGE(Table2[1W Return vs Nifty]))/_xlfn.STDEV.P(Table2[1W Return vs Nifty])</f>
        <v>0.82789428529770437</v>
      </c>
      <c r="O245">
        <v>784.5</v>
      </c>
      <c r="P245">
        <v>814.79608325162701</v>
      </c>
      <c r="Q245">
        <v>766.45150168704504</v>
      </c>
      <c r="R245">
        <v>34.924172661948298</v>
      </c>
      <c r="S245" s="1">
        <f>(Table2[[#This Row],[Close Price]]-Table2[[#This Row],[20D EMA]])/Table2[[#This Row],[20D EMA]]</f>
        <v>-5.9719566602931831E-2</v>
      </c>
      <c r="T245" s="1">
        <f>(Table2[[#This Row],[Close Price]]-Table2[[#This Row],[50D EMA]])/Table2[[#This Row],[50D EMA]]</f>
        <v>-9.4681460597795516E-2</v>
      </c>
      <c r="U245" s="1">
        <f>(Table2[[#This Row],[Close Price]]-Table2[[#This Row],[200D EMA]])/Table2[[#This Row],[200D EMA]]</f>
        <v>-3.7577722300301784E-2</v>
      </c>
      <c r="V245">
        <v>0.65944069279403394</v>
      </c>
      <c r="W245">
        <v>733.15</v>
      </c>
      <c r="X245">
        <v>775.05</v>
      </c>
      <c r="Y245">
        <v>733.15</v>
      </c>
      <c r="Z245">
        <v>814.9</v>
      </c>
      <c r="AA245">
        <v>733.15</v>
      </c>
      <c r="AB245">
        <v>823</v>
      </c>
      <c r="AC245" s="1">
        <f>(Table2[[#This Row],[Close Price]]/Table2[[#This Row],[Day Low]])-1</f>
        <v>6.1378981108912711E-3</v>
      </c>
      <c r="AD245" s="1">
        <f>(Table2[[#This Row],[Day High]]/Table2[[#This Row],[Close Price]])-1</f>
        <v>5.0701552226665836E-2</v>
      </c>
      <c r="AE245" s="1">
        <f>(Table2[[#This Row],[Close Price]]/Table2[[#This Row],[Current Week Low]])-1</f>
        <v>6.1378981108912711E-3</v>
      </c>
      <c r="AF245" s="1">
        <f>(Table2[[#This Row],[Current Week High]]/Table2[[#This Row],[Close Price]])-1</f>
        <v>0.10472446282112102</v>
      </c>
      <c r="AG245" s="1">
        <f>(Table2[[#This Row],[Close Price]]/Table2[[#This Row],[Current Month Low]])-1</f>
        <v>6.1378981108912711E-3</v>
      </c>
      <c r="AH245" s="1">
        <f>(Table2[[#This Row],[Current Month High]]/Table2[[#This Row],[Close Price]])-1</f>
        <v>0.11570528028197669</v>
      </c>
      <c r="AI245">
        <v>43.564020877109698</v>
      </c>
      <c r="AJ245">
        <v>44.608900215643899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</v>
      </c>
      <c r="AM245">
        <v>0</v>
      </c>
      <c r="AN245">
        <v>-1.59</v>
      </c>
      <c r="AO245" t="s">
        <v>3158</v>
      </c>
      <c r="AP245">
        <v>0.114059500833502</v>
      </c>
      <c r="AQ245">
        <f>(Table2[[#This Row],[Sharpe Ratio]]-AVERAGE(Table2[Sharpe Ratio]))/_xlfn.STDEV.P(Table2[Sharpe Ratio])</f>
        <v>0.69608823741932424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293</v>
      </c>
      <c r="AT245">
        <f>_xlfn.RANK.AVG(Table2[[#This Row],[6M Return vs Nifty Z-Score]],Table2[6M Return vs Nifty Z-Score])</f>
        <v>363</v>
      </c>
      <c r="AU245">
        <f>_xlfn.RANK.AVG(Table2[[#This Row],[Sharpe Ratio Z-Score]],Table2[Sharpe Ratio Z-Score])</f>
        <v>169</v>
      </c>
      <c r="AV245">
        <f>(Table2[[#This Row],[Rank 1Y]]+Table2[[#This Row],[Rank 6M]]+Table2[[#This Row],[Rank Sharpe]])/3</f>
        <v>275</v>
      </c>
    </row>
    <row r="246" spans="1:48" x14ac:dyDescent="0.3">
      <c r="A246" t="s">
        <v>1502</v>
      </c>
      <c r="B246" t="s">
        <v>1503</v>
      </c>
      <c r="C246" t="s">
        <v>3117</v>
      </c>
      <c r="D246" t="s">
        <v>249</v>
      </c>
      <c r="E246">
        <v>6420.1529219800004</v>
      </c>
      <c r="F246">
        <v>460.6</v>
      </c>
      <c r="G246">
        <v>3.2528306211787101</v>
      </c>
      <c r="H246">
        <f>(Table2[[#This Row],[1Y Return vs Nifty]]-AVERAGE(Table2[1Y Return vs Nifty]))/_xlfn.STDEV.P(Table2[1Y Return vs Nifty])</f>
        <v>-0.23687536452477906</v>
      </c>
      <c r="I246">
        <v>8.3870910126756009</v>
      </c>
      <c r="J246">
        <f>(Table2[[#This Row],[1M Return vs Nifty]]-AVERAGE(Table2[1M Return vs Nifty]))/_xlfn.STDEV.P(Table2[1M Return vs Nifty])</f>
        <v>1.0223900929746053</v>
      </c>
      <c r="K246">
        <v>22.5094241398835</v>
      </c>
      <c r="L246">
        <f>(Table2[[#This Row],[6M Return vs Nifty]]-AVERAGE(Table2[6M Return vs Nifty]))/_xlfn.STDEV.P(Table2[6M Return vs Nifty])</f>
        <v>0.62054524954317114</v>
      </c>
      <c r="M246">
        <v>-0.80366291357776198</v>
      </c>
      <c r="N246">
        <f>(Table2[[#This Row],[1W Return vs Nifty]]-AVERAGE(Table2[1W Return vs Nifty]))/_xlfn.STDEV.P(Table2[1W Return vs Nifty])</f>
        <v>-0.35624426980655466</v>
      </c>
      <c r="O246">
        <v>452.34</v>
      </c>
      <c r="P246">
        <v>432.60800360291398</v>
      </c>
      <c r="Q246">
        <v>389.35222205152002</v>
      </c>
      <c r="R246">
        <v>54.554623984854899</v>
      </c>
      <c r="S246" s="1">
        <f>(Table2[[#This Row],[Close Price]]-Table2[[#This Row],[20D EMA]])/Table2[[#This Row],[20D EMA]]</f>
        <v>1.8260600433302489E-2</v>
      </c>
      <c r="T246" s="1">
        <f>(Table2[[#This Row],[Close Price]]-Table2[[#This Row],[50D EMA]])/Table2[[#This Row],[50D EMA]]</f>
        <v>6.4705220809505831E-2</v>
      </c>
      <c r="U246" s="1">
        <f>(Table2[[#This Row],[Close Price]]-Table2[[#This Row],[200D EMA]])/Table2[[#This Row],[200D EMA]]</f>
        <v>0.18299055177615586</v>
      </c>
      <c r="V246">
        <v>0.91340513682101898</v>
      </c>
      <c r="W246">
        <v>456.1</v>
      </c>
      <c r="X246">
        <v>472</v>
      </c>
      <c r="Y246">
        <v>454.05</v>
      </c>
      <c r="Z246">
        <v>479</v>
      </c>
      <c r="AA246">
        <v>440.25</v>
      </c>
      <c r="AB246">
        <v>519.5</v>
      </c>
      <c r="AC246" s="1">
        <f>(Table2[[#This Row],[Close Price]]/Table2[[#This Row],[Day Low]])-1</f>
        <v>9.8662573996930458E-3</v>
      </c>
      <c r="AD246" s="1">
        <f>(Table2[[#This Row],[Day High]]/Table2[[#This Row],[Close Price]])-1</f>
        <v>2.4750325662179717E-2</v>
      </c>
      <c r="AE246" s="1">
        <f>(Table2[[#This Row],[Close Price]]/Table2[[#This Row],[Current Week Low]])-1</f>
        <v>1.4425724039202725E-2</v>
      </c>
      <c r="AF246" s="1">
        <f>(Table2[[#This Row],[Current Week High]]/Table2[[#This Row],[Close Price]])-1</f>
        <v>3.9947894051237443E-2</v>
      </c>
      <c r="AG246" s="1">
        <f>(Table2[[#This Row],[Close Price]]/Table2[[#This Row],[Current Month Low]])-1</f>
        <v>4.622373651334466E-2</v>
      </c>
      <c r="AH246" s="1">
        <f>(Table2[[#This Row],[Current Month High]]/Table2[[#This Row],[Close Price]])-1</f>
        <v>0.12787668258792872</v>
      </c>
      <c r="AI246">
        <v>12.787668258792801</v>
      </c>
      <c r="AJ246">
        <v>46.687898089171902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0.22</v>
      </c>
      <c r="AM246" t="s">
        <v>3159</v>
      </c>
      <c r="AN246">
        <v>5.21</v>
      </c>
      <c r="AO246" t="s">
        <v>3159</v>
      </c>
      <c r="AP246">
        <v>7.0849686716581997E-2</v>
      </c>
      <c r="AQ246">
        <f>(Table2[[#This Row],[Sharpe Ratio]]-AVERAGE(Table2[Sharpe Ratio]))/_xlfn.STDEV.P(Table2[Sharpe Ratio])</f>
        <v>0.18392382136770888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1.2337395295541516</v>
      </c>
      <c r="AS246">
        <f>_xlfn.RANK.AVG(Table2[[#This Row],[1Y Return vs Nifty Z-Score]],Table2[1Y Return vs Nifty Z-Score])</f>
        <v>386</v>
      </c>
      <c r="AT246">
        <f>_xlfn.RANK.AVG(Table2[[#This Row],[6M Return vs Nifty Z-Score]],Table2[6M Return vs Nifty Z-Score])</f>
        <v>146</v>
      </c>
      <c r="AU246">
        <f>_xlfn.RANK.AVG(Table2[[#This Row],[Sharpe Ratio Z-Score]],Table2[Sharpe Ratio Z-Score])</f>
        <v>294</v>
      </c>
      <c r="AV246">
        <f>(Table2[[#This Row],[Rank 1Y]]+Table2[[#This Row],[Rank 6M]]+Table2[[#This Row],[Rank Sharpe]])/3</f>
        <v>275.33333333333331</v>
      </c>
    </row>
    <row r="247" spans="1:48" hidden="1" x14ac:dyDescent="0.3">
      <c r="A247" t="s">
        <v>1718</v>
      </c>
      <c r="B247" t="s">
        <v>1719</v>
      </c>
      <c r="C247" t="s">
        <v>3124</v>
      </c>
      <c r="D247" t="s">
        <v>215</v>
      </c>
      <c r="E247">
        <v>4727.8630444500004</v>
      </c>
      <c r="F247">
        <v>6961.5</v>
      </c>
      <c r="G247">
        <v>51.7901195131994</v>
      </c>
      <c r="H247">
        <f>(Table2[[#This Row],[1Y Return vs Nifty]]-AVERAGE(Table2[1Y Return vs Nifty]))/_xlfn.STDEV.P(Table2[1Y Return vs Nifty])</f>
        <v>0.73861889239176803</v>
      </c>
      <c r="I247">
        <v>-4.3950217133080898</v>
      </c>
      <c r="J247">
        <f>(Table2[[#This Row],[1M Return vs Nifty]]-AVERAGE(Table2[1M Return vs Nifty]))/_xlfn.STDEV.P(Table2[1M Return vs Nifty])</f>
        <v>-0.37583315680602702</v>
      </c>
      <c r="K247">
        <v>-14.661491613465699</v>
      </c>
      <c r="L247">
        <f>(Table2[[#This Row],[6M Return vs Nifty]]-AVERAGE(Table2[6M Return vs Nifty]))/_xlfn.STDEV.P(Table2[6M Return vs Nifty])</f>
        <v>-0.66995721428883559</v>
      </c>
      <c r="M247">
        <v>-3.73441495191059</v>
      </c>
      <c r="N247">
        <f>(Table2[[#This Row],[1W Return vs Nifty]]-AVERAGE(Table2[1W Return vs Nifty]))/_xlfn.STDEV.P(Table2[1W Return vs Nifty])</f>
        <v>-0.97004445715510934</v>
      </c>
      <c r="O247">
        <v>7321.16</v>
      </c>
      <c r="P247">
        <v>7450.9399360616899</v>
      </c>
      <c r="Q247">
        <v>7028.9321674106204</v>
      </c>
      <c r="R247">
        <v>31.2755905464637</v>
      </c>
      <c r="S247" s="1">
        <f>(Table2[[#This Row],[Close Price]]-Table2[[#This Row],[20D EMA]])/Table2[[#This Row],[20D EMA]]</f>
        <v>-4.9126094771866732E-2</v>
      </c>
      <c r="T247" s="1">
        <f>(Table2[[#This Row],[Close Price]]-Table2[[#This Row],[50D EMA]])/Table2[[#This Row],[50D EMA]]</f>
        <v>-6.5688348082482459E-2</v>
      </c>
      <c r="U247" s="1">
        <f>(Table2[[#This Row],[Close Price]]-Table2[[#This Row],[200D EMA]])/Table2[[#This Row],[200D EMA]]</f>
        <v>-9.5935151747895825E-3</v>
      </c>
      <c r="V247">
        <v>0.50562901035492702</v>
      </c>
      <c r="W247">
        <v>6700</v>
      </c>
      <c r="X247">
        <v>7032.8</v>
      </c>
      <c r="Y247">
        <v>6700</v>
      </c>
      <c r="Z247">
        <v>7400</v>
      </c>
      <c r="AA247">
        <v>6700</v>
      </c>
      <c r="AB247">
        <v>7769.95</v>
      </c>
      <c r="AC247" s="1">
        <f>(Table2[[#This Row],[Close Price]]/Table2[[#This Row],[Day Low]])-1</f>
        <v>3.9029850746268746E-2</v>
      </c>
      <c r="AD247" s="1">
        <f>(Table2[[#This Row],[Day High]]/Table2[[#This Row],[Close Price]])-1</f>
        <v>1.0242045536163147E-2</v>
      </c>
      <c r="AE247" s="1">
        <f>(Table2[[#This Row],[Close Price]]/Table2[[#This Row],[Current Week Low]])-1</f>
        <v>3.9029850746268746E-2</v>
      </c>
      <c r="AF247" s="1">
        <f>(Table2[[#This Row],[Current Week High]]/Table2[[#This Row],[Close Price]])-1</f>
        <v>6.2989298283415929E-2</v>
      </c>
      <c r="AG247" s="1">
        <f>(Table2[[#This Row],[Close Price]]/Table2[[#This Row],[Current Month Low]])-1</f>
        <v>3.9029850746268746E-2</v>
      </c>
      <c r="AH247" s="1">
        <f>(Table2[[#This Row],[Current Month High]]/Table2[[#This Row],[Close Price]])-1</f>
        <v>0.11613158083746322</v>
      </c>
      <c r="AI247">
        <v>30.473317532140999</v>
      </c>
      <c r="AJ247">
        <v>77.137404580152605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0.02</v>
      </c>
      <c r="AM247" t="s">
        <v>3159</v>
      </c>
      <c r="AN247">
        <v>-1.31</v>
      </c>
      <c r="AO247" t="s">
        <v>3158</v>
      </c>
      <c r="AP247">
        <v>0.12501074036990101</v>
      </c>
      <c r="AQ247">
        <f>(Table2[[#This Row],[Sharpe Ratio]]-AVERAGE(Table2[Sharpe Ratio]))/_xlfn.STDEV.P(Table2[Sharpe Ratio])</f>
        <v>0.82589289677343303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126</v>
      </c>
      <c r="AT247">
        <f>_xlfn.RANK.AVG(Table2[[#This Row],[6M Return vs Nifty Z-Score]],Table2[6M Return vs Nifty Z-Score])</f>
        <v>554</v>
      </c>
      <c r="AU247">
        <f>_xlfn.RANK.AVG(Table2[[#This Row],[Sharpe Ratio Z-Score]],Table2[Sharpe Ratio Z-Score])</f>
        <v>146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1130</v>
      </c>
      <c r="B248" t="s">
        <v>1131</v>
      </c>
      <c r="C248" t="s">
        <v>3127</v>
      </c>
      <c r="D248" t="s">
        <v>475</v>
      </c>
      <c r="E248">
        <v>10515.31758422</v>
      </c>
      <c r="F248">
        <v>665.3</v>
      </c>
      <c r="G248">
        <v>37.162964742179398</v>
      </c>
      <c r="H248">
        <f>(Table2[[#This Row],[1Y Return vs Nifty]]-AVERAGE(Table2[1Y Return vs Nifty]))/_xlfn.STDEV.P(Table2[1Y Return vs Nifty])</f>
        <v>0.44464479948553665</v>
      </c>
      <c r="I248">
        <v>-1.38380208551991</v>
      </c>
      <c r="J248">
        <f>(Table2[[#This Row],[1M Return vs Nifty]]-AVERAGE(Table2[1M Return vs Nifty]))/_xlfn.STDEV.P(Table2[1M Return vs Nifty])</f>
        <v>-4.6438683135776086E-2</v>
      </c>
      <c r="K248">
        <v>21.445976596931398</v>
      </c>
      <c r="L248">
        <f>(Table2[[#This Row],[6M Return vs Nifty]]-AVERAGE(Table2[6M Return vs Nifty]))/_xlfn.STDEV.P(Table2[6M Return vs Nifty])</f>
        <v>0.58362440305549412</v>
      </c>
      <c r="M248">
        <v>-2.57863002762388</v>
      </c>
      <c r="N248">
        <f>(Table2[[#This Row],[1W Return vs Nifty]]-AVERAGE(Table2[1W Return vs Nifty]))/_xlfn.STDEV.P(Table2[1W Return vs Nifty])</f>
        <v>-0.72798337734251106</v>
      </c>
      <c r="O248">
        <v>711.88</v>
      </c>
      <c r="P248">
        <v>709.88376730930804</v>
      </c>
      <c r="Q248">
        <v>612.97133051801995</v>
      </c>
      <c r="R248">
        <v>29.830984607690599</v>
      </c>
      <c r="S248" s="1">
        <f>(Table2[[#This Row],[Close Price]]-Table2[[#This Row],[20D EMA]])/Table2[[#This Row],[20D EMA]]</f>
        <v>-6.543237624318711E-2</v>
      </c>
      <c r="T248" s="1">
        <f>(Table2[[#This Row],[Close Price]]-Table2[[#This Row],[50D EMA]])/Table2[[#This Row],[50D EMA]]</f>
        <v>-6.2804320034384173E-2</v>
      </c>
      <c r="U248" s="1">
        <f>(Table2[[#This Row],[Close Price]]-Table2[[#This Row],[200D EMA]])/Table2[[#This Row],[200D EMA]]</f>
        <v>8.5368869434329378E-2</v>
      </c>
      <c r="V248">
        <v>0.20385848813985799</v>
      </c>
      <c r="W248">
        <v>661.55</v>
      </c>
      <c r="X248">
        <v>686.3</v>
      </c>
      <c r="Y248">
        <v>661.55</v>
      </c>
      <c r="Z248">
        <v>717</v>
      </c>
      <c r="AA248">
        <v>661.55</v>
      </c>
      <c r="AB248">
        <v>762.25</v>
      </c>
      <c r="AC248" s="1">
        <f>(Table2[[#This Row],[Close Price]]/Table2[[#This Row],[Day Low]])-1</f>
        <v>5.6685057818759432E-3</v>
      </c>
      <c r="AD248" s="1">
        <f>(Table2[[#This Row],[Day High]]/Table2[[#This Row],[Close Price]])-1</f>
        <v>3.1564707650683976E-2</v>
      </c>
      <c r="AE248" s="1">
        <f>(Table2[[#This Row],[Close Price]]/Table2[[#This Row],[Current Week Low]])-1</f>
        <v>5.6685057818759432E-3</v>
      </c>
      <c r="AF248" s="1">
        <f>(Table2[[#This Row],[Current Week High]]/Table2[[#This Row],[Close Price]])-1</f>
        <v>7.7709304073350527E-2</v>
      </c>
      <c r="AG248" s="1">
        <f>(Table2[[#This Row],[Close Price]]/Table2[[#This Row],[Current Month Low]])-1</f>
        <v>5.6685057818759432E-3</v>
      </c>
      <c r="AH248" s="1">
        <f>(Table2[[#This Row],[Current Month High]]/Table2[[#This Row],[Close Price]])-1</f>
        <v>0.14572373365399072</v>
      </c>
      <c r="AI248">
        <v>25.8079062077258</v>
      </c>
      <c r="AJ248">
        <v>60.700483091787397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0.13</v>
      </c>
      <c r="AM248" t="s">
        <v>3159</v>
      </c>
      <c r="AN248">
        <v>-2.4300000000000002</v>
      </c>
      <c r="AO248" t="s">
        <v>3158</v>
      </c>
      <c r="AP248">
        <v>3.1266445906629999E-3</v>
      </c>
      <c r="AQ248">
        <f>(Table2[[#This Row],[Sharpe Ratio]]-AVERAGE(Table2[Sharpe Ratio]))/_xlfn.STDEV.P(Table2[Sharpe Ratio])</f>
        <v>-0.61879502925743757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-0.36494788719469395</v>
      </c>
      <c r="AS248">
        <f>_xlfn.RANK.AVG(Table2[[#This Row],[1Y Return vs Nifty Z-Score]],Table2[1Y Return vs Nifty Z-Score])</f>
        <v>177</v>
      </c>
      <c r="AT248">
        <f>_xlfn.RANK.AVG(Table2[[#This Row],[6M Return vs Nifty Z-Score]],Table2[6M Return vs Nifty Z-Score])</f>
        <v>152</v>
      </c>
      <c r="AU248">
        <f>_xlfn.RANK.AVG(Table2[[#This Row],[Sharpe Ratio Z-Score]],Table2[Sharpe Ratio Z-Score])</f>
        <v>501</v>
      </c>
      <c r="AV248">
        <f>(Table2[[#This Row],[Rank 1Y]]+Table2[[#This Row],[Rank 6M]]+Table2[[#This Row],[Rank Sharpe]])/3</f>
        <v>276.66666666666669</v>
      </c>
    </row>
    <row r="249" spans="1:48" x14ac:dyDescent="0.3">
      <c r="A249" t="s">
        <v>749</v>
      </c>
      <c r="B249" t="s">
        <v>750</v>
      </c>
      <c r="C249" t="s">
        <v>3114</v>
      </c>
      <c r="D249" t="s">
        <v>629</v>
      </c>
      <c r="E249">
        <v>21783.752945640001</v>
      </c>
      <c r="F249">
        <v>1241.0999999999999</v>
      </c>
      <c r="G249">
        <v>26.4869200035616</v>
      </c>
      <c r="H249">
        <f>(Table2[[#This Row],[1Y Return vs Nifty]]-AVERAGE(Table2[1Y Return vs Nifty]))/_xlfn.STDEV.P(Table2[1Y Return vs Nifty])</f>
        <v>0.23007945051694473</v>
      </c>
      <c r="I249">
        <v>14.7094537884388</v>
      </c>
      <c r="J249">
        <f>(Table2[[#This Row],[1M Return vs Nifty]]-AVERAGE(Table2[1M Return vs Nifty]))/_xlfn.STDEV.P(Table2[1M Return vs Nifty])</f>
        <v>1.7139873911778569</v>
      </c>
      <c r="K249">
        <v>-3.14457437001988</v>
      </c>
      <c r="L249">
        <f>(Table2[[#This Row],[6M Return vs Nifty]]-AVERAGE(Table2[6M Return vs Nifty]))/_xlfn.STDEV.P(Table2[6M Return vs Nifty])</f>
        <v>-0.27011207253773434</v>
      </c>
      <c r="M249">
        <v>2.0309476180994599</v>
      </c>
      <c r="N249">
        <f>(Table2[[#This Row],[1W Return vs Nifty]]-AVERAGE(Table2[1W Return vs Nifty]))/_xlfn.STDEV.P(Table2[1W Return vs Nifty])</f>
        <v>0.23742058230198676</v>
      </c>
      <c r="O249">
        <v>1294.2</v>
      </c>
      <c r="P249">
        <v>1270.3077183985099</v>
      </c>
      <c r="Q249">
        <v>1145.6735248390501</v>
      </c>
      <c r="R249">
        <v>37.638070290406297</v>
      </c>
      <c r="S249" s="1">
        <f>(Table2[[#This Row],[Close Price]]-Table2[[#This Row],[20D EMA]])/Table2[[#This Row],[20D EMA]]</f>
        <v>-4.1029207232267141E-2</v>
      </c>
      <c r="T249" s="1">
        <f>(Table2[[#This Row],[Close Price]]-Table2[[#This Row],[50D EMA]])/Table2[[#This Row],[50D EMA]]</f>
        <v>-2.2992632395662738E-2</v>
      </c>
      <c r="U249" s="1">
        <f>(Table2[[#This Row],[Close Price]]-Table2[[#This Row],[200D EMA]])/Table2[[#This Row],[200D EMA]]</f>
        <v>8.3292904210521782E-2</v>
      </c>
      <c r="V249">
        <v>2.13433539703155</v>
      </c>
      <c r="W249">
        <v>1235</v>
      </c>
      <c r="X249">
        <v>1295.4000000000001</v>
      </c>
      <c r="Y249">
        <v>1235</v>
      </c>
      <c r="Z249">
        <v>1393.75</v>
      </c>
      <c r="AA249">
        <v>1235</v>
      </c>
      <c r="AB249">
        <v>1459.9</v>
      </c>
      <c r="AC249" s="1">
        <f>(Table2[[#This Row],[Close Price]]/Table2[[#This Row],[Day Low]])-1</f>
        <v>4.9392712550606621E-3</v>
      </c>
      <c r="AD249" s="1">
        <f>(Table2[[#This Row],[Day High]]/Table2[[#This Row],[Close Price]])-1</f>
        <v>4.375151075658712E-2</v>
      </c>
      <c r="AE249" s="1">
        <f>(Table2[[#This Row],[Close Price]]/Table2[[#This Row],[Current Week Low]])-1</f>
        <v>4.9392712550606621E-3</v>
      </c>
      <c r="AF249" s="1">
        <f>(Table2[[#This Row],[Current Week High]]/Table2[[#This Row],[Close Price]])-1</f>
        <v>0.12299572959471439</v>
      </c>
      <c r="AG249" s="1">
        <f>(Table2[[#This Row],[Close Price]]/Table2[[#This Row],[Current Month Low]])-1</f>
        <v>4.9392712550606621E-3</v>
      </c>
      <c r="AH249" s="1">
        <f>(Table2[[#This Row],[Current Month High]]/Table2[[#This Row],[Close Price]])-1</f>
        <v>0.1762952219805014</v>
      </c>
      <c r="AI249">
        <v>20.457658528724501</v>
      </c>
      <c r="AJ249">
        <v>90.571976967370404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-0.05</v>
      </c>
      <c r="AM249" t="s">
        <v>3158</v>
      </c>
      <c r="AN249">
        <v>-0.74</v>
      </c>
      <c r="AO249" t="s">
        <v>3158</v>
      </c>
      <c r="AP249">
        <v>0.106257281743841</v>
      </c>
      <c r="AQ249">
        <f>(Table2[[#This Row],[Sharpe Ratio]]-AVERAGE(Table2[Sharpe Ratio]))/_xlfn.STDEV.P(Table2[Sharpe Ratio])</f>
        <v>0.60360880732619082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2.5149841587852451</v>
      </c>
      <c r="AS249">
        <f>_xlfn.RANK.AVG(Table2[[#This Row],[1Y Return vs Nifty Z-Score]],Table2[1Y Return vs Nifty Z-Score])</f>
        <v>239</v>
      </c>
      <c r="AT249">
        <f>_xlfn.RANK.AVG(Table2[[#This Row],[6M Return vs Nifty Z-Score]],Table2[6M Return vs Nifty Z-Score])</f>
        <v>396</v>
      </c>
      <c r="AU249">
        <f>_xlfn.RANK.AVG(Table2[[#This Row],[Sharpe Ratio Z-Score]],Table2[Sharpe Ratio Z-Score])</f>
        <v>196</v>
      </c>
      <c r="AV249">
        <f>(Table2[[#This Row],[Rank 1Y]]+Table2[[#This Row],[Rank 6M]]+Table2[[#This Row],[Rank Sharpe]])/3</f>
        <v>277</v>
      </c>
    </row>
    <row r="250" spans="1:48" x14ac:dyDescent="0.3">
      <c r="A250" t="s">
        <v>677</v>
      </c>
      <c r="B250" t="s">
        <v>678</v>
      </c>
      <c r="C250" t="s">
        <v>3127</v>
      </c>
      <c r="D250" t="s">
        <v>287</v>
      </c>
      <c r="E250">
        <v>25493.868466200001</v>
      </c>
      <c r="F250">
        <v>528.54999999999995</v>
      </c>
      <c r="G250">
        <v>16.8902779360123</v>
      </c>
      <c r="H250">
        <f>(Table2[[#This Row],[1Y Return vs Nifty]]-AVERAGE(Table2[1Y Return vs Nifty]))/_xlfn.STDEV.P(Table2[1Y Return vs Nifty])</f>
        <v>3.7207754625477978E-2</v>
      </c>
      <c r="I250">
        <v>2.0883802335377499</v>
      </c>
      <c r="J250">
        <f>(Table2[[#This Row],[1M Return vs Nifty]]-AVERAGE(Table2[1M Return vs Nifty]))/_xlfn.STDEV.P(Table2[1M Return vs Nifty])</f>
        <v>0.33338006436396711</v>
      </c>
      <c r="K250">
        <v>29.976080051015298</v>
      </c>
      <c r="L250">
        <f>(Table2[[#This Row],[6M Return vs Nifty]]-AVERAGE(Table2[6M Return vs Nifty]))/_xlfn.STDEV.P(Table2[6M Return vs Nifty])</f>
        <v>0.87977313388802203</v>
      </c>
      <c r="M250">
        <v>-3.6887669551944202</v>
      </c>
      <c r="N250">
        <f>(Table2[[#This Row],[1W Return vs Nifty]]-AVERAGE(Table2[1W Return vs Nifty]))/_xlfn.STDEV.P(Table2[1W Return vs Nifty])</f>
        <v>-0.96048419802366469</v>
      </c>
      <c r="O250">
        <v>543.98</v>
      </c>
      <c r="P250">
        <v>543.62184059993899</v>
      </c>
      <c r="Q250">
        <v>490.71521386986097</v>
      </c>
      <c r="R250">
        <v>28.476594273604299</v>
      </c>
      <c r="S250" s="1">
        <f>(Table2[[#This Row],[Close Price]]-Table2[[#This Row],[20D EMA]])/Table2[[#This Row],[20D EMA]]</f>
        <v>-2.8365013419611132E-2</v>
      </c>
      <c r="T250" s="1">
        <f>(Table2[[#This Row],[Close Price]]-Table2[[#This Row],[50D EMA]])/Table2[[#This Row],[50D EMA]]</f>
        <v>-2.7724862163936995E-2</v>
      </c>
      <c r="U250" s="1">
        <f>(Table2[[#This Row],[Close Price]]-Table2[[#This Row],[200D EMA]])/Table2[[#This Row],[200D EMA]]</f>
        <v>7.7101310619183017E-2</v>
      </c>
      <c r="V250">
        <v>0.68568223349537505</v>
      </c>
      <c r="W250">
        <v>508.15</v>
      </c>
      <c r="X250">
        <v>527.70000000000005</v>
      </c>
      <c r="Y250">
        <v>508.15</v>
      </c>
      <c r="Z250">
        <v>550.65</v>
      </c>
      <c r="AA250">
        <v>508.15</v>
      </c>
      <c r="AB250">
        <v>593</v>
      </c>
      <c r="AC250" s="1">
        <f>(Table2[[#This Row],[Close Price]]/Table2[[#This Row],[Day Low]])-1</f>
        <v>4.0145626291449243E-2</v>
      </c>
      <c r="AD250" s="1">
        <f>(Table2[[#This Row],[Day High]]/Table2[[#This Row],[Close Price]])-1</f>
        <v>-1.6081733043229463E-3</v>
      </c>
      <c r="AE250" s="1">
        <f>(Table2[[#This Row],[Close Price]]/Table2[[#This Row],[Current Week Low]])-1</f>
        <v>4.0145626291449243E-2</v>
      </c>
      <c r="AF250" s="1">
        <f>(Table2[[#This Row],[Current Week High]]/Table2[[#This Row],[Close Price]])-1</f>
        <v>4.1812505912401932E-2</v>
      </c>
      <c r="AG250" s="1">
        <f>(Table2[[#This Row],[Close Price]]/Table2[[#This Row],[Current Month Low]])-1</f>
        <v>4.0145626291449243E-2</v>
      </c>
      <c r="AH250" s="1">
        <f>(Table2[[#This Row],[Current Month High]]/Table2[[#This Row],[Close Price]])-1</f>
        <v>0.12193737583956121</v>
      </c>
      <c r="AI250">
        <v>18.872386718380401</v>
      </c>
      <c r="AJ250">
        <v>57.259744123772599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0.08</v>
      </c>
      <c r="AM250" t="s">
        <v>3159</v>
      </c>
      <c r="AN250">
        <v>-0.71</v>
      </c>
      <c r="AO250" t="s">
        <v>3158</v>
      </c>
      <c r="AP250">
        <v>2.2549097477472E-2</v>
      </c>
      <c r="AQ250">
        <f>(Table2[[#This Row],[Sharpe Ratio]]-AVERAGE(Table2[Sharpe Ratio]))/_xlfn.STDEV.P(Table2[Sharpe Ratio])</f>
        <v>-0.38858137422652356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-9.8704619372721125E-2</v>
      </c>
      <c r="AS250">
        <f>_xlfn.RANK.AVG(Table2[[#This Row],[1Y Return vs Nifty Z-Score]],Table2[1Y Return vs Nifty Z-Score])</f>
        <v>289</v>
      </c>
      <c r="AT250">
        <f>_xlfn.RANK.AVG(Table2[[#This Row],[6M Return vs Nifty Z-Score]],Table2[6M Return vs Nifty Z-Score])</f>
        <v>104</v>
      </c>
      <c r="AU250">
        <f>_xlfn.RANK.AVG(Table2[[#This Row],[Sharpe Ratio Z-Score]],Table2[Sharpe Ratio Z-Score])</f>
        <v>442</v>
      </c>
      <c r="AV250">
        <f>(Table2[[#This Row],[Rank 1Y]]+Table2[[#This Row],[Rank 6M]]+Table2[[#This Row],[Rank Sharpe]])/3</f>
        <v>278.33333333333331</v>
      </c>
    </row>
    <row r="251" spans="1:48" x14ac:dyDescent="0.3">
      <c r="A251" t="s">
        <v>28</v>
      </c>
      <c r="B251" t="s">
        <v>29</v>
      </c>
      <c r="C251" t="s">
        <v>3113</v>
      </c>
      <c r="D251" t="s">
        <v>24</v>
      </c>
      <c r="E251">
        <v>884506.12731935899</v>
      </c>
      <c r="F251">
        <v>1270.5999999999999</v>
      </c>
      <c r="G251">
        <v>14.806630039037699</v>
      </c>
      <c r="H251">
        <f>(Table2[[#This Row],[1Y Return vs Nifty]]-AVERAGE(Table2[1Y Return vs Nifty]))/_xlfn.STDEV.P(Table2[1Y Return vs Nifty])</f>
        <v>-4.6690498548215354E-3</v>
      </c>
      <c r="I251">
        <v>9.8490026399893296</v>
      </c>
      <c r="J251">
        <f>(Table2[[#This Row],[1M Return vs Nifty]]-AVERAGE(Table2[1M Return vs Nifty]))/_xlfn.STDEV.P(Table2[1M Return vs Nifty])</f>
        <v>1.1823072264137007</v>
      </c>
      <c r="K251">
        <v>6.0593398603936599</v>
      </c>
      <c r="L251">
        <f>(Table2[[#This Row],[6M Return vs Nifty]]-AVERAGE(Table2[6M Return vs Nifty]))/_xlfn.STDEV.P(Table2[6M Return vs Nifty])</f>
        <v>4.9430068152650178E-2</v>
      </c>
      <c r="M251">
        <v>1.29140028437984</v>
      </c>
      <c r="N251">
        <f>(Table2[[#This Row],[1W Return vs Nifty]]-AVERAGE(Table2[1W Return vs Nifty]))/_xlfn.STDEV.P(Table2[1W Return vs Nifty])</f>
        <v>8.2533957281178336E-2</v>
      </c>
      <c r="O251">
        <v>1273.52</v>
      </c>
      <c r="P251">
        <v>1261.02732262325</v>
      </c>
      <c r="Q251">
        <v>1170.52588101485</v>
      </c>
      <c r="R251">
        <v>38.788533405807499</v>
      </c>
      <c r="S251" s="1">
        <f>(Table2[[#This Row],[Close Price]]-Table2[[#This Row],[20D EMA]])/Table2[[#This Row],[20D EMA]]</f>
        <v>-2.2928575915573159E-3</v>
      </c>
      <c r="T251" s="1">
        <f>(Table2[[#This Row],[Close Price]]-Table2[[#This Row],[50D EMA]])/Table2[[#This Row],[50D EMA]]</f>
        <v>7.5911736447044883E-3</v>
      </c>
      <c r="U251" s="1">
        <f>(Table2[[#This Row],[Close Price]]-Table2[[#This Row],[200D EMA]])/Table2[[#This Row],[200D EMA]]</f>
        <v>8.5495007507553164E-2</v>
      </c>
      <c r="V251">
        <v>0.91036445872058003</v>
      </c>
      <c r="W251">
        <v>1250</v>
      </c>
      <c r="X251">
        <v>1276.25</v>
      </c>
      <c r="Y251">
        <v>1246.6500000000001</v>
      </c>
      <c r="Z251">
        <v>1295</v>
      </c>
      <c r="AA251">
        <v>1246.6500000000001</v>
      </c>
      <c r="AB251">
        <v>1315</v>
      </c>
      <c r="AC251" s="1">
        <f>(Table2[[#This Row],[Close Price]]/Table2[[#This Row],[Day Low]])-1</f>
        <v>1.6479999999999828E-2</v>
      </c>
      <c r="AD251" s="1">
        <f>(Table2[[#This Row],[Day High]]/Table2[[#This Row],[Close Price]])-1</f>
        <v>4.4467180859437683E-3</v>
      </c>
      <c r="AE251" s="1">
        <f>(Table2[[#This Row],[Close Price]]/Table2[[#This Row],[Current Week Low]])-1</f>
        <v>1.921148678458251E-2</v>
      </c>
      <c r="AF251" s="1">
        <f>(Table2[[#This Row],[Current Week High]]/Table2[[#This Row],[Close Price]])-1</f>
        <v>1.9203525893278783E-2</v>
      </c>
      <c r="AG251" s="1">
        <f>(Table2[[#This Row],[Close Price]]/Table2[[#This Row],[Current Month Low]])-1</f>
        <v>1.921148678458251E-2</v>
      </c>
      <c r="AH251" s="1">
        <f>(Table2[[#This Row],[Current Month High]]/Table2[[#This Row],[Close Price]])-1</f>
        <v>3.4944120887769659E-2</v>
      </c>
      <c r="AI251">
        <v>7.2209979537226401</v>
      </c>
      <c r="AJ251">
        <v>38.901339163705899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0.05</v>
      </c>
      <c r="AM251" t="s">
        <v>3159</v>
      </c>
      <c r="AN251">
        <v>-3.03</v>
      </c>
      <c r="AO251" t="s">
        <v>3158</v>
      </c>
      <c r="AP251">
        <v>8.9141379426685E-2</v>
      </c>
      <c r="AQ251">
        <f>(Table2[[#This Row],[Sharpe Ratio]]-AVERAGE(Table2[Sharpe Ratio]))/_xlfn.STDEV.P(Table2[Sharpe Ratio])</f>
        <v>0.40073461555710244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1.7103368175498102</v>
      </c>
      <c r="AS251">
        <f>_xlfn.RANK.AVG(Table2[[#This Row],[1Y Return vs Nifty Z-Score]],Table2[1Y Return vs Nifty Z-Score])</f>
        <v>305</v>
      </c>
      <c r="AT251">
        <f>_xlfn.RANK.AVG(Table2[[#This Row],[6M Return vs Nifty Z-Score]],Table2[6M Return vs Nifty Z-Score])</f>
        <v>292</v>
      </c>
      <c r="AU251">
        <f>_xlfn.RANK.AVG(Table2[[#This Row],[Sharpe Ratio Z-Score]],Table2[Sharpe Ratio Z-Score])</f>
        <v>242</v>
      </c>
      <c r="AV251">
        <f>(Table2[[#This Row],[Rank 1Y]]+Table2[[#This Row],[Rank 6M]]+Table2[[#This Row],[Rank Sharpe]])/3</f>
        <v>279.66666666666669</v>
      </c>
    </row>
    <row r="252" spans="1:48" hidden="1" x14ac:dyDescent="0.3">
      <c r="A252" t="s">
        <v>1111</v>
      </c>
      <c r="B252" t="s">
        <v>1112</v>
      </c>
      <c r="C252" t="s">
        <v>3119</v>
      </c>
      <c r="D252" t="s">
        <v>420</v>
      </c>
      <c r="E252">
        <v>10923.95184552</v>
      </c>
      <c r="F252">
        <v>2700.6</v>
      </c>
      <c r="G252">
        <v>6.81198844793881</v>
      </c>
      <c r="H252">
        <f>(Table2[[#This Row],[1Y Return vs Nifty]]-AVERAGE(Table2[1Y Return vs Nifty]))/_xlfn.STDEV.P(Table2[1Y Return vs Nifty])</f>
        <v>-0.16534400999881937</v>
      </c>
      <c r="I252">
        <v>-2.7681099258669399</v>
      </c>
      <c r="J252">
        <f>(Table2[[#This Row],[1M Return vs Nifty]]-AVERAGE(Table2[1M Return vs Nifty]))/_xlfn.STDEV.P(Table2[1M Return vs Nifty])</f>
        <v>-0.19786681154620475</v>
      </c>
      <c r="K252">
        <v>10.7430671807947</v>
      </c>
      <c r="L252">
        <f>(Table2[[#This Row],[6M Return vs Nifty]]-AVERAGE(Table2[6M Return vs Nifty]))/_xlfn.STDEV.P(Table2[6M Return vs Nifty])</f>
        <v>0.21204004222492501</v>
      </c>
      <c r="M252">
        <v>5.5198933811868303</v>
      </c>
      <c r="N252">
        <f>(Table2[[#This Row],[1W Return vs Nifty]]-AVERAGE(Table2[1W Return vs Nifty]))/_xlfn.STDEV.P(Table2[1W Return vs Nifty])</f>
        <v>0.9681257170325881</v>
      </c>
      <c r="O252">
        <v>2829.48</v>
      </c>
      <c r="P252">
        <v>2855.3144743478601</v>
      </c>
      <c r="Q252">
        <v>2672.7644954943698</v>
      </c>
      <c r="R252">
        <v>31.807686563536201</v>
      </c>
      <c r="S252" s="1">
        <f>(Table2[[#This Row],[Close Price]]-Table2[[#This Row],[20D EMA]])/Table2[[#This Row],[20D EMA]]</f>
        <v>-4.5549005470969968E-2</v>
      </c>
      <c r="T252" s="1">
        <f>(Table2[[#This Row],[Close Price]]-Table2[[#This Row],[50D EMA]])/Table2[[#This Row],[50D EMA]]</f>
        <v>-5.4184740678413806E-2</v>
      </c>
      <c r="U252" s="1">
        <f>(Table2[[#This Row],[Close Price]]-Table2[[#This Row],[200D EMA]])/Table2[[#This Row],[200D EMA]]</f>
        <v>1.0414499501379171E-2</v>
      </c>
      <c r="V252">
        <v>0.36611089360554799</v>
      </c>
      <c r="W252">
        <v>2692</v>
      </c>
      <c r="X252">
        <v>2747.4</v>
      </c>
      <c r="Y252">
        <v>2692</v>
      </c>
      <c r="Z252">
        <v>2869.9</v>
      </c>
      <c r="AA252">
        <v>2692</v>
      </c>
      <c r="AB252">
        <v>2916.7</v>
      </c>
      <c r="AC252" s="1">
        <f>(Table2[[#This Row],[Close Price]]/Table2[[#This Row],[Day Low]])-1</f>
        <v>3.1946508172362442E-3</v>
      </c>
      <c r="AD252" s="1">
        <f>(Table2[[#This Row],[Day High]]/Table2[[#This Row],[Close Price]])-1</f>
        <v>1.7329482337258506E-2</v>
      </c>
      <c r="AE252" s="1">
        <f>(Table2[[#This Row],[Close Price]]/Table2[[#This Row],[Current Week Low]])-1</f>
        <v>3.1946508172362442E-3</v>
      </c>
      <c r="AF252" s="1">
        <f>(Table2[[#This Row],[Current Week High]]/Table2[[#This Row],[Close Price]])-1</f>
        <v>6.268977264311637E-2</v>
      </c>
      <c r="AG252" s="1">
        <f>(Table2[[#This Row],[Close Price]]/Table2[[#This Row],[Current Month Low]])-1</f>
        <v>3.1946508172362442E-3</v>
      </c>
      <c r="AH252" s="1">
        <f>(Table2[[#This Row],[Current Month High]]/Table2[[#This Row],[Close Price]])-1</f>
        <v>8.0019254980374654E-2</v>
      </c>
      <c r="AI252">
        <v>20.825001851440401</v>
      </c>
      <c r="AJ252">
        <v>31.033478893740899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7.0000000000000007E-2</v>
      </c>
      <c r="AM252" t="s">
        <v>3159</v>
      </c>
      <c r="AN252">
        <v>-3.42</v>
      </c>
      <c r="AO252" t="s">
        <v>3158</v>
      </c>
      <c r="AP252">
        <v>8.7594547917710999E-2</v>
      </c>
      <c r="AQ252">
        <f>(Table2[[#This Row],[Sharpe Ratio]]-AVERAGE(Table2[Sharpe Ratio]))/_xlfn.STDEV.P(Table2[Sharpe Ratio])</f>
        <v>0.38240007576065171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360</v>
      </c>
      <c r="AT252">
        <f>_xlfn.RANK.AVG(Table2[[#This Row],[6M Return vs Nifty Z-Score]],Table2[6M Return vs Nifty Z-Score])</f>
        <v>241</v>
      </c>
      <c r="AU252">
        <f>_xlfn.RANK.AVG(Table2[[#This Row],[Sharpe Ratio Z-Score]],Table2[Sharpe Ratio Z-Score])</f>
        <v>250</v>
      </c>
      <c r="AV252">
        <f>(Table2[[#This Row],[Rank 1Y]]+Table2[[#This Row],[Rank 6M]]+Table2[[#This Row],[Rank Sharpe]])/3</f>
        <v>283.66666666666669</v>
      </c>
    </row>
    <row r="253" spans="1:48" hidden="1" x14ac:dyDescent="0.3">
      <c r="A253" t="s">
        <v>958</v>
      </c>
      <c r="B253" t="s">
        <v>959</v>
      </c>
      <c r="C253" t="s">
        <v>3124</v>
      </c>
      <c r="D253" t="s">
        <v>960</v>
      </c>
      <c r="E253">
        <v>14616.727138800001</v>
      </c>
      <c r="F253">
        <v>1228.2</v>
      </c>
      <c r="G253">
        <v>21.963769082774299</v>
      </c>
      <c r="H253">
        <f>(Table2[[#This Row],[1Y Return vs Nifty]]-AVERAGE(Table2[1Y Return vs Nifty]))/_xlfn.STDEV.P(Table2[1Y Return vs Nifty])</f>
        <v>0.13917392515456362</v>
      </c>
      <c r="I253">
        <v>2.13698581520784</v>
      </c>
      <c r="J253">
        <f>(Table2[[#This Row],[1M Return vs Nifty]]-AVERAGE(Table2[1M Return vs Nifty]))/_xlfn.STDEV.P(Table2[1M Return vs Nifty])</f>
        <v>0.33869698307820112</v>
      </c>
      <c r="K253">
        <v>-15.2834890582734</v>
      </c>
      <c r="L253">
        <f>(Table2[[#This Row],[6M Return vs Nifty]]-AVERAGE(Table2[6M Return vs Nifty]))/_xlfn.STDEV.P(Table2[6M Return vs Nifty])</f>
        <v>-0.69155176526379303</v>
      </c>
      <c r="M253">
        <v>3.4601812411298201</v>
      </c>
      <c r="N253">
        <f>(Table2[[#This Row],[1W Return vs Nifty]]-AVERAGE(Table2[1W Return vs Nifty]))/_xlfn.STDEV.P(Table2[1W Return vs Nifty])</f>
        <v>0.5367512162507817</v>
      </c>
      <c r="O253">
        <v>1308.73</v>
      </c>
      <c r="P253">
        <v>1322.8150974195601</v>
      </c>
      <c r="Q253">
        <v>1262.4327108387299</v>
      </c>
      <c r="R253">
        <v>34.0132193141811</v>
      </c>
      <c r="S253" s="1">
        <f>(Table2[[#This Row],[Close Price]]-Table2[[#This Row],[20D EMA]])/Table2[[#This Row],[20D EMA]]</f>
        <v>-6.1532936510968625E-2</v>
      </c>
      <c r="T253" s="1">
        <f>(Table2[[#This Row],[Close Price]]-Table2[[#This Row],[50D EMA]])/Table2[[#This Row],[50D EMA]]</f>
        <v>-7.1525565140681743E-2</v>
      </c>
      <c r="U253" s="1">
        <f>(Table2[[#This Row],[Close Price]]-Table2[[#This Row],[200D EMA]])/Table2[[#This Row],[200D EMA]]</f>
        <v>-2.7116463748777932E-2</v>
      </c>
      <c r="V253">
        <v>1.0617363359240799</v>
      </c>
      <c r="W253">
        <v>1225</v>
      </c>
      <c r="X253">
        <v>1303.95</v>
      </c>
      <c r="Y253">
        <v>1225</v>
      </c>
      <c r="Z253">
        <v>1375</v>
      </c>
      <c r="AA253">
        <v>1225</v>
      </c>
      <c r="AB253">
        <v>1406</v>
      </c>
      <c r="AC253" s="1">
        <f>(Table2[[#This Row],[Close Price]]/Table2[[#This Row],[Day Low]])-1</f>
        <v>2.6122448979593038E-3</v>
      </c>
      <c r="AD253" s="1">
        <f>(Table2[[#This Row],[Day High]]/Table2[[#This Row],[Close Price]])-1</f>
        <v>6.1675622862725987E-2</v>
      </c>
      <c r="AE253" s="1">
        <f>(Table2[[#This Row],[Close Price]]/Table2[[#This Row],[Current Week Low]])-1</f>
        <v>2.6122448979593038E-3</v>
      </c>
      <c r="AF253" s="1">
        <f>(Table2[[#This Row],[Current Week High]]/Table2[[#This Row],[Close Price]])-1</f>
        <v>0.11952450740921661</v>
      </c>
      <c r="AG253" s="1">
        <f>(Table2[[#This Row],[Close Price]]/Table2[[#This Row],[Current Month Low]])-1</f>
        <v>2.6122448979593038E-3</v>
      </c>
      <c r="AH253" s="1">
        <f>(Table2[[#This Row],[Current Month High]]/Table2[[#This Row],[Close Price]])-1</f>
        <v>0.14476469630353361</v>
      </c>
      <c r="AI253">
        <v>38.006839276990704</v>
      </c>
      <c r="AJ253">
        <v>57.461538461538403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0.04</v>
      </c>
      <c r="AM253" t="s">
        <v>3159</v>
      </c>
      <c r="AN253">
        <v>4.87</v>
      </c>
      <c r="AO253" t="s">
        <v>3159</v>
      </c>
      <c r="AP253">
        <v>0.18713922720545201</v>
      </c>
      <c r="AQ253">
        <f>(Table2[[#This Row],[Sharpe Ratio]]-AVERAGE(Table2[Sharpe Ratio]))/_xlfn.STDEV.P(Table2[Sharpe Ratio])</f>
        <v>1.5622996791354162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257</v>
      </c>
      <c r="AT253">
        <f>_xlfn.RANK.AVG(Table2[[#This Row],[6M Return vs Nifty Z-Score]],Table2[6M Return vs Nifty Z-Score])</f>
        <v>564</v>
      </c>
      <c r="AU253">
        <f>_xlfn.RANK.AVG(Table2[[#This Row],[Sharpe Ratio Z-Score]],Table2[Sharpe Ratio Z-Score])</f>
        <v>36</v>
      </c>
      <c r="AV253">
        <f>(Table2[[#This Row],[Rank 1Y]]+Table2[[#This Row],[Rank 6M]]+Table2[[#This Row],[Rank Sharpe]])/3</f>
        <v>285.66666666666669</v>
      </c>
    </row>
    <row r="254" spans="1:48" x14ac:dyDescent="0.3">
      <c r="A254" t="s">
        <v>1421</v>
      </c>
      <c r="B254" t="s">
        <v>1422</v>
      </c>
      <c r="C254" t="s">
        <v>3124</v>
      </c>
      <c r="D254" t="s">
        <v>117</v>
      </c>
      <c r="E254">
        <v>7103.2381007399899</v>
      </c>
      <c r="F254">
        <v>653.54999999999995</v>
      </c>
      <c r="G254">
        <v>8.4419269758538498</v>
      </c>
      <c r="H254">
        <f>(Table2[[#This Row],[1Y Return vs Nifty]]-AVERAGE(Table2[1Y Return vs Nifty]))/_xlfn.STDEV.P(Table2[1Y Return vs Nifty])</f>
        <v>-0.13258577999867777</v>
      </c>
      <c r="I254">
        <v>-2.2615617044702598</v>
      </c>
      <c r="J254">
        <f>(Table2[[#This Row],[1M Return vs Nifty]]-AVERAGE(Table2[1M Return vs Nifty]))/_xlfn.STDEV.P(Table2[1M Return vs Nifty])</f>
        <v>-0.14245597959100792</v>
      </c>
      <c r="K254">
        <v>10.688265671644199</v>
      </c>
      <c r="L254">
        <f>(Table2[[#This Row],[6M Return vs Nifty]]-AVERAGE(Table2[6M Return vs Nifty]))/_xlfn.STDEV.P(Table2[6M Return vs Nifty])</f>
        <v>0.21013743958124217</v>
      </c>
      <c r="M254">
        <v>4.2411402161008196</v>
      </c>
      <c r="N254">
        <f>(Table2[[#This Row],[1W Return vs Nifty]]-AVERAGE(Table2[1W Return vs Nifty]))/_xlfn.STDEV.P(Table2[1W Return vs Nifty])</f>
        <v>0.70031086199325021</v>
      </c>
      <c r="O254">
        <v>670.41</v>
      </c>
      <c r="P254">
        <v>668.33037943332999</v>
      </c>
      <c r="Q254">
        <v>624.51705435170504</v>
      </c>
      <c r="R254">
        <v>39.374693492196997</v>
      </c>
      <c r="S254" s="1">
        <f>(Table2[[#This Row],[Close Price]]-Table2[[#This Row],[20D EMA]])/Table2[[#This Row],[20D EMA]]</f>
        <v>-2.5148789546695326E-2</v>
      </c>
      <c r="T254" s="1">
        <f>(Table2[[#This Row],[Close Price]]-Table2[[#This Row],[50D EMA]])/Table2[[#This Row],[50D EMA]]</f>
        <v>-2.2115378693187884E-2</v>
      </c>
      <c r="U254" s="1">
        <f>(Table2[[#This Row],[Close Price]]-Table2[[#This Row],[200D EMA]])/Table2[[#This Row],[200D EMA]]</f>
        <v>4.6488635411939649E-2</v>
      </c>
      <c r="V254">
        <v>0.70483797352400002</v>
      </c>
      <c r="W254">
        <v>650</v>
      </c>
      <c r="X254">
        <v>671</v>
      </c>
      <c r="Y254">
        <v>650</v>
      </c>
      <c r="Z254">
        <v>704.5</v>
      </c>
      <c r="AA254">
        <v>646.70000000000005</v>
      </c>
      <c r="AB254">
        <v>719.85</v>
      </c>
      <c r="AC254" s="1">
        <f>(Table2[[#This Row],[Close Price]]/Table2[[#This Row],[Day Low]])-1</f>
        <v>5.4615384615384066E-3</v>
      </c>
      <c r="AD254" s="1">
        <f>(Table2[[#This Row],[Day High]]/Table2[[#This Row],[Close Price]])-1</f>
        <v>2.6700328972534715E-2</v>
      </c>
      <c r="AE254" s="1">
        <f>(Table2[[#This Row],[Close Price]]/Table2[[#This Row],[Current Week Low]])-1</f>
        <v>5.4615384615384066E-3</v>
      </c>
      <c r="AF254" s="1">
        <f>(Table2[[#This Row],[Current Week High]]/Table2[[#This Row],[Close Price]])-1</f>
        <v>7.7958840180552436E-2</v>
      </c>
      <c r="AG254" s="1">
        <f>(Table2[[#This Row],[Close Price]]/Table2[[#This Row],[Current Month Low]])-1</f>
        <v>1.0592237513530112E-2</v>
      </c>
      <c r="AH254" s="1">
        <f>(Table2[[#This Row],[Current Month High]]/Table2[[#This Row],[Close Price]])-1</f>
        <v>0.10144594904750992</v>
      </c>
      <c r="AI254">
        <v>28.781271517098901</v>
      </c>
      <c r="AJ254">
        <v>39.781841514276501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</v>
      </c>
      <c r="AM254">
        <v>0</v>
      </c>
      <c r="AN254">
        <v>4.79</v>
      </c>
      <c r="AO254" t="s">
        <v>3159</v>
      </c>
      <c r="AP254">
        <v>7.6882133297503E-2</v>
      </c>
      <c r="AQ254">
        <f>(Table2[[#This Row],[Sharpe Ratio]]-AVERAGE(Table2[Sharpe Ratio]))/_xlfn.STDEV.P(Table2[Sharpe Ratio])</f>
        <v>0.25542619978849801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0.89083274177330474</v>
      </c>
      <c r="AS254">
        <f>_xlfn.RANK.AVG(Table2[[#This Row],[1Y Return vs Nifty Z-Score]],Table2[1Y Return vs Nifty Z-Score])</f>
        <v>344</v>
      </c>
      <c r="AT254">
        <f>_xlfn.RANK.AVG(Table2[[#This Row],[6M Return vs Nifty Z-Score]],Table2[6M Return vs Nifty Z-Score])</f>
        <v>242</v>
      </c>
      <c r="AU254">
        <f>_xlfn.RANK.AVG(Table2[[#This Row],[Sharpe Ratio Z-Score]],Table2[Sharpe Ratio Z-Score])</f>
        <v>282</v>
      </c>
      <c r="AV254">
        <f>(Table2[[#This Row],[Rank 1Y]]+Table2[[#This Row],[Rank 6M]]+Table2[[#This Row],[Rank Sharpe]])/3</f>
        <v>289.33333333333331</v>
      </c>
    </row>
    <row r="255" spans="1:48" x14ac:dyDescent="0.3">
      <c r="A255" t="s">
        <v>1576</v>
      </c>
      <c r="B255" t="s">
        <v>1577</v>
      </c>
      <c r="C255" t="s">
        <v>3117</v>
      </c>
      <c r="D255" t="s">
        <v>160</v>
      </c>
      <c r="E255">
        <v>5879.8153990399996</v>
      </c>
      <c r="F255">
        <v>648.79999999999995</v>
      </c>
      <c r="G255">
        <v>44.428288943032697</v>
      </c>
      <c r="H255">
        <f>(Table2[[#This Row],[1Y Return vs Nifty]]-AVERAGE(Table2[1Y Return vs Nifty]))/_xlfn.STDEV.P(Table2[1Y Return vs Nifty])</f>
        <v>0.59066206156080503</v>
      </c>
      <c r="I255">
        <v>13.097660810573</v>
      </c>
      <c r="J255">
        <f>(Table2[[#This Row],[1M Return vs Nifty]]-AVERAGE(Table2[1M Return vs Nifty]))/_xlfn.STDEV.P(Table2[1M Return vs Nifty])</f>
        <v>1.5376748782312395</v>
      </c>
      <c r="K255">
        <v>18.1747307700238</v>
      </c>
      <c r="L255">
        <f>(Table2[[#This Row],[6M Return vs Nifty]]-AVERAGE(Table2[6M Return vs Nifty]))/_xlfn.STDEV.P(Table2[6M Return vs Nifty])</f>
        <v>0.47005306068026481</v>
      </c>
      <c r="M255">
        <v>2.8248683779100898</v>
      </c>
      <c r="N255">
        <f>(Table2[[#This Row],[1W Return vs Nifty]]-AVERAGE(Table2[1W Return vs Nifty]))/_xlfn.STDEV.P(Table2[1W Return vs Nifty])</f>
        <v>0.40369487120050418</v>
      </c>
      <c r="O255">
        <v>641.35</v>
      </c>
      <c r="P255">
        <v>634.059550456191</v>
      </c>
      <c r="Q255">
        <v>578.178413948968</v>
      </c>
      <c r="R255">
        <v>51.544120605394198</v>
      </c>
      <c r="S255" s="1">
        <f>(Table2[[#This Row],[Close Price]]-Table2[[#This Row],[20D EMA]])/Table2[[#This Row],[20D EMA]]</f>
        <v>1.1616122242145368E-2</v>
      </c>
      <c r="T255" s="1">
        <f>(Table2[[#This Row],[Close Price]]-Table2[[#This Row],[50D EMA]])/Table2[[#This Row],[50D EMA]]</f>
        <v>2.3247736798859889E-2</v>
      </c>
      <c r="U255" s="1">
        <f>(Table2[[#This Row],[Close Price]]-Table2[[#This Row],[200D EMA]])/Table2[[#This Row],[200D EMA]]</f>
        <v>0.12214497177209603</v>
      </c>
      <c r="V255">
        <v>0.86456424113113195</v>
      </c>
      <c r="W255">
        <v>630.95000000000005</v>
      </c>
      <c r="X255">
        <v>664.8</v>
      </c>
      <c r="Y255">
        <v>630</v>
      </c>
      <c r="Z255">
        <v>665.35</v>
      </c>
      <c r="AA255">
        <v>630</v>
      </c>
      <c r="AB255">
        <v>697.9</v>
      </c>
      <c r="AC255" s="1">
        <f>(Table2[[#This Row],[Close Price]]/Table2[[#This Row],[Day Low]])-1</f>
        <v>2.8290672794991423E-2</v>
      </c>
      <c r="AD255" s="1">
        <f>(Table2[[#This Row],[Day High]]/Table2[[#This Row],[Close Price]])-1</f>
        <v>2.4660912453760897E-2</v>
      </c>
      <c r="AE255" s="1">
        <f>(Table2[[#This Row],[Close Price]]/Table2[[#This Row],[Current Week Low]])-1</f>
        <v>2.984126984126978E-2</v>
      </c>
      <c r="AF255" s="1">
        <f>(Table2[[#This Row],[Current Week High]]/Table2[[#This Row],[Close Price]])-1</f>
        <v>2.5508631319358877E-2</v>
      </c>
      <c r="AG255" s="1">
        <f>(Table2[[#This Row],[Close Price]]/Table2[[#This Row],[Current Month Low]])-1</f>
        <v>2.984126984126978E-2</v>
      </c>
      <c r="AH255" s="1">
        <f>(Table2[[#This Row],[Current Month High]]/Table2[[#This Row],[Close Price]])-1</f>
        <v>7.5678175092478428E-2</v>
      </c>
      <c r="AI255">
        <v>11.236128236744699</v>
      </c>
      <c r="AJ255">
        <v>67.065791167761006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0.03</v>
      </c>
      <c r="AM255" t="s">
        <v>3159</v>
      </c>
      <c r="AN255">
        <v>2.6</v>
      </c>
      <c r="AO255" t="s">
        <v>3159</v>
      </c>
      <c r="AQ255">
        <f>(Table2[[#This Row],[Sharpe Ratio]]-AVERAGE(Table2[Sharpe Ratio]))/_xlfn.STDEV.P(Table2[Sharpe Ratio])</f>
        <v>-0.65585503827864744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2.3462298333941662</v>
      </c>
      <c r="AS255">
        <f>_xlfn.RANK.AVG(Table2[[#This Row],[1Y Return vs Nifty Z-Score]],Table2[1Y Return vs Nifty Z-Score])</f>
        <v>151</v>
      </c>
      <c r="AT255">
        <f>_xlfn.RANK.AVG(Table2[[#This Row],[6M Return vs Nifty Z-Score]],Table2[6M Return vs Nifty Z-Score])</f>
        <v>186</v>
      </c>
      <c r="AU255">
        <f>_xlfn.RANK.AVG(Table2[[#This Row],[Sharpe Ratio Z-Score]],Table2[Sharpe Ratio Z-Score])</f>
        <v>531</v>
      </c>
      <c r="AV255">
        <f>(Table2[[#This Row],[Rank 1Y]]+Table2[[#This Row],[Rank 6M]]+Table2[[#This Row],[Rank Sharpe]])/3</f>
        <v>289.33333333333331</v>
      </c>
    </row>
    <row r="256" spans="1:48" hidden="1" x14ac:dyDescent="0.3">
      <c r="A256" t="s">
        <v>796</v>
      </c>
      <c r="B256" t="s">
        <v>797</v>
      </c>
      <c r="C256" t="s">
        <v>3124</v>
      </c>
      <c r="D256" t="s">
        <v>798</v>
      </c>
      <c r="E256">
        <v>18665.179214529999</v>
      </c>
      <c r="F256">
        <v>439.7</v>
      </c>
      <c r="G256">
        <v>17.082300808183099</v>
      </c>
      <c r="H256">
        <f>(Table2[[#This Row],[1Y Return vs Nifty]]-AVERAGE(Table2[1Y Return vs Nifty]))/_xlfn.STDEV.P(Table2[1Y Return vs Nifty])</f>
        <v>4.1066997967559846E-2</v>
      </c>
      <c r="I256">
        <v>-4.6127061265559401</v>
      </c>
      <c r="J256">
        <f>(Table2[[#This Row],[1M Return vs Nifty]]-AVERAGE(Table2[1M Return vs Nifty]))/_xlfn.STDEV.P(Table2[1M Return vs Nifty])</f>
        <v>-0.39964544936226998</v>
      </c>
      <c r="K256">
        <v>-15.6320438775008</v>
      </c>
      <c r="L256">
        <f>(Table2[[#This Row],[6M Return vs Nifty]]-AVERAGE(Table2[6M Return vs Nifty]))/_xlfn.STDEV.P(Table2[6M Return vs Nifty])</f>
        <v>-0.70365291595855239</v>
      </c>
      <c r="M256">
        <v>-5.1580732969779799</v>
      </c>
      <c r="N256">
        <f>(Table2[[#This Row],[1W Return vs Nifty]]-AVERAGE(Table2[1W Return vs Nifty]))/_xlfn.STDEV.P(Table2[1W Return vs Nifty])</f>
        <v>-1.2682074363131093</v>
      </c>
      <c r="O256">
        <v>488.53</v>
      </c>
      <c r="P256">
        <v>509.42632528900799</v>
      </c>
      <c r="Q256">
        <v>488.93016145143901</v>
      </c>
      <c r="R256">
        <v>27.069121425287499</v>
      </c>
      <c r="S256" s="1">
        <f>(Table2[[#This Row],[Close Price]]-Table2[[#This Row],[20D EMA]])/Table2[[#This Row],[20D EMA]]</f>
        <v>-9.9952919984443098E-2</v>
      </c>
      <c r="T256" s="1">
        <f>(Table2[[#This Row],[Close Price]]-Table2[[#This Row],[50D EMA]])/Table2[[#This Row],[50D EMA]]</f>
        <v>-0.13687224595126848</v>
      </c>
      <c r="U256" s="1">
        <f>(Table2[[#This Row],[Close Price]]-Table2[[#This Row],[200D EMA]])/Table2[[#This Row],[200D EMA]]</f>
        <v>-0.10068955718602891</v>
      </c>
      <c r="V256">
        <v>1.4083812134307201</v>
      </c>
      <c r="W256">
        <v>437.85</v>
      </c>
      <c r="X256">
        <v>473.4</v>
      </c>
      <c r="Y256">
        <v>437.85</v>
      </c>
      <c r="Z256">
        <v>482.3</v>
      </c>
      <c r="AA256">
        <v>437.85</v>
      </c>
      <c r="AB256">
        <v>526.5</v>
      </c>
      <c r="AC256" s="1">
        <f>(Table2[[#This Row],[Close Price]]/Table2[[#This Row],[Day Low]])-1</f>
        <v>4.2251912755508769E-3</v>
      </c>
      <c r="AD256" s="1">
        <f>(Table2[[#This Row],[Day High]]/Table2[[#This Row],[Close Price]])-1</f>
        <v>7.664316579486008E-2</v>
      </c>
      <c r="AE256" s="1">
        <f>(Table2[[#This Row],[Close Price]]/Table2[[#This Row],[Current Week Low]])-1</f>
        <v>4.2251912755508769E-3</v>
      </c>
      <c r="AF256" s="1">
        <f>(Table2[[#This Row],[Current Week High]]/Table2[[#This Row],[Close Price]])-1</f>
        <v>9.6884239254036997E-2</v>
      </c>
      <c r="AG256" s="1">
        <f>(Table2[[#This Row],[Close Price]]/Table2[[#This Row],[Current Month Low]])-1</f>
        <v>4.2251912755508769E-3</v>
      </c>
      <c r="AH256" s="1">
        <f>(Table2[[#This Row],[Current Month High]]/Table2[[#This Row],[Close Price]])-1</f>
        <v>0.19740732317489207</v>
      </c>
      <c r="AI256">
        <v>70.138730952922401</v>
      </c>
      <c r="AJ256">
        <v>46.3227953410981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</v>
      </c>
      <c r="AM256" t="s">
        <v>3158</v>
      </c>
      <c r="AN256">
        <v>-6.06</v>
      </c>
      <c r="AO256" t="s">
        <v>3158</v>
      </c>
      <c r="AP256">
        <v>0.23466890968742499</v>
      </c>
      <c r="AQ256">
        <f>(Table2[[#This Row],[Sharpe Ratio]]-AVERAGE(Table2[Sharpe Ratio]))/_xlfn.STDEV.P(Table2[Sharpe Ratio])</f>
        <v>2.1256673438892943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285</v>
      </c>
      <c r="AT256">
        <f>_xlfn.RANK.AVG(Table2[[#This Row],[6M Return vs Nifty Z-Score]],Table2[6M Return vs Nifty Z-Score])</f>
        <v>572</v>
      </c>
      <c r="AU256">
        <f>_xlfn.RANK.AVG(Table2[[#This Row],[Sharpe Ratio Z-Score]],Table2[Sharpe Ratio Z-Score])</f>
        <v>14</v>
      </c>
      <c r="AV256">
        <f>(Table2[[#This Row],[Rank 1Y]]+Table2[[#This Row],[Rank 6M]]+Table2[[#This Row],[Rank Sharpe]])/3</f>
        <v>290.33333333333331</v>
      </c>
    </row>
    <row r="257" spans="1:48" hidden="1" x14ac:dyDescent="0.3">
      <c r="A257" t="s">
        <v>1168</v>
      </c>
      <c r="B257" t="s">
        <v>1169</v>
      </c>
      <c r="C257" t="s">
        <v>3123</v>
      </c>
      <c r="D257" t="s">
        <v>449</v>
      </c>
      <c r="E257">
        <v>9849.7858654600004</v>
      </c>
      <c r="F257">
        <v>211.46</v>
      </c>
      <c r="G257">
        <v>35.181102395141103</v>
      </c>
      <c r="H257">
        <f>(Table2[[#This Row],[1Y Return vs Nifty]]-AVERAGE(Table2[1Y Return vs Nifty]))/_xlfn.STDEV.P(Table2[1Y Return vs Nifty])</f>
        <v>0.40481366384390771</v>
      </c>
      <c r="I257">
        <v>-3.5140078884233001</v>
      </c>
      <c r="J257">
        <f>(Table2[[#This Row],[1M Return vs Nifty]]-AVERAGE(Table2[1M Return vs Nifty]))/_xlfn.STDEV.P(Table2[1M Return vs Nifty])</f>
        <v>-0.27945988583432435</v>
      </c>
      <c r="K257">
        <v>-2.3379884592779501</v>
      </c>
      <c r="L257">
        <f>(Table2[[#This Row],[6M Return vs Nifty]]-AVERAGE(Table2[6M Return vs Nifty]))/_xlfn.STDEV.P(Table2[6M Return vs Nifty])</f>
        <v>-0.24210896623786185</v>
      </c>
      <c r="M257">
        <v>6.2169941297273503</v>
      </c>
      <c r="N257">
        <f>(Table2[[#This Row],[1W Return vs Nifty]]-AVERAGE(Table2[1W Return vs Nifty]))/_xlfn.STDEV.P(Table2[1W Return vs Nifty])</f>
        <v>1.114122568509109</v>
      </c>
      <c r="O257">
        <v>222.02</v>
      </c>
      <c r="P257">
        <v>235.293160340405</v>
      </c>
      <c r="Q257">
        <v>231.16363022471799</v>
      </c>
      <c r="R257">
        <v>41.161352479027101</v>
      </c>
      <c r="S257" s="1">
        <f>(Table2[[#This Row],[Close Price]]-Table2[[#This Row],[20D EMA]])/Table2[[#This Row],[20D EMA]]</f>
        <v>-4.7563282587154317E-2</v>
      </c>
      <c r="T257" s="1">
        <f>(Table2[[#This Row],[Close Price]]-Table2[[#This Row],[50D EMA]])/Table2[[#This Row],[50D EMA]]</f>
        <v>-0.10129134355594913</v>
      </c>
      <c r="U257" s="1">
        <f>(Table2[[#This Row],[Close Price]]-Table2[[#This Row],[200D EMA]])/Table2[[#This Row],[200D EMA]]</f>
        <v>-8.5236722600193451E-2</v>
      </c>
      <c r="V257">
        <v>2.0346069205050599</v>
      </c>
      <c r="W257">
        <v>210</v>
      </c>
      <c r="X257">
        <v>222.89</v>
      </c>
      <c r="Y257">
        <v>210</v>
      </c>
      <c r="Z257">
        <v>243.65</v>
      </c>
      <c r="AA257">
        <v>210</v>
      </c>
      <c r="AB257">
        <v>243.65</v>
      </c>
      <c r="AC257" s="1">
        <f>(Table2[[#This Row],[Close Price]]/Table2[[#This Row],[Day Low]])-1</f>
        <v>6.9523809523810431E-3</v>
      </c>
      <c r="AD257" s="1">
        <f>(Table2[[#This Row],[Day High]]/Table2[[#This Row],[Close Price]])-1</f>
        <v>5.4052775938711717E-2</v>
      </c>
      <c r="AE257" s="1">
        <f>(Table2[[#This Row],[Close Price]]/Table2[[#This Row],[Current Week Low]])-1</f>
        <v>6.9523809523810431E-3</v>
      </c>
      <c r="AF257" s="1">
        <f>(Table2[[#This Row],[Current Week High]]/Table2[[#This Row],[Close Price]])-1</f>
        <v>0.15222737160692335</v>
      </c>
      <c r="AG257" s="1">
        <f>(Table2[[#This Row],[Close Price]]/Table2[[#This Row],[Current Month Low]])-1</f>
        <v>6.9523809523810431E-3</v>
      </c>
      <c r="AH257" s="1">
        <f>(Table2[[#This Row],[Current Month High]]/Table2[[#This Row],[Close Price]])-1</f>
        <v>0.15222737160692335</v>
      </c>
      <c r="AI257">
        <v>81.689208360919295</v>
      </c>
      <c r="AJ257">
        <v>60.806083650190097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-0.14000000000000001</v>
      </c>
      <c r="AM257" t="s">
        <v>3158</v>
      </c>
      <c r="AN257">
        <v>2.2000000000000002</v>
      </c>
      <c r="AO257" t="s">
        <v>3159</v>
      </c>
      <c r="AP257">
        <v>7.0237557085465002E-2</v>
      </c>
      <c r="AQ257">
        <f>(Table2[[#This Row],[Sharpe Ratio]]-AVERAGE(Table2[Sharpe Ratio]))/_xlfn.STDEV.P(Table2[Sharpe Ratio])</f>
        <v>0.17666827025099713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186</v>
      </c>
      <c r="AT257">
        <f>_xlfn.RANK.AVG(Table2[[#This Row],[6M Return vs Nifty Z-Score]],Table2[6M Return vs Nifty Z-Score])</f>
        <v>390</v>
      </c>
      <c r="AU257">
        <f>_xlfn.RANK.AVG(Table2[[#This Row],[Sharpe Ratio Z-Score]],Table2[Sharpe Ratio Z-Score])</f>
        <v>296</v>
      </c>
      <c r="AV257">
        <f>(Table2[[#This Row],[Rank 1Y]]+Table2[[#This Row],[Rank 6M]]+Table2[[#This Row],[Rank Sharpe]])/3</f>
        <v>290.66666666666669</v>
      </c>
    </row>
    <row r="258" spans="1:48" x14ac:dyDescent="0.3">
      <c r="A258" t="s">
        <v>1314</v>
      </c>
      <c r="B258" t="s">
        <v>1315</v>
      </c>
      <c r="C258" t="s">
        <v>3124</v>
      </c>
      <c r="D258" t="s">
        <v>1316</v>
      </c>
      <c r="E258">
        <v>8323.2318317499994</v>
      </c>
      <c r="F258">
        <v>261.25</v>
      </c>
      <c r="G258">
        <v>13.5332626361468</v>
      </c>
      <c r="H258">
        <f>(Table2[[#This Row],[1Y Return vs Nifty]]-AVERAGE(Table2[1Y Return vs Nifty]))/_xlfn.STDEV.P(Table2[1Y Return vs Nifty])</f>
        <v>-3.026097344223512E-2</v>
      </c>
      <c r="I258">
        <v>5.8757628346807396</v>
      </c>
      <c r="J258">
        <f>(Table2[[#This Row],[1M Return vs Nifty]]-AVERAGE(Table2[1M Return vs Nifty]))/_xlfn.STDEV.P(Table2[1M Return vs Nifty])</f>
        <v>0.74767827329524794</v>
      </c>
      <c r="K258">
        <v>32.158866042771997</v>
      </c>
      <c r="L258">
        <f>(Table2[[#This Row],[6M Return vs Nifty]]-AVERAGE(Table2[6M Return vs Nifty]))/_xlfn.STDEV.P(Table2[6M Return vs Nifty])</f>
        <v>0.95555525125827268</v>
      </c>
      <c r="M258">
        <v>4.0439271862919597</v>
      </c>
      <c r="N258">
        <f>(Table2[[#This Row],[1W Return vs Nifty]]-AVERAGE(Table2[1W Return vs Nifty]))/_xlfn.STDEV.P(Table2[1W Return vs Nifty])</f>
        <v>0.65900767664662707</v>
      </c>
      <c r="O258">
        <v>263.60000000000002</v>
      </c>
      <c r="P258">
        <v>257.75408801763803</v>
      </c>
      <c r="Q258">
        <v>227.25364423361</v>
      </c>
      <c r="R258">
        <v>46.8086328806315</v>
      </c>
      <c r="S258" s="1">
        <f>(Table2[[#This Row],[Close Price]]-Table2[[#This Row],[20D EMA]])/Table2[[#This Row],[20D EMA]]</f>
        <v>-8.9150227617603283E-3</v>
      </c>
      <c r="T258" s="1">
        <f>(Table2[[#This Row],[Close Price]]-Table2[[#This Row],[50D EMA]])/Table2[[#This Row],[50D EMA]]</f>
        <v>1.3562973954161884E-2</v>
      </c>
      <c r="U258" s="1">
        <f>(Table2[[#This Row],[Close Price]]-Table2[[#This Row],[200D EMA]])/Table2[[#This Row],[200D EMA]]</f>
        <v>0.14959652630011402</v>
      </c>
      <c r="V258">
        <v>0.50718230341783399</v>
      </c>
      <c r="W258">
        <v>257.89999999999998</v>
      </c>
      <c r="X258">
        <v>264.95</v>
      </c>
      <c r="Y258">
        <v>251.4</v>
      </c>
      <c r="Z258">
        <v>275.05</v>
      </c>
      <c r="AA258">
        <v>251.4</v>
      </c>
      <c r="AB258">
        <v>280.10000000000002</v>
      </c>
      <c r="AC258" s="1">
        <f>(Table2[[#This Row],[Close Price]]/Table2[[#This Row],[Day Low]])-1</f>
        <v>1.2989530825901596E-2</v>
      </c>
      <c r="AD258" s="1">
        <f>(Table2[[#This Row],[Day High]]/Table2[[#This Row],[Close Price]])-1</f>
        <v>1.4162679425837377E-2</v>
      </c>
      <c r="AE258" s="1">
        <f>(Table2[[#This Row],[Close Price]]/Table2[[#This Row],[Current Week Low]])-1</f>
        <v>3.9180588703261687E-2</v>
      </c>
      <c r="AF258" s="1">
        <f>(Table2[[#This Row],[Current Week High]]/Table2[[#This Row],[Close Price]])-1</f>
        <v>5.2822966507177105E-2</v>
      </c>
      <c r="AG258" s="1">
        <f>(Table2[[#This Row],[Close Price]]/Table2[[#This Row],[Current Month Low]])-1</f>
        <v>3.9180588703261687E-2</v>
      </c>
      <c r="AH258" s="1">
        <f>(Table2[[#This Row],[Current Month High]]/Table2[[#This Row],[Close Price]])-1</f>
        <v>7.2153110047846969E-2</v>
      </c>
      <c r="AI258">
        <v>7.2153110047846898</v>
      </c>
      <c r="AJ258">
        <v>54.0389150943396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0.09</v>
      </c>
      <c r="AM258" t="s">
        <v>3159</v>
      </c>
      <c r="AN258">
        <v>0.27</v>
      </c>
      <c r="AO258" t="s">
        <v>3159</v>
      </c>
      <c r="AP258">
        <v>1.1392804157136E-2</v>
      </c>
      <c r="AQ258">
        <f>(Table2[[#This Row],[Sharpe Ratio]]-AVERAGE(Table2[Sharpe Ratio]))/_xlfn.STDEV.P(Table2[Sharpe Ratio])</f>
        <v>-0.52081652891266705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1.8111636988452455</v>
      </c>
      <c r="AS258">
        <f>_xlfn.RANK.AVG(Table2[[#This Row],[1Y Return vs Nifty Z-Score]],Table2[1Y Return vs Nifty Z-Score])</f>
        <v>308</v>
      </c>
      <c r="AT258">
        <f>_xlfn.RANK.AVG(Table2[[#This Row],[6M Return vs Nifty Z-Score]],Table2[6M Return vs Nifty Z-Score])</f>
        <v>94</v>
      </c>
      <c r="AU258">
        <f>_xlfn.RANK.AVG(Table2[[#This Row],[Sharpe Ratio Z-Score]],Table2[Sharpe Ratio Z-Score])</f>
        <v>473</v>
      </c>
      <c r="AV258">
        <f>(Table2[[#This Row],[Rank 1Y]]+Table2[[#This Row],[Rank 6M]]+Table2[[#This Row],[Rank Sharpe]])/3</f>
        <v>291.66666666666669</v>
      </c>
    </row>
    <row r="259" spans="1:48" x14ac:dyDescent="0.3">
      <c r="A259" t="s">
        <v>1558</v>
      </c>
      <c r="B259" t="s">
        <v>1559</v>
      </c>
      <c r="C259" t="s">
        <v>3124</v>
      </c>
      <c r="D259" t="s">
        <v>1316</v>
      </c>
      <c r="E259">
        <v>5960.2462246249997</v>
      </c>
      <c r="F259">
        <v>921.25</v>
      </c>
      <c r="G259">
        <v>-25.833448327239999</v>
      </c>
      <c r="H259">
        <f>(Table2[[#This Row],[1Y Return vs Nifty]]-AVERAGE(Table2[1Y Return vs Nifty]))/_xlfn.STDEV.P(Table2[1Y Return vs Nifty])</f>
        <v>-0.82144649976837913</v>
      </c>
      <c r="I259">
        <v>-2.7172971995350101</v>
      </c>
      <c r="J259">
        <f>(Table2[[#This Row],[1M Return vs Nifty]]-AVERAGE(Table2[1M Return vs Nifty]))/_xlfn.STDEV.P(Table2[1M Return vs Nifty])</f>
        <v>-0.19230845536009336</v>
      </c>
      <c r="K259">
        <v>24.3884938984298</v>
      </c>
      <c r="L259">
        <f>(Table2[[#This Row],[6M Return vs Nifty]]-AVERAGE(Table2[6M Return vs Nifty]))/_xlfn.STDEV.P(Table2[6M Return vs Nifty])</f>
        <v>0.6857829253972485</v>
      </c>
      <c r="M259">
        <v>6.5582919551200698</v>
      </c>
      <c r="N259">
        <f>(Table2[[#This Row],[1W Return vs Nifty]]-AVERAGE(Table2[1W Return vs Nifty]))/_xlfn.STDEV.P(Table2[1W Return vs Nifty])</f>
        <v>1.1856020612903797</v>
      </c>
      <c r="O259">
        <v>936.36</v>
      </c>
      <c r="P259">
        <v>921.18369892345197</v>
      </c>
      <c r="Q259">
        <v>840.47575093324303</v>
      </c>
      <c r="R259">
        <v>44.753508455882397</v>
      </c>
      <c r="S259" s="1">
        <f>(Table2[[#This Row],[Close Price]]-Table2[[#This Row],[20D EMA]])/Table2[[#This Row],[20D EMA]]</f>
        <v>-1.6136955871673301E-2</v>
      </c>
      <c r="T259" s="1">
        <f>(Table2[[#This Row],[Close Price]]-Table2[[#This Row],[50D EMA]])/Table2[[#This Row],[50D EMA]]</f>
        <v>7.1973783975457506E-5</v>
      </c>
      <c r="U259" s="1">
        <f>(Table2[[#This Row],[Close Price]]-Table2[[#This Row],[200D EMA]])/Table2[[#This Row],[200D EMA]]</f>
        <v>9.6105389093102664E-2</v>
      </c>
      <c r="V259">
        <v>0.76877870152268901</v>
      </c>
      <c r="W259">
        <v>911.1</v>
      </c>
      <c r="X259">
        <v>963.55</v>
      </c>
      <c r="Y259">
        <v>911.1</v>
      </c>
      <c r="Z259">
        <v>1015</v>
      </c>
      <c r="AA259">
        <v>903</v>
      </c>
      <c r="AB259">
        <v>1015</v>
      </c>
      <c r="AC259" s="1">
        <f>(Table2[[#This Row],[Close Price]]/Table2[[#This Row],[Day Low]])-1</f>
        <v>1.1140379760728791E-2</v>
      </c>
      <c r="AD259" s="1">
        <f>(Table2[[#This Row],[Day High]]/Table2[[#This Row],[Close Price]])-1</f>
        <v>4.591587516960649E-2</v>
      </c>
      <c r="AE259" s="1">
        <f>(Table2[[#This Row],[Close Price]]/Table2[[#This Row],[Current Week Low]])-1</f>
        <v>1.1140379760728791E-2</v>
      </c>
      <c r="AF259" s="1">
        <f>(Table2[[#This Row],[Current Week High]]/Table2[[#This Row],[Close Price]])-1</f>
        <v>0.10176390773405708</v>
      </c>
      <c r="AG259" s="1">
        <f>(Table2[[#This Row],[Close Price]]/Table2[[#This Row],[Current Month Low]])-1</f>
        <v>2.0210409745293534E-2</v>
      </c>
      <c r="AH259" s="1">
        <f>(Table2[[#This Row],[Current Month High]]/Table2[[#This Row],[Close Price]])-1</f>
        <v>0.10176390773405708</v>
      </c>
      <c r="AI259">
        <v>15.7720488466757</v>
      </c>
      <c r="AJ259">
        <v>50.925622542595001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0.08</v>
      </c>
      <c r="AM259" t="s">
        <v>3159</v>
      </c>
      <c r="AN259">
        <v>4.54</v>
      </c>
      <c r="AO259" t="s">
        <v>3159</v>
      </c>
      <c r="AP259">
        <v>0.12974686059722201</v>
      </c>
      <c r="AQ259">
        <f>(Table2[[#This Row],[Sharpe Ratio]]-AVERAGE(Table2[Sharpe Ratio]))/_xlfn.STDEV.P(Table2[Sharpe Ratio])</f>
        <v>0.88202996424640479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1.7396599958055605</v>
      </c>
      <c r="AS259">
        <f>_xlfn.RANK.AVG(Table2[[#This Row],[1Y Return vs Nifty Z-Score]],Table2[1Y Return vs Nifty Z-Score])</f>
        <v>607</v>
      </c>
      <c r="AT259">
        <f>_xlfn.RANK.AVG(Table2[[#This Row],[6M Return vs Nifty Z-Score]],Table2[6M Return vs Nifty Z-Score])</f>
        <v>134</v>
      </c>
      <c r="AU259">
        <f>_xlfn.RANK.AVG(Table2[[#This Row],[Sharpe Ratio Z-Score]],Table2[Sharpe Ratio Z-Score])</f>
        <v>134</v>
      </c>
      <c r="AV259">
        <f>(Table2[[#This Row],[Rank 1Y]]+Table2[[#This Row],[Rank 6M]]+Table2[[#This Row],[Rank Sharpe]])/3</f>
        <v>291.66666666666669</v>
      </c>
    </row>
    <row r="260" spans="1:48" x14ac:dyDescent="0.3">
      <c r="A260" t="s">
        <v>1650</v>
      </c>
      <c r="B260" t="s">
        <v>1651</v>
      </c>
      <c r="C260" t="s">
        <v>3122</v>
      </c>
      <c r="D260" t="s">
        <v>1586</v>
      </c>
      <c r="E260">
        <v>5226.4217268599996</v>
      </c>
      <c r="F260">
        <v>437.65</v>
      </c>
      <c r="G260">
        <v>10.4714974404427</v>
      </c>
      <c r="H260">
        <f>(Table2[[#This Row],[1Y Return vs Nifty]]-AVERAGE(Table2[1Y Return vs Nifty]))/_xlfn.STDEV.P(Table2[1Y Return vs Nifty])</f>
        <v>-9.1795814646094001E-2</v>
      </c>
      <c r="I260">
        <v>11.3827295205092</v>
      </c>
      <c r="J260">
        <f>(Table2[[#This Row],[1M Return vs Nifty]]-AVERAGE(Table2[1M Return vs Nifty]))/_xlfn.STDEV.P(Table2[1M Return vs Nifty])</f>
        <v>1.3500801626355072</v>
      </c>
      <c r="K260">
        <v>19.6141510214037</v>
      </c>
      <c r="L260">
        <f>(Table2[[#This Row],[6M Return vs Nifty]]-AVERAGE(Table2[6M Return vs Nifty]))/_xlfn.STDEV.P(Table2[6M Return vs Nifty])</f>
        <v>0.5200269540656618</v>
      </c>
      <c r="M260">
        <v>0.57147557408518201</v>
      </c>
      <c r="N260">
        <f>(Table2[[#This Row],[1W Return vs Nifty]]-AVERAGE(Table2[1W Return vs Nifty]))/_xlfn.STDEV.P(Table2[1W Return vs Nifty])</f>
        <v>-6.8243016094940545E-2</v>
      </c>
      <c r="O260">
        <v>454.9</v>
      </c>
      <c r="P260">
        <v>435.13461969101297</v>
      </c>
      <c r="Q260">
        <v>390.478117105634</v>
      </c>
      <c r="R260">
        <v>39.404876572334203</v>
      </c>
      <c r="S260" s="1">
        <f>(Table2[[#This Row],[Close Price]]-Table2[[#This Row],[20D EMA]])/Table2[[#This Row],[20D EMA]]</f>
        <v>-3.792042207078479E-2</v>
      </c>
      <c r="T260" s="1">
        <f>(Table2[[#This Row],[Close Price]]-Table2[[#This Row],[50D EMA]])/Table2[[#This Row],[50D EMA]]</f>
        <v>5.7806945142015245E-3</v>
      </c>
      <c r="U260" s="1">
        <f>(Table2[[#This Row],[Close Price]]-Table2[[#This Row],[200D EMA]])/Table2[[#This Row],[200D EMA]]</f>
        <v>0.1208054454985113</v>
      </c>
      <c r="V260">
        <v>2.2099327477184101</v>
      </c>
      <c r="W260">
        <v>433.2</v>
      </c>
      <c r="X260">
        <v>477.6</v>
      </c>
      <c r="Y260">
        <v>433.2</v>
      </c>
      <c r="Z260">
        <v>493.25</v>
      </c>
      <c r="AA260">
        <v>433.15</v>
      </c>
      <c r="AB260">
        <v>515.9</v>
      </c>
      <c r="AC260" s="1">
        <f>(Table2[[#This Row],[Close Price]]/Table2[[#This Row],[Day Low]])-1</f>
        <v>1.0272391505078415E-2</v>
      </c>
      <c r="AD260" s="1">
        <f>(Table2[[#This Row],[Day High]]/Table2[[#This Row],[Close Price]])-1</f>
        <v>9.1282988689592282E-2</v>
      </c>
      <c r="AE260" s="1">
        <f>(Table2[[#This Row],[Close Price]]/Table2[[#This Row],[Current Week Low]])-1</f>
        <v>1.0272391505078415E-2</v>
      </c>
      <c r="AF260" s="1">
        <f>(Table2[[#This Row],[Current Week High]]/Table2[[#This Row],[Close Price]])-1</f>
        <v>0.12704215697475152</v>
      </c>
      <c r="AG260" s="1">
        <f>(Table2[[#This Row],[Close Price]]/Table2[[#This Row],[Current Month Low]])-1</f>
        <v>1.0389010735311066E-2</v>
      </c>
      <c r="AH260" s="1">
        <f>(Table2[[#This Row],[Current Month High]]/Table2[[#This Row],[Close Price]])-1</f>
        <v>0.17879584142579685</v>
      </c>
      <c r="AI260">
        <v>17.879584142579599</v>
      </c>
      <c r="AJ260">
        <v>53.426818580192801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7.0000000000000007E-2</v>
      </c>
      <c r="AM260" t="s">
        <v>3159</v>
      </c>
      <c r="AN260">
        <v>0.08</v>
      </c>
      <c r="AO260" t="s">
        <v>3159</v>
      </c>
      <c r="AP260">
        <v>4.7328841697325E-2</v>
      </c>
      <c r="AQ260">
        <f>(Table2[[#This Row],[Sharpe Ratio]]-AVERAGE(Table2[Sharpe Ratio]))/_xlfn.STDEV.P(Table2[Sharpe Ratio])</f>
        <v>-9.486793232352371E-2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1.6152003536366106</v>
      </c>
      <c r="AS260">
        <f>_xlfn.RANK.AVG(Table2[[#This Row],[1Y Return vs Nifty Z-Score]],Table2[1Y Return vs Nifty Z-Score])</f>
        <v>331</v>
      </c>
      <c r="AT260">
        <f>_xlfn.RANK.AVG(Table2[[#This Row],[6M Return vs Nifty Z-Score]],Table2[6M Return vs Nifty Z-Score])</f>
        <v>168</v>
      </c>
      <c r="AU260">
        <f>_xlfn.RANK.AVG(Table2[[#This Row],[Sharpe Ratio Z-Score]],Table2[Sharpe Ratio Z-Score])</f>
        <v>378</v>
      </c>
      <c r="AV260">
        <f>(Table2[[#This Row],[Rank 1Y]]+Table2[[#This Row],[Rank 6M]]+Table2[[#This Row],[Rank Sharpe]])/3</f>
        <v>292.33333333333331</v>
      </c>
    </row>
    <row r="261" spans="1:48" hidden="1" x14ac:dyDescent="0.3">
      <c r="A261" t="s">
        <v>846</v>
      </c>
      <c r="B261" t="s">
        <v>847</v>
      </c>
      <c r="C261" t="s">
        <v>3126</v>
      </c>
      <c r="D261" t="s">
        <v>138</v>
      </c>
      <c r="E261">
        <v>17388.5744972049</v>
      </c>
      <c r="F261">
        <v>1546.8</v>
      </c>
      <c r="G261">
        <v>68.744636460704996</v>
      </c>
      <c r="H261">
        <f>(Table2[[#This Row],[1Y Return vs Nifty]]-AVERAGE(Table2[1Y Return vs Nifty]))/_xlfn.STDEV.P(Table2[1Y Return vs Nifty])</f>
        <v>1.0793679183186142</v>
      </c>
      <c r="I261">
        <v>-1.4021733868559501</v>
      </c>
      <c r="J261">
        <f>(Table2[[#This Row],[1M Return vs Nifty]]-AVERAGE(Table2[1M Return vs Nifty]))/_xlfn.STDEV.P(Table2[1M Return vs Nifty])</f>
        <v>-4.8448302453602932E-2</v>
      </c>
      <c r="K261">
        <v>-9.6756456607362598</v>
      </c>
      <c r="L261">
        <f>(Table2[[#This Row],[6M Return vs Nifty]]-AVERAGE(Table2[6M Return vs Nifty]))/_xlfn.STDEV.P(Table2[6M Return vs Nifty])</f>
        <v>-0.49685826432001662</v>
      </c>
      <c r="M261">
        <v>3.5375175644842298</v>
      </c>
      <c r="N261">
        <f>(Table2[[#This Row],[1W Return vs Nifty]]-AVERAGE(Table2[1W Return vs Nifty]))/_xlfn.STDEV.P(Table2[1W Return vs Nifty])</f>
        <v>0.55294809989802063</v>
      </c>
      <c r="O261">
        <v>1631.84</v>
      </c>
      <c r="P261">
        <v>1699.86292480375</v>
      </c>
      <c r="Q261">
        <v>1607.0345830297599</v>
      </c>
      <c r="R261">
        <v>35.322047577378903</v>
      </c>
      <c r="S261" s="1">
        <f>(Table2[[#This Row],[Close Price]]-Table2[[#This Row],[20D EMA]])/Table2[[#This Row],[20D EMA]]</f>
        <v>-5.2112952250220591E-2</v>
      </c>
      <c r="T261" s="1">
        <f>(Table2[[#This Row],[Close Price]]-Table2[[#This Row],[50D EMA]])/Table2[[#This Row],[50D EMA]]</f>
        <v>-9.0044275082604833E-2</v>
      </c>
      <c r="U261" s="1">
        <f>(Table2[[#This Row],[Close Price]]-Table2[[#This Row],[200D EMA]])/Table2[[#This Row],[200D EMA]]</f>
        <v>-3.7481821278667844E-2</v>
      </c>
      <c r="V261">
        <v>0.80383902508211402</v>
      </c>
      <c r="W261">
        <v>1533.05</v>
      </c>
      <c r="X261">
        <v>1603.7</v>
      </c>
      <c r="Y261">
        <v>1533.05</v>
      </c>
      <c r="Z261">
        <v>1655.55</v>
      </c>
      <c r="AA261">
        <v>1533.05</v>
      </c>
      <c r="AB261">
        <v>1695.65</v>
      </c>
      <c r="AC261" s="1">
        <f>(Table2[[#This Row],[Close Price]]/Table2[[#This Row],[Day Low]])-1</f>
        <v>8.9690486285509685E-3</v>
      </c>
      <c r="AD261" s="1">
        <f>(Table2[[#This Row],[Day High]]/Table2[[#This Row],[Close Price]])-1</f>
        <v>3.678562192914403E-2</v>
      </c>
      <c r="AE261" s="1">
        <f>(Table2[[#This Row],[Close Price]]/Table2[[#This Row],[Current Week Low]])-1</f>
        <v>8.9690486285509685E-3</v>
      </c>
      <c r="AF261" s="1">
        <f>(Table2[[#This Row],[Current Week High]]/Table2[[#This Row],[Close Price]])-1</f>
        <v>7.0306439100077611E-2</v>
      </c>
      <c r="AG261" s="1">
        <f>(Table2[[#This Row],[Close Price]]/Table2[[#This Row],[Current Month Low]])-1</f>
        <v>8.9690486285509685E-3</v>
      </c>
      <c r="AH261" s="1">
        <f>(Table2[[#This Row],[Current Month High]]/Table2[[#This Row],[Close Price]])-1</f>
        <v>9.6230928368244317E-2</v>
      </c>
      <c r="AI261">
        <v>39.695074571502197</v>
      </c>
      <c r="AJ261">
        <v>96.194515028366695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</v>
      </c>
      <c r="AM261" t="s">
        <v>3160</v>
      </c>
      <c r="AN261">
        <v>0.39</v>
      </c>
      <c r="AO261" t="s">
        <v>3159</v>
      </c>
      <c r="AP261">
        <v>6.7640258124425007E-2</v>
      </c>
      <c r="AQ261">
        <f>(Table2[[#This Row],[Sharpe Ratio]]-AVERAGE(Table2[Sharpe Ratio]))/_xlfn.STDEV.P(Table2[Sharpe Ratio])</f>
        <v>0.14588257647103656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88</v>
      </c>
      <c r="AT261">
        <f>_xlfn.RANK.AVG(Table2[[#This Row],[6M Return vs Nifty Z-Score]],Table2[6M Return vs Nifty Z-Score])</f>
        <v>490</v>
      </c>
      <c r="AU261">
        <f>_xlfn.RANK.AVG(Table2[[#This Row],[Sharpe Ratio Z-Score]],Table2[Sharpe Ratio Z-Score])</f>
        <v>301</v>
      </c>
      <c r="AV261">
        <f>(Table2[[#This Row],[Rank 1Y]]+Table2[[#This Row],[Rank 6M]]+Table2[[#This Row],[Rank Sharpe]])/3</f>
        <v>293</v>
      </c>
    </row>
    <row r="262" spans="1:48" x14ac:dyDescent="0.3">
      <c r="A262" t="s">
        <v>1680</v>
      </c>
      <c r="B262" t="s">
        <v>1681</v>
      </c>
      <c r="C262" t="s">
        <v>3117</v>
      </c>
      <c r="D262" t="s">
        <v>249</v>
      </c>
      <c r="E262">
        <v>5022.6678816650001</v>
      </c>
      <c r="F262">
        <v>585.04999999999995</v>
      </c>
      <c r="G262">
        <v>29.212726420772501</v>
      </c>
      <c r="H262">
        <f>(Table2[[#This Row],[1Y Return vs Nifty]]-AVERAGE(Table2[1Y Return vs Nifty]))/_xlfn.STDEV.P(Table2[1Y Return vs Nifty])</f>
        <v>0.28486224877687455</v>
      </c>
      <c r="I262">
        <v>2.5075533239715702</v>
      </c>
      <c r="J262">
        <f>(Table2[[#This Row],[1M Return vs Nifty]]-AVERAGE(Table2[1M Return vs Nifty]))/_xlfn.STDEV.P(Table2[1M Return vs Nifty])</f>
        <v>0.37923301319108377</v>
      </c>
      <c r="K262">
        <v>24.815586848897201</v>
      </c>
      <c r="L262">
        <f>(Table2[[#This Row],[6M Return vs Nifty]]-AVERAGE(Table2[6M Return vs Nifty]))/_xlfn.STDEV.P(Table2[6M Return vs Nifty])</f>
        <v>0.70061076844854064</v>
      </c>
      <c r="M262">
        <v>-4.8862632933705896</v>
      </c>
      <c r="N262">
        <f>(Table2[[#This Row],[1W Return vs Nifty]]-AVERAGE(Table2[1W Return vs Nifty]))/_xlfn.STDEV.P(Table2[1W Return vs Nifty])</f>
        <v>-1.2112810812495354</v>
      </c>
      <c r="O262">
        <v>630.05999999999995</v>
      </c>
      <c r="P262">
        <v>595.85411997403696</v>
      </c>
      <c r="Q262">
        <v>494.38229882264801</v>
      </c>
      <c r="R262">
        <v>26.084390523749398</v>
      </c>
      <c r="S262" s="1">
        <f>(Table2[[#This Row],[Close Price]]-Table2[[#This Row],[20D EMA]])/Table2[[#This Row],[20D EMA]]</f>
        <v>-7.1437640859600665E-2</v>
      </c>
      <c r="T262" s="1">
        <f>(Table2[[#This Row],[Close Price]]-Table2[[#This Row],[50D EMA]])/Table2[[#This Row],[50D EMA]]</f>
        <v>-1.8132156197070138E-2</v>
      </c>
      <c r="U262" s="1">
        <f>(Table2[[#This Row],[Close Price]]-Table2[[#This Row],[200D EMA]])/Table2[[#This Row],[200D EMA]]</f>
        <v>0.18339592941186103</v>
      </c>
      <c r="V262">
        <v>0.84885464461667903</v>
      </c>
      <c r="W262">
        <v>581</v>
      </c>
      <c r="X262">
        <v>617.20000000000005</v>
      </c>
      <c r="Y262">
        <v>581</v>
      </c>
      <c r="Z262">
        <v>632.20000000000005</v>
      </c>
      <c r="AA262">
        <v>581</v>
      </c>
      <c r="AB262">
        <v>693</v>
      </c>
      <c r="AC262" s="1">
        <f>(Table2[[#This Row],[Close Price]]/Table2[[#This Row],[Day Low]])-1</f>
        <v>6.9707401032701455E-3</v>
      </c>
      <c r="AD262" s="1">
        <f>(Table2[[#This Row],[Day High]]/Table2[[#This Row],[Close Price]])-1</f>
        <v>5.4952568156567905E-2</v>
      </c>
      <c r="AE262" s="1">
        <f>(Table2[[#This Row],[Close Price]]/Table2[[#This Row],[Current Week Low]])-1</f>
        <v>6.9707401032701455E-3</v>
      </c>
      <c r="AF262" s="1">
        <f>(Table2[[#This Row],[Current Week High]]/Table2[[#This Row],[Close Price]])-1</f>
        <v>8.0591402444235793E-2</v>
      </c>
      <c r="AG262" s="1">
        <f>(Table2[[#This Row],[Close Price]]/Table2[[#This Row],[Current Month Low]])-1</f>
        <v>6.9707401032701455E-3</v>
      </c>
      <c r="AH262" s="1">
        <f>(Table2[[#This Row],[Current Month High]]/Table2[[#This Row],[Close Price]])-1</f>
        <v>0.18451414409024869</v>
      </c>
      <c r="AI262">
        <v>18.4514144090248</v>
      </c>
      <c r="AJ262">
        <v>62.5138888888888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0.14000000000000001</v>
      </c>
      <c r="AM262" t="s">
        <v>3159</v>
      </c>
      <c r="AN262">
        <v>-12.17</v>
      </c>
      <c r="AO262" t="s">
        <v>3158</v>
      </c>
      <c r="AQ262">
        <f>(Table2[[#This Row],[Sharpe Ratio]]-AVERAGE(Table2[Sharpe Ratio]))/_xlfn.STDEV.P(Table2[Sharpe Ratio])</f>
        <v>-0.65585503827864744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-0.50243008911168385</v>
      </c>
      <c r="AS262">
        <f>_xlfn.RANK.AVG(Table2[[#This Row],[1Y Return vs Nifty Z-Score]],Table2[1Y Return vs Nifty Z-Score])</f>
        <v>220</v>
      </c>
      <c r="AT262">
        <f>_xlfn.RANK.AVG(Table2[[#This Row],[6M Return vs Nifty Z-Score]],Table2[6M Return vs Nifty Z-Score])</f>
        <v>130</v>
      </c>
      <c r="AU262">
        <f>_xlfn.RANK.AVG(Table2[[#This Row],[Sharpe Ratio Z-Score]],Table2[Sharpe Ratio Z-Score])</f>
        <v>531</v>
      </c>
      <c r="AV262">
        <f>(Table2[[#This Row],[Rank 1Y]]+Table2[[#This Row],[Rank 6M]]+Table2[[#This Row],[Rank Sharpe]])/3</f>
        <v>293.66666666666669</v>
      </c>
    </row>
    <row r="263" spans="1:48" x14ac:dyDescent="0.3">
      <c r="A263" t="s">
        <v>1094</v>
      </c>
      <c r="B263" t="s">
        <v>1095</v>
      </c>
      <c r="C263" t="s">
        <v>3124</v>
      </c>
      <c r="D263" t="s">
        <v>117</v>
      </c>
      <c r="E263">
        <v>11211.4585479</v>
      </c>
      <c r="F263">
        <v>367.9</v>
      </c>
      <c r="G263">
        <v>-7.5468840048068202</v>
      </c>
      <c r="H263">
        <f>(Table2[[#This Row],[1Y Return vs Nifty]]-AVERAGE(Table2[1Y Return vs Nifty]))/_xlfn.STDEV.P(Table2[1Y Return vs Nifty])</f>
        <v>-0.45392621005971445</v>
      </c>
      <c r="I263">
        <v>-1.77454547290454</v>
      </c>
      <c r="J263">
        <f>(Table2[[#This Row],[1M Return vs Nifty]]-AVERAGE(Table2[1M Return vs Nifty]))/_xlfn.STDEV.P(Table2[1M Return vs Nifty])</f>
        <v>-8.9181733572861313E-2</v>
      </c>
      <c r="K263">
        <v>2.7813484452428399</v>
      </c>
      <c r="L263">
        <f>(Table2[[#This Row],[6M Return vs Nifty]]-AVERAGE(Table2[6M Return vs Nifty]))/_xlfn.STDEV.P(Table2[6M Return vs Nifty])</f>
        <v>-6.4375468028985111E-2</v>
      </c>
      <c r="M263">
        <v>-4.8789593663234498</v>
      </c>
      <c r="N263">
        <f>(Table2[[#This Row],[1W Return vs Nifty]]-AVERAGE(Table2[1W Return vs Nifty]))/_xlfn.STDEV.P(Table2[1W Return vs Nifty])</f>
        <v>-1.2097513879383044</v>
      </c>
      <c r="O263">
        <v>399.65</v>
      </c>
      <c r="P263">
        <v>387.17344388224899</v>
      </c>
      <c r="Q263">
        <v>356.73747078539799</v>
      </c>
      <c r="R263">
        <v>25.124624494901798</v>
      </c>
      <c r="S263" s="1">
        <f>(Table2[[#This Row],[Close Price]]-Table2[[#This Row],[20D EMA]])/Table2[[#This Row],[20D EMA]]</f>
        <v>-7.9444513949706003E-2</v>
      </c>
      <c r="T263" s="1">
        <f>(Table2[[#This Row],[Close Price]]-Table2[[#This Row],[50D EMA]])/Table2[[#This Row],[50D EMA]]</f>
        <v>-4.9779870460616202E-2</v>
      </c>
      <c r="U263" s="1">
        <f>(Table2[[#This Row],[Close Price]]-Table2[[#This Row],[200D EMA]])/Table2[[#This Row],[200D EMA]]</f>
        <v>3.1290599190565586E-2</v>
      </c>
      <c r="V263">
        <v>0.42119335398144497</v>
      </c>
      <c r="W263">
        <v>363.7</v>
      </c>
      <c r="X263">
        <v>384.3</v>
      </c>
      <c r="Y263">
        <v>363.7</v>
      </c>
      <c r="Z263">
        <v>402.3</v>
      </c>
      <c r="AA263">
        <v>363.7</v>
      </c>
      <c r="AB263">
        <v>437.7</v>
      </c>
      <c r="AC263" s="1">
        <f>(Table2[[#This Row],[Close Price]]/Table2[[#This Row],[Day Low]])-1</f>
        <v>1.1547979103656791E-2</v>
      </c>
      <c r="AD263" s="1">
        <f>(Table2[[#This Row],[Day High]]/Table2[[#This Row],[Close Price]])-1</f>
        <v>4.4577330796412129E-2</v>
      </c>
      <c r="AE263" s="1">
        <f>(Table2[[#This Row],[Close Price]]/Table2[[#This Row],[Current Week Low]])-1</f>
        <v>1.1547979103656791E-2</v>
      </c>
      <c r="AF263" s="1">
        <f>(Table2[[#This Row],[Current Week High]]/Table2[[#This Row],[Close Price]])-1</f>
        <v>9.3503669475401008E-2</v>
      </c>
      <c r="AG263" s="1">
        <f>(Table2[[#This Row],[Close Price]]/Table2[[#This Row],[Current Month Low]])-1</f>
        <v>1.1547979103656791E-2</v>
      </c>
      <c r="AH263" s="1">
        <f>(Table2[[#This Row],[Current Month High]]/Table2[[#This Row],[Close Price]])-1</f>
        <v>0.18972546887741237</v>
      </c>
      <c r="AI263">
        <v>22.587659690133101</v>
      </c>
      <c r="AJ263">
        <v>34.737227613990001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0.14000000000000001</v>
      </c>
      <c r="AM263" t="s">
        <v>3159</v>
      </c>
      <c r="AN263">
        <v>-10.25</v>
      </c>
      <c r="AO263" t="s">
        <v>3158</v>
      </c>
      <c r="AP263">
        <v>0.15612218084598101</v>
      </c>
      <c r="AQ263">
        <f>(Table2[[#This Row],[Sharpe Ratio]]-AVERAGE(Table2[Sharpe Ratio]))/_xlfn.STDEV.P(Table2[Sharpe Ratio])</f>
        <v>1.1946557130364319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-0.6225790865634333</v>
      </c>
      <c r="AS263">
        <f>_xlfn.RANK.AVG(Table2[[#This Row],[1Y Return vs Nifty Z-Score]],Table2[1Y Return vs Nifty Z-Score])</f>
        <v>470</v>
      </c>
      <c r="AT263">
        <f>_xlfn.RANK.AVG(Table2[[#This Row],[6M Return vs Nifty Z-Score]],Table2[6M Return vs Nifty Z-Score])</f>
        <v>329</v>
      </c>
      <c r="AU263">
        <f>_xlfn.RANK.AVG(Table2[[#This Row],[Sharpe Ratio Z-Score]],Table2[Sharpe Ratio Z-Score])</f>
        <v>83</v>
      </c>
      <c r="AV263">
        <f>(Table2[[#This Row],[Rank 1Y]]+Table2[[#This Row],[Rank 6M]]+Table2[[#This Row],[Rank Sharpe]])/3</f>
        <v>294</v>
      </c>
    </row>
    <row r="264" spans="1:48" x14ac:dyDescent="0.3">
      <c r="A264" t="s">
        <v>332</v>
      </c>
      <c r="B264" t="s">
        <v>333</v>
      </c>
      <c r="C264" t="s">
        <v>3113</v>
      </c>
      <c r="D264" t="s">
        <v>34</v>
      </c>
      <c r="E264">
        <v>72742.789793905002</v>
      </c>
      <c r="F264">
        <v>540.04999999999995</v>
      </c>
      <c r="G264">
        <v>-0.36336006062508303</v>
      </c>
      <c r="H264">
        <f>(Table2[[#This Row],[1Y Return vs Nifty]]-AVERAGE(Table2[1Y Return vs Nifty]))/_xlfn.STDEV.P(Table2[1Y Return vs Nifty])</f>
        <v>-0.30955295576524594</v>
      </c>
      <c r="I264">
        <v>12.955205106003699</v>
      </c>
      <c r="J264">
        <f>(Table2[[#This Row],[1M Return vs Nifty]]-AVERAGE(Table2[1M Return vs Nifty]))/_xlfn.STDEV.P(Table2[1M Return vs Nifty])</f>
        <v>1.5220917831308676</v>
      </c>
      <c r="K264">
        <v>-1.2788090737022</v>
      </c>
      <c r="L264">
        <f>(Table2[[#This Row],[6M Return vs Nifty]]-AVERAGE(Table2[6M Return vs Nifty]))/_xlfn.STDEV.P(Table2[6M Return vs Nifty])</f>
        <v>-0.20533630193775196</v>
      </c>
      <c r="M264">
        <v>0.97745272095696201</v>
      </c>
      <c r="N264">
        <f>(Table2[[#This Row],[1W Return vs Nifty]]-AVERAGE(Table2[1W Return vs Nifty]))/_xlfn.STDEV.P(Table2[1W Return vs Nifty])</f>
        <v>1.6782549203610761E-2</v>
      </c>
      <c r="O264">
        <v>553.84</v>
      </c>
      <c r="P264">
        <v>544.58484685613996</v>
      </c>
      <c r="Q264">
        <v>519.40133845978596</v>
      </c>
      <c r="R264">
        <v>35.694562126047799</v>
      </c>
      <c r="S264" s="1">
        <f>(Table2[[#This Row],[Close Price]]-Table2[[#This Row],[20D EMA]])/Table2[[#This Row],[20D EMA]]</f>
        <v>-2.4898887765419753E-2</v>
      </c>
      <c r="T264" s="1">
        <f>(Table2[[#This Row],[Close Price]]-Table2[[#This Row],[50D EMA]])/Table2[[#This Row],[50D EMA]]</f>
        <v>-8.3271631267734358E-3</v>
      </c>
      <c r="U264" s="1">
        <f>(Table2[[#This Row],[Close Price]]-Table2[[#This Row],[200D EMA]])/Table2[[#This Row],[200D EMA]]</f>
        <v>3.9754733019065354E-2</v>
      </c>
      <c r="V264">
        <v>0.78904109162316804</v>
      </c>
      <c r="W264">
        <v>538.04999999999995</v>
      </c>
      <c r="X264">
        <v>559.70000000000005</v>
      </c>
      <c r="Y264">
        <v>538.04999999999995</v>
      </c>
      <c r="Z264">
        <v>574</v>
      </c>
      <c r="AA264">
        <v>538.04999999999995</v>
      </c>
      <c r="AB264">
        <v>596.85</v>
      </c>
      <c r="AC264" s="1">
        <f>(Table2[[#This Row],[Close Price]]/Table2[[#This Row],[Day Low]])-1</f>
        <v>3.7171266610909193E-3</v>
      </c>
      <c r="AD264" s="1">
        <f>(Table2[[#This Row],[Day High]]/Table2[[#This Row],[Close Price]])-1</f>
        <v>3.6385519859272408E-2</v>
      </c>
      <c r="AE264" s="1">
        <f>(Table2[[#This Row],[Close Price]]/Table2[[#This Row],[Current Week Low]])-1</f>
        <v>3.7171266610909193E-3</v>
      </c>
      <c r="AF264" s="1">
        <f>(Table2[[#This Row],[Current Week High]]/Table2[[#This Row],[Close Price]])-1</f>
        <v>6.2864549578742768E-2</v>
      </c>
      <c r="AG264" s="1">
        <f>(Table2[[#This Row],[Close Price]]/Table2[[#This Row],[Current Month Low]])-1</f>
        <v>3.7171266610909193E-3</v>
      </c>
      <c r="AH264" s="1">
        <f>(Table2[[#This Row],[Current Month High]]/Table2[[#This Row],[Close Price]])-1</f>
        <v>0.10517544671789669</v>
      </c>
      <c r="AI264">
        <v>17.155818905656801</v>
      </c>
      <c r="AJ264">
        <v>38.155538500895297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0.01</v>
      </c>
      <c r="AM264" t="s">
        <v>3159</v>
      </c>
      <c r="AN264">
        <v>-2.0699999999999998</v>
      </c>
      <c r="AO264" t="s">
        <v>3158</v>
      </c>
      <c r="AP264">
        <v>0.15372216649880399</v>
      </c>
      <c r="AQ264">
        <f>(Table2[[#This Row],[Sharpe Ratio]]-AVERAGE(Table2[Sharpe Ratio]))/_xlfn.STDEV.P(Table2[Sharpe Ratio])</f>
        <v>1.1662084268872399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2.1901935015187202</v>
      </c>
      <c r="AS264">
        <f>_xlfn.RANK.AVG(Table2[[#This Row],[1Y Return vs Nifty Z-Score]],Table2[1Y Return vs Nifty Z-Score])</f>
        <v>418</v>
      </c>
      <c r="AT264">
        <f>_xlfn.RANK.AVG(Table2[[#This Row],[6M Return vs Nifty Z-Score]],Table2[6M Return vs Nifty Z-Score])</f>
        <v>375</v>
      </c>
      <c r="AU264">
        <f>_xlfn.RANK.AVG(Table2[[#This Row],[Sharpe Ratio Z-Score]],Table2[Sharpe Ratio Z-Score])</f>
        <v>90</v>
      </c>
      <c r="AV264">
        <f>(Table2[[#This Row],[Rank 1Y]]+Table2[[#This Row],[Rank 6M]]+Table2[[#This Row],[Rank Sharpe]])/3</f>
        <v>294.33333333333331</v>
      </c>
    </row>
    <row r="265" spans="1:48" hidden="1" x14ac:dyDescent="0.3">
      <c r="A265" t="s">
        <v>830</v>
      </c>
      <c r="B265" t="s">
        <v>831</v>
      </c>
      <c r="C265" t="s">
        <v>3122</v>
      </c>
      <c r="D265" t="s">
        <v>244</v>
      </c>
      <c r="E265">
        <v>17823.812619109998</v>
      </c>
      <c r="F265">
        <v>409.7</v>
      </c>
      <c r="G265">
        <v>19.842030057669</v>
      </c>
      <c r="H265">
        <f>(Table2[[#This Row],[1Y Return vs Nifty]]-AVERAGE(Table2[1Y Return vs Nifty]))/_xlfn.STDEV.P(Table2[1Y Return vs Nifty])</f>
        <v>9.6531571596860308E-2</v>
      </c>
      <c r="I265">
        <v>0.90066286795600004</v>
      </c>
      <c r="J265">
        <f>(Table2[[#This Row],[1M Return vs Nifty]]-AVERAGE(Table2[1M Return vs Nifty]))/_xlfn.STDEV.P(Table2[1M Return vs Nifty])</f>
        <v>0.20345678248360008</v>
      </c>
      <c r="K265">
        <v>9.2501224084118796</v>
      </c>
      <c r="L265">
        <f>(Table2[[#This Row],[6M Return vs Nifty]]-AVERAGE(Table2[6M Return vs Nifty]))/_xlfn.STDEV.P(Table2[6M Return vs Nifty])</f>
        <v>0.16020788076004239</v>
      </c>
      <c r="M265">
        <v>-2.68087753569033</v>
      </c>
      <c r="N265">
        <f>(Table2[[#This Row],[1W Return vs Nifty]]-AVERAGE(Table2[1W Return vs Nifty]))/_xlfn.STDEV.P(Table2[1W Return vs Nifty])</f>
        <v>-0.74939751910075103</v>
      </c>
      <c r="O265">
        <v>430.69</v>
      </c>
      <c r="P265">
        <v>438.51773652136501</v>
      </c>
      <c r="Q265">
        <v>404.41889618969401</v>
      </c>
      <c r="R265">
        <v>29.824729158939999</v>
      </c>
      <c r="S265" s="1">
        <f>(Table2[[#This Row],[Close Price]]-Table2[[#This Row],[20D EMA]])/Table2[[#This Row],[20D EMA]]</f>
        <v>-4.8735749611089202E-2</v>
      </c>
      <c r="T265" s="1">
        <f>(Table2[[#This Row],[Close Price]]-Table2[[#This Row],[50D EMA]])/Table2[[#This Row],[50D EMA]]</f>
        <v>-6.5716239324702871E-2</v>
      </c>
      <c r="U265" s="1">
        <f>(Table2[[#This Row],[Close Price]]-Table2[[#This Row],[200D EMA]])/Table2[[#This Row],[200D EMA]]</f>
        <v>1.3058499145472321E-2</v>
      </c>
      <c r="V265">
        <v>0.51804495714179799</v>
      </c>
      <c r="W265">
        <v>402.9</v>
      </c>
      <c r="X265">
        <v>417.7</v>
      </c>
      <c r="Y265">
        <v>402.9</v>
      </c>
      <c r="Z265">
        <v>432</v>
      </c>
      <c r="AA265">
        <v>402.9</v>
      </c>
      <c r="AB265">
        <v>454.55</v>
      </c>
      <c r="AC265" s="1">
        <f>(Table2[[#This Row],[Close Price]]/Table2[[#This Row],[Day Low]])-1</f>
        <v>1.6877637130801704E-2</v>
      </c>
      <c r="AD265" s="1">
        <f>(Table2[[#This Row],[Day High]]/Table2[[#This Row],[Close Price]])-1</f>
        <v>1.952648279228697E-2</v>
      </c>
      <c r="AE265" s="1">
        <f>(Table2[[#This Row],[Close Price]]/Table2[[#This Row],[Current Week Low]])-1</f>
        <v>1.6877637130801704E-2</v>
      </c>
      <c r="AF265" s="1">
        <f>(Table2[[#This Row],[Current Week High]]/Table2[[#This Row],[Close Price]])-1</f>
        <v>5.4430070783500151E-2</v>
      </c>
      <c r="AG265" s="1">
        <f>(Table2[[#This Row],[Close Price]]/Table2[[#This Row],[Current Month Low]])-1</f>
        <v>1.6877637130801704E-2</v>
      </c>
      <c r="AH265" s="1">
        <f>(Table2[[#This Row],[Current Month High]]/Table2[[#This Row],[Close Price]])-1</f>
        <v>0.10947034415425927</v>
      </c>
      <c r="AI265">
        <v>40.944593605076797</v>
      </c>
      <c r="AJ265">
        <v>44.591494617963598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-0.04</v>
      </c>
      <c r="AM265" t="s">
        <v>3158</v>
      </c>
      <c r="AN265">
        <v>-0.98</v>
      </c>
      <c r="AO265" t="s">
        <v>3158</v>
      </c>
      <c r="AP265">
        <v>5.6081852101780003E-2</v>
      </c>
      <c r="AQ265">
        <f>(Table2[[#This Row],[Sharpe Ratio]]-AVERAGE(Table2[Sharpe Ratio]))/_xlfn.STDEV.P(Table2[Sharpe Ratio])</f>
        <v>8.8811939828534053E-3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272</v>
      </c>
      <c r="AT265">
        <f>_xlfn.RANK.AVG(Table2[[#This Row],[6M Return vs Nifty Z-Score]],Table2[6M Return vs Nifty Z-Score])</f>
        <v>262</v>
      </c>
      <c r="AU265">
        <f>_xlfn.RANK.AVG(Table2[[#This Row],[Sharpe Ratio Z-Score]],Table2[Sharpe Ratio Z-Score])</f>
        <v>351</v>
      </c>
      <c r="AV265">
        <f>(Table2[[#This Row],[Rank 1Y]]+Table2[[#This Row],[Rank 6M]]+Table2[[#This Row],[Rank Sharpe]])/3</f>
        <v>295</v>
      </c>
    </row>
    <row r="266" spans="1:48" hidden="1" x14ac:dyDescent="0.3">
      <c r="A266" t="s">
        <v>227</v>
      </c>
      <c r="B266" t="s">
        <v>228</v>
      </c>
      <c r="C266" t="s">
        <v>3115</v>
      </c>
      <c r="D266" t="s">
        <v>229</v>
      </c>
      <c r="E266">
        <v>103843.881282809</v>
      </c>
      <c r="F266">
        <v>1427.7</v>
      </c>
      <c r="G266">
        <v>15.462144594491001</v>
      </c>
      <c r="H266">
        <f>(Table2[[#This Row],[1Y Return vs Nifty]]-AVERAGE(Table2[1Y Return vs Nifty]))/_xlfn.STDEV.P(Table2[1Y Return vs Nifty])</f>
        <v>8.5053712710156278E-3</v>
      </c>
      <c r="I266">
        <v>0.41706951846241003</v>
      </c>
      <c r="J266">
        <f>(Table2[[#This Row],[1M Return vs Nifty]]-AVERAGE(Table2[1M Return vs Nifty]))/_xlfn.STDEV.P(Table2[1M Return vs Nifty])</f>
        <v>0.15055696230546192</v>
      </c>
      <c r="K266">
        <v>13.417495888762399</v>
      </c>
      <c r="L266">
        <f>(Table2[[#This Row],[6M Return vs Nifty]]-AVERAGE(Table2[6M Return vs Nifty]))/_xlfn.STDEV.P(Table2[6M Return vs Nifty])</f>
        <v>0.30489104594722072</v>
      </c>
      <c r="M266">
        <v>3.3855428892252801</v>
      </c>
      <c r="N266">
        <f>(Table2[[#This Row],[1W Return vs Nifty]]-AVERAGE(Table2[1W Return vs Nifty]))/_xlfn.STDEV.P(Table2[1W Return vs Nifty])</f>
        <v>0.52111938053654128</v>
      </c>
      <c r="O266">
        <v>1466.08</v>
      </c>
      <c r="P266">
        <v>1476.7111510586899</v>
      </c>
      <c r="Q266">
        <v>1331.1024393340199</v>
      </c>
      <c r="R266">
        <v>36.426387618027</v>
      </c>
      <c r="S266" s="1">
        <f>(Table2[[#This Row],[Close Price]]-Table2[[#This Row],[20D EMA]])/Table2[[#This Row],[20D EMA]]</f>
        <v>-2.6178653279493536E-2</v>
      </c>
      <c r="T266" s="1">
        <f>(Table2[[#This Row],[Close Price]]-Table2[[#This Row],[50D EMA]])/Table2[[#This Row],[50D EMA]]</f>
        <v>-3.3189395924553403E-2</v>
      </c>
      <c r="U266" s="1">
        <f>(Table2[[#This Row],[Close Price]]-Table2[[#This Row],[200D EMA]])/Table2[[#This Row],[200D EMA]]</f>
        <v>7.2569591799643951E-2</v>
      </c>
      <c r="V266">
        <v>0.67682826534150198</v>
      </c>
      <c r="W266">
        <v>1423.45</v>
      </c>
      <c r="X266">
        <v>1443.85</v>
      </c>
      <c r="Y266">
        <v>1423.45</v>
      </c>
      <c r="Z266">
        <v>1495.4</v>
      </c>
      <c r="AA266">
        <v>1418.4</v>
      </c>
      <c r="AB266">
        <v>1495.4</v>
      </c>
      <c r="AC266" s="1">
        <f>(Table2[[#This Row],[Close Price]]/Table2[[#This Row],[Day Low]])-1</f>
        <v>2.9857037479363857E-3</v>
      </c>
      <c r="AD266" s="1">
        <f>(Table2[[#This Row],[Day High]]/Table2[[#This Row],[Close Price]])-1</f>
        <v>1.1311900259157959E-2</v>
      </c>
      <c r="AE266" s="1">
        <f>(Table2[[#This Row],[Close Price]]/Table2[[#This Row],[Current Week Low]])-1</f>
        <v>2.9857037479363857E-3</v>
      </c>
      <c r="AF266" s="1">
        <f>(Table2[[#This Row],[Current Week High]]/Table2[[#This Row],[Close Price]])-1</f>
        <v>4.7418925544582269E-2</v>
      </c>
      <c r="AG266" s="1">
        <f>(Table2[[#This Row],[Close Price]]/Table2[[#This Row],[Current Month Low]])-1</f>
        <v>6.556683587140455E-3</v>
      </c>
      <c r="AH266" s="1">
        <f>(Table2[[#This Row],[Current Month High]]/Table2[[#This Row],[Close Price]])-1</f>
        <v>4.7418925544582269E-2</v>
      </c>
      <c r="AI266">
        <v>15.395391188625</v>
      </c>
      <c r="AJ266">
        <v>39.016553067185903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0.08</v>
      </c>
      <c r="AM266" t="s">
        <v>3159</v>
      </c>
      <c r="AN266">
        <v>-2.67</v>
      </c>
      <c r="AO266" t="s">
        <v>3158</v>
      </c>
      <c r="AP266">
        <v>4.9518336585720003E-2</v>
      </c>
      <c r="AQ266">
        <f>(Table2[[#This Row],[Sharpe Ratio]]-AVERAGE(Table2[Sharpe Ratio]))/_xlfn.STDEV.P(Table2[Sharpe Ratio])</f>
        <v>-6.8915925959216862E-2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300</v>
      </c>
      <c r="AT266">
        <f>_xlfn.RANK.AVG(Table2[[#This Row],[6M Return vs Nifty Z-Score]],Table2[6M Return vs Nifty Z-Score])</f>
        <v>218</v>
      </c>
      <c r="AU266">
        <f>_xlfn.RANK.AVG(Table2[[#This Row],[Sharpe Ratio Z-Score]],Table2[Sharpe Ratio Z-Score])</f>
        <v>371</v>
      </c>
      <c r="AV266">
        <f>(Table2[[#This Row],[Rank 1Y]]+Table2[[#This Row],[Rank 6M]]+Table2[[#This Row],[Rank Sharpe]])/3</f>
        <v>296.33333333333331</v>
      </c>
    </row>
    <row r="267" spans="1:48" hidden="1" x14ac:dyDescent="0.3">
      <c r="A267" t="s">
        <v>1562</v>
      </c>
      <c r="B267" t="s">
        <v>1563</v>
      </c>
      <c r="C267" t="s">
        <v>3119</v>
      </c>
      <c r="D267" t="s">
        <v>215</v>
      </c>
      <c r="E267">
        <v>5951.1684341999999</v>
      </c>
      <c r="F267">
        <v>414.3</v>
      </c>
      <c r="G267">
        <v>-8.1857641021240308</v>
      </c>
      <c r="H267">
        <f>(Table2[[#This Row],[1Y Return vs Nifty]]-AVERAGE(Table2[1Y Return vs Nifty]))/_xlfn.STDEV.P(Table2[1Y Return vs Nifty])</f>
        <v>-0.46676631464770846</v>
      </c>
      <c r="I267">
        <v>0.42426660304267499</v>
      </c>
      <c r="J267">
        <f>(Table2[[#This Row],[1M Return vs Nifty]]-AVERAGE(Table2[1M Return vs Nifty]))/_xlfn.STDEV.P(Table2[1M Return vs Nifty])</f>
        <v>0.15134424459646437</v>
      </c>
      <c r="K267">
        <v>8.0391586360304199</v>
      </c>
      <c r="L267">
        <f>(Table2[[#This Row],[6M Return vs Nifty]]-AVERAGE(Table2[6M Return vs Nifty]))/_xlfn.STDEV.P(Table2[6M Return vs Nifty])</f>
        <v>0.11816555545820295</v>
      </c>
      <c r="M267">
        <v>-2.1858791619127902</v>
      </c>
      <c r="N267">
        <f>(Table2[[#This Row],[1W Return vs Nifty]]-AVERAGE(Table2[1W Return vs Nifty]))/_xlfn.STDEV.P(Table2[1W Return vs Nifty])</f>
        <v>-0.64572784981862397</v>
      </c>
      <c r="O267">
        <v>448.39</v>
      </c>
      <c r="P267">
        <v>465.94045125267797</v>
      </c>
      <c r="Q267">
        <v>433.335832524365</v>
      </c>
      <c r="R267">
        <v>27.054853278381799</v>
      </c>
      <c r="S267" s="1">
        <f>(Table2[[#This Row],[Close Price]]-Table2[[#This Row],[20D EMA]])/Table2[[#This Row],[20D EMA]]</f>
        <v>-7.602756528914556E-2</v>
      </c>
      <c r="T267" s="1">
        <f>(Table2[[#This Row],[Close Price]]-Table2[[#This Row],[50D EMA]])/Table2[[#This Row],[50D EMA]]</f>
        <v>-0.11083058170597324</v>
      </c>
      <c r="U267" s="1">
        <f>(Table2[[#This Row],[Close Price]]-Table2[[#This Row],[200D EMA]])/Table2[[#This Row],[200D EMA]]</f>
        <v>-4.3928590934825755E-2</v>
      </c>
      <c r="V267">
        <v>0.42655686158697997</v>
      </c>
      <c r="W267">
        <v>405.05</v>
      </c>
      <c r="X267">
        <v>434.35</v>
      </c>
      <c r="Y267">
        <v>405.05</v>
      </c>
      <c r="Z267">
        <v>448</v>
      </c>
      <c r="AA267">
        <v>405.05</v>
      </c>
      <c r="AB267">
        <v>470.1</v>
      </c>
      <c r="AC267" s="1">
        <f>(Table2[[#This Row],[Close Price]]/Table2[[#This Row],[Day Low]])-1</f>
        <v>2.283668682878659E-2</v>
      </c>
      <c r="AD267" s="1">
        <f>(Table2[[#This Row],[Day High]]/Table2[[#This Row],[Close Price]])-1</f>
        <v>4.8394882935071326E-2</v>
      </c>
      <c r="AE267" s="1">
        <f>(Table2[[#This Row],[Close Price]]/Table2[[#This Row],[Current Week Low]])-1</f>
        <v>2.283668682878659E-2</v>
      </c>
      <c r="AF267" s="1">
        <f>(Table2[[#This Row],[Current Week High]]/Table2[[#This Row],[Close Price]])-1</f>
        <v>8.1342022688872806E-2</v>
      </c>
      <c r="AG267" s="1">
        <f>(Table2[[#This Row],[Close Price]]/Table2[[#This Row],[Current Month Low]])-1</f>
        <v>2.283668682878659E-2</v>
      </c>
      <c r="AH267" s="1">
        <f>(Table2[[#This Row],[Current Month High]]/Table2[[#This Row],[Close Price]])-1</f>
        <v>0.13468501086169438</v>
      </c>
      <c r="AI267">
        <v>35.059135891865701</v>
      </c>
      <c r="AJ267">
        <v>52.568587737064902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-0.12</v>
      </c>
      <c r="AM267" t="s">
        <v>3158</v>
      </c>
      <c r="AN267">
        <v>-4.55</v>
      </c>
      <c r="AO267" t="s">
        <v>3158</v>
      </c>
      <c r="AP267">
        <v>0.12880869980656201</v>
      </c>
      <c r="AQ267">
        <f>(Table2[[#This Row],[Sharpe Ratio]]-AVERAGE(Table2[Sharpe Ratio]))/_xlfn.STDEV.P(Table2[Sharpe Ratio])</f>
        <v>0.87090997719414043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477</v>
      </c>
      <c r="AT267">
        <f>_xlfn.RANK.AVG(Table2[[#This Row],[6M Return vs Nifty Z-Score]],Table2[6M Return vs Nifty Z-Score])</f>
        <v>277</v>
      </c>
      <c r="AU267">
        <f>_xlfn.RANK.AVG(Table2[[#This Row],[Sharpe Ratio Z-Score]],Table2[Sharpe Ratio Z-Score])</f>
        <v>137</v>
      </c>
      <c r="AV267">
        <f>(Table2[[#This Row],[Rank 1Y]]+Table2[[#This Row],[Rank 6M]]+Table2[[#This Row],[Rank Sharpe]])/3</f>
        <v>297</v>
      </c>
    </row>
    <row r="268" spans="1:48" hidden="1" x14ac:dyDescent="0.3">
      <c r="A268" t="s">
        <v>799</v>
      </c>
      <c r="B268" t="s">
        <v>800</v>
      </c>
      <c r="C268" t="s">
        <v>3127</v>
      </c>
      <c r="D268" t="s">
        <v>411</v>
      </c>
      <c r="E268">
        <v>18508.132859915</v>
      </c>
      <c r="F268">
        <v>461.95</v>
      </c>
      <c r="G268">
        <v>32.381877647760199</v>
      </c>
      <c r="H268">
        <f>(Table2[[#This Row],[1Y Return vs Nifty]]-AVERAGE(Table2[1Y Return vs Nifty]))/_xlfn.STDEV.P(Table2[1Y Return vs Nifty])</f>
        <v>0.34855531635022136</v>
      </c>
      <c r="I268">
        <v>2.4769581197530299</v>
      </c>
      <c r="J268">
        <f>(Table2[[#This Row],[1M Return vs Nifty]]-AVERAGE(Table2[1M Return vs Nifty]))/_xlfn.STDEV.P(Table2[1M Return vs Nifty])</f>
        <v>0.37588623267152321</v>
      </c>
      <c r="K268">
        <v>11.171765580324999</v>
      </c>
      <c r="L268">
        <f>(Table2[[#This Row],[6M Return vs Nifty]]-AVERAGE(Table2[6M Return vs Nifty]))/_xlfn.STDEV.P(Table2[6M Return vs Nifty])</f>
        <v>0.22692362336954183</v>
      </c>
      <c r="M268">
        <v>3.6232348519241402</v>
      </c>
      <c r="N268">
        <f>(Table2[[#This Row],[1W Return vs Nifty]]-AVERAGE(Table2[1W Return vs Nifty]))/_xlfn.STDEV.P(Table2[1W Return vs Nifty])</f>
        <v>0.57090024542294748</v>
      </c>
      <c r="O268">
        <v>484.03</v>
      </c>
      <c r="P268">
        <v>490.64786635525599</v>
      </c>
      <c r="Q268">
        <v>449.37457131224602</v>
      </c>
      <c r="R268">
        <v>37.184850196866698</v>
      </c>
      <c r="S268" s="1">
        <f>(Table2[[#This Row],[Close Price]]-Table2[[#This Row],[20D EMA]])/Table2[[#This Row],[20D EMA]]</f>
        <v>-4.561700721029685E-2</v>
      </c>
      <c r="T268" s="1">
        <f>(Table2[[#This Row],[Close Price]]-Table2[[#This Row],[50D EMA]])/Table2[[#This Row],[50D EMA]]</f>
        <v>-5.8489740449573599E-2</v>
      </c>
      <c r="U268" s="1">
        <f>(Table2[[#This Row],[Close Price]]-Table2[[#This Row],[200D EMA]])/Table2[[#This Row],[200D EMA]]</f>
        <v>2.7984290813411396E-2</v>
      </c>
      <c r="V268">
        <v>1.0074535526819499</v>
      </c>
      <c r="W268">
        <v>460</v>
      </c>
      <c r="X268">
        <v>482.9</v>
      </c>
      <c r="Y268">
        <v>460</v>
      </c>
      <c r="Z268">
        <v>494.75</v>
      </c>
      <c r="AA268">
        <v>460</v>
      </c>
      <c r="AB268">
        <v>531.95000000000005</v>
      </c>
      <c r="AC268" s="1">
        <f>(Table2[[#This Row],[Close Price]]/Table2[[#This Row],[Day Low]])-1</f>
        <v>4.2391304347826342E-3</v>
      </c>
      <c r="AD268" s="1">
        <f>(Table2[[#This Row],[Day High]]/Table2[[#This Row],[Close Price]])-1</f>
        <v>4.5351228487931605E-2</v>
      </c>
      <c r="AE268" s="1">
        <f>(Table2[[#This Row],[Close Price]]/Table2[[#This Row],[Current Week Low]])-1</f>
        <v>4.2391304347826342E-3</v>
      </c>
      <c r="AF268" s="1">
        <f>(Table2[[#This Row],[Current Week High]]/Table2[[#This Row],[Close Price]])-1</f>
        <v>7.1003355341487273E-2</v>
      </c>
      <c r="AG268" s="1">
        <f>(Table2[[#This Row],[Close Price]]/Table2[[#This Row],[Current Month Low]])-1</f>
        <v>4.2391304347826342E-3</v>
      </c>
      <c r="AH268" s="1">
        <f>(Table2[[#This Row],[Current Month High]]/Table2[[#This Row],[Close Price]])-1</f>
        <v>0.15153155103366167</v>
      </c>
      <c r="AI268">
        <v>24.331637623119299</v>
      </c>
      <c r="AJ268">
        <v>53.957673721046397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0.01</v>
      </c>
      <c r="AM268" t="s">
        <v>3159</v>
      </c>
      <c r="AN268">
        <v>3.86</v>
      </c>
      <c r="AO268" t="s">
        <v>3159</v>
      </c>
      <c r="AP268">
        <v>1.6113950232032999E-2</v>
      </c>
      <c r="AQ268">
        <f>(Table2[[#This Row],[Sharpe Ratio]]-AVERAGE(Table2[Sharpe Ratio]))/_xlfn.STDEV.P(Table2[Sharpe Ratio])</f>
        <v>-0.46485694954485945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201</v>
      </c>
      <c r="AT268">
        <f>_xlfn.RANK.AVG(Table2[[#This Row],[6M Return vs Nifty Z-Score]],Table2[6M Return vs Nifty Z-Score])</f>
        <v>233</v>
      </c>
      <c r="AU268">
        <f>_xlfn.RANK.AVG(Table2[[#This Row],[Sharpe Ratio Z-Score]],Table2[Sharpe Ratio Z-Score])</f>
        <v>459</v>
      </c>
      <c r="AV268">
        <f>(Table2[[#This Row],[Rank 1Y]]+Table2[[#This Row],[Rank 6M]]+Table2[[#This Row],[Rank Sharpe]])/3</f>
        <v>297.66666666666669</v>
      </c>
    </row>
    <row r="269" spans="1:48" x14ac:dyDescent="0.3">
      <c r="A269" t="s">
        <v>1608</v>
      </c>
      <c r="B269" t="s">
        <v>1609</v>
      </c>
      <c r="C269" t="s">
        <v>3125</v>
      </c>
      <c r="D269" t="s">
        <v>120</v>
      </c>
      <c r="E269">
        <v>5589.3622502750004</v>
      </c>
      <c r="F269">
        <v>1181.6500000000001</v>
      </c>
      <c r="G269">
        <v>16.941358409880099</v>
      </c>
      <c r="H269">
        <f>(Table2[[#This Row],[1Y Return vs Nifty]]-AVERAGE(Table2[1Y Return vs Nifty]))/_xlfn.STDEV.P(Table2[1Y Return vs Nifty])</f>
        <v>3.8234361385683847E-2</v>
      </c>
      <c r="I269">
        <v>31.6725127262123</v>
      </c>
      <c r="J269">
        <f>(Table2[[#This Row],[1M Return vs Nifty]]-AVERAGE(Table2[1M Return vs Nifty]))/_xlfn.STDEV.P(Table2[1M Return vs Nifty])</f>
        <v>3.5695604018883182</v>
      </c>
      <c r="K269">
        <v>21.704326851741499</v>
      </c>
      <c r="L269">
        <f>(Table2[[#This Row],[6M Return vs Nifty]]-AVERAGE(Table2[6M Return vs Nifty]))/_xlfn.STDEV.P(Table2[6M Return vs Nifty])</f>
        <v>0.59259382534727667</v>
      </c>
      <c r="M269">
        <v>8.0325392175719799</v>
      </c>
      <c r="N269">
        <f>(Table2[[#This Row],[1W Return vs Nifty]]-AVERAGE(Table2[1W Return vs Nifty]))/_xlfn.STDEV.P(Table2[1W Return vs Nifty])</f>
        <v>1.4943600981544702</v>
      </c>
      <c r="O269">
        <v>1106.5899999999999</v>
      </c>
      <c r="P269">
        <v>1023.69648350912</v>
      </c>
      <c r="Q269">
        <v>870.21230139077602</v>
      </c>
      <c r="R269">
        <v>65.176248091373395</v>
      </c>
      <c r="S269" s="1">
        <f>(Table2[[#This Row],[Close Price]]-Table2[[#This Row],[20D EMA]])/Table2[[#This Row],[20D EMA]]</f>
        <v>6.783000027110328E-2</v>
      </c>
      <c r="T269" s="1">
        <f>(Table2[[#This Row],[Close Price]]-Table2[[#This Row],[50D EMA]])/Table2[[#This Row],[50D EMA]]</f>
        <v>0.15429721507827465</v>
      </c>
      <c r="U269" s="1">
        <f>(Table2[[#This Row],[Close Price]]-Table2[[#This Row],[200D EMA]])/Table2[[#This Row],[200D EMA]]</f>
        <v>0.35788703298204744</v>
      </c>
      <c r="V269">
        <v>0.70086855956705396</v>
      </c>
      <c r="W269">
        <v>1161</v>
      </c>
      <c r="X269">
        <v>1212.95</v>
      </c>
      <c r="Y269">
        <v>1161</v>
      </c>
      <c r="Z269">
        <v>1284.25</v>
      </c>
      <c r="AA269">
        <v>1060</v>
      </c>
      <c r="AB269">
        <v>1284.25</v>
      </c>
      <c r="AC269" s="1">
        <f>(Table2[[#This Row],[Close Price]]/Table2[[#This Row],[Day Low]])-1</f>
        <v>1.7786391042205141E-2</v>
      </c>
      <c r="AD269" s="1">
        <f>(Table2[[#This Row],[Day High]]/Table2[[#This Row],[Close Price]])-1</f>
        <v>2.6488384885541283E-2</v>
      </c>
      <c r="AE269" s="1">
        <f>(Table2[[#This Row],[Close Price]]/Table2[[#This Row],[Current Week Low]])-1</f>
        <v>1.7786391042205141E-2</v>
      </c>
      <c r="AF269" s="1">
        <f>(Table2[[#This Row],[Current Week High]]/Table2[[#This Row],[Close Price]])-1</f>
        <v>8.6827740870816239E-2</v>
      </c>
      <c r="AG269" s="1">
        <f>(Table2[[#This Row],[Close Price]]/Table2[[#This Row],[Current Month Low]])-1</f>
        <v>0.11476415094339631</v>
      </c>
      <c r="AH269" s="1">
        <f>(Table2[[#This Row],[Current Month High]]/Table2[[#This Row],[Close Price]])-1</f>
        <v>8.6827740870816239E-2</v>
      </c>
      <c r="AI269">
        <v>8.6827740870816204</v>
      </c>
      <c r="AJ269">
        <v>89.397339317198202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0.32</v>
      </c>
      <c r="AM269" t="s">
        <v>3159</v>
      </c>
      <c r="AN269">
        <v>13.38</v>
      </c>
      <c r="AO269" t="s">
        <v>3159</v>
      </c>
      <c r="AP269">
        <v>1.6910024572227001E-2</v>
      </c>
      <c r="AQ269">
        <f>(Table2[[#This Row],[Sharpe Ratio]]-AVERAGE(Table2[Sharpe Ratio]))/_xlfn.STDEV.P(Table2[Sharpe Ratio])</f>
        <v>-0.45542110822242526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5.2393275785533238</v>
      </c>
      <c r="AS269">
        <f>_xlfn.RANK.AVG(Table2[[#This Row],[1Y Return vs Nifty Z-Score]],Table2[1Y Return vs Nifty Z-Score])</f>
        <v>288</v>
      </c>
      <c r="AT269">
        <f>_xlfn.RANK.AVG(Table2[[#This Row],[6M Return vs Nifty Z-Score]],Table2[6M Return vs Nifty Z-Score])</f>
        <v>149</v>
      </c>
      <c r="AU269">
        <f>_xlfn.RANK.AVG(Table2[[#This Row],[Sharpe Ratio Z-Score]],Table2[Sharpe Ratio Z-Score])</f>
        <v>457</v>
      </c>
      <c r="AV269">
        <f>(Table2[[#This Row],[Rank 1Y]]+Table2[[#This Row],[Rank 6M]]+Table2[[#This Row],[Rank Sharpe]])/3</f>
        <v>298</v>
      </c>
    </row>
    <row r="270" spans="1:48" hidden="1" x14ac:dyDescent="0.3">
      <c r="A270" t="s">
        <v>1080</v>
      </c>
      <c r="B270" t="s">
        <v>1081</v>
      </c>
      <c r="C270" t="s">
        <v>3123</v>
      </c>
      <c r="D270" t="s">
        <v>69</v>
      </c>
      <c r="E270">
        <v>11316</v>
      </c>
      <c r="F270">
        <v>75.44</v>
      </c>
      <c r="G270">
        <v>21.442293426242902</v>
      </c>
      <c r="H270">
        <f>(Table2[[#This Row],[1Y Return vs Nifty]]-AVERAGE(Table2[1Y Return vs Nifty]))/_xlfn.STDEV.P(Table2[1Y Return vs Nifty])</f>
        <v>0.12869339524281179</v>
      </c>
      <c r="I270">
        <v>-1.64493942040562</v>
      </c>
      <c r="J270">
        <f>(Table2[[#This Row],[1M Return vs Nifty]]-AVERAGE(Table2[1M Return vs Nifty]))/_xlfn.STDEV.P(Table2[1M Return vs Nifty])</f>
        <v>-7.5004249787422955E-2</v>
      </c>
      <c r="K270">
        <v>2.6716595382917898</v>
      </c>
      <c r="L270">
        <f>(Table2[[#This Row],[6M Return vs Nifty]]-AVERAGE(Table2[6M Return vs Nifty]))/_xlfn.STDEV.P(Table2[6M Return vs Nifty])</f>
        <v>-6.8183655204535537E-2</v>
      </c>
      <c r="M270">
        <v>5.3380720412737297</v>
      </c>
      <c r="N270">
        <f>(Table2[[#This Row],[1W Return vs Nifty]]-AVERAGE(Table2[1W Return vs Nifty]))/_xlfn.STDEV.P(Table2[1W Return vs Nifty])</f>
        <v>0.93004608046049797</v>
      </c>
      <c r="O270">
        <v>79.36</v>
      </c>
      <c r="P270">
        <v>83.824948531858297</v>
      </c>
      <c r="Q270">
        <v>80.593238416076005</v>
      </c>
      <c r="R270">
        <v>36.543371506167702</v>
      </c>
      <c r="S270" s="1">
        <f>(Table2[[#This Row],[Close Price]]-Table2[[#This Row],[20D EMA]])/Table2[[#This Row],[20D EMA]]</f>
        <v>-4.9395161290322599E-2</v>
      </c>
      <c r="T270" s="1">
        <f>(Table2[[#This Row],[Close Price]]-Table2[[#This Row],[50D EMA]])/Table2[[#This Row],[50D EMA]]</f>
        <v>-0.10002927146053107</v>
      </c>
      <c r="U270" s="1">
        <f>(Table2[[#This Row],[Close Price]]-Table2[[#This Row],[200D EMA]])/Table2[[#This Row],[200D EMA]]</f>
        <v>-6.394132457454503E-2</v>
      </c>
      <c r="V270">
        <v>0.88818711891829405</v>
      </c>
      <c r="W270">
        <v>74.790000000000006</v>
      </c>
      <c r="X270">
        <v>79.38</v>
      </c>
      <c r="Y270">
        <v>74.790000000000006</v>
      </c>
      <c r="Z270">
        <v>85.44</v>
      </c>
      <c r="AA270">
        <v>74.790000000000006</v>
      </c>
      <c r="AB270">
        <v>85.44</v>
      </c>
      <c r="AC270" s="1">
        <f>(Table2[[#This Row],[Close Price]]/Table2[[#This Row],[Day Low]])-1</f>
        <v>8.6910014707848315E-3</v>
      </c>
      <c r="AD270" s="1">
        <f>(Table2[[#This Row],[Day High]]/Table2[[#This Row],[Close Price]])-1</f>
        <v>5.2226935312831291E-2</v>
      </c>
      <c r="AE270" s="1">
        <f>(Table2[[#This Row],[Close Price]]/Table2[[#This Row],[Current Week Low]])-1</f>
        <v>8.6910014707848315E-3</v>
      </c>
      <c r="AF270" s="1">
        <f>(Table2[[#This Row],[Current Week High]]/Table2[[#This Row],[Close Price]])-1</f>
        <v>0.13255567338282082</v>
      </c>
      <c r="AG270" s="1">
        <f>(Table2[[#This Row],[Close Price]]/Table2[[#This Row],[Current Month Low]])-1</f>
        <v>8.6910014707848315E-3</v>
      </c>
      <c r="AH270" s="1">
        <f>(Table2[[#This Row],[Current Month High]]/Table2[[#This Row],[Close Price]])-1</f>
        <v>0.13255567338282082</v>
      </c>
      <c r="AI270">
        <v>74.708377518557796</v>
      </c>
      <c r="AJ270">
        <v>51.182364729458897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-0.24</v>
      </c>
      <c r="AM270" t="s">
        <v>3158</v>
      </c>
      <c r="AN270">
        <v>0.82</v>
      </c>
      <c r="AO270" t="s">
        <v>3159</v>
      </c>
      <c r="AP270">
        <v>6.6702526499675993E-2</v>
      </c>
      <c r="AQ270">
        <f>(Table2[[#This Row],[Sharpe Ratio]]-AVERAGE(Table2[Sharpe Ratio]))/_xlfn.STDEV.P(Table2[Sharpe Ratio])</f>
        <v>0.13476767630731085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261</v>
      </c>
      <c r="AT270">
        <f>_xlfn.RANK.AVG(Table2[[#This Row],[6M Return vs Nifty Z-Score]],Table2[6M Return vs Nifty Z-Score])</f>
        <v>331</v>
      </c>
      <c r="AU270">
        <f>_xlfn.RANK.AVG(Table2[[#This Row],[Sharpe Ratio Z-Score]],Table2[Sharpe Ratio Z-Score])</f>
        <v>303</v>
      </c>
      <c r="AV270">
        <f>(Table2[[#This Row],[Rank 1Y]]+Table2[[#This Row],[Rank 6M]]+Table2[[#This Row],[Rank Sharpe]])/3</f>
        <v>298.33333333333331</v>
      </c>
    </row>
    <row r="271" spans="1:48" hidden="1" x14ac:dyDescent="0.3">
      <c r="A271" t="s">
        <v>124</v>
      </c>
      <c r="B271" t="s">
        <v>125</v>
      </c>
      <c r="C271" t="s">
        <v>3118</v>
      </c>
      <c r="D271" t="s">
        <v>57</v>
      </c>
      <c r="E271">
        <v>210974.5600727</v>
      </c>
      <c r="F271">
        <v>547</v>
      </c>
      <c r="G271">
        <v>18.874560395676799</v>
      </c>
      <c r="H271">
        <f>(Table2[[#This Row],[1Y Return vs Nifty]]-AVERAGE(Table2[1Y Return vs Nifty]))/_xlfn.STDEV.P(Table2[1Y Return vs Nifty])</f>
        <v>7.7087529283043812E-2</v>
      </c>
      <c r="I271">
        <v>-7.59821139875433</v>
      </c>
      <c r="J271">
        <f>(Table2[[#This Row],[1M Return vs Nifty]]-AVERAGE(Table2[1M Return vs Nifty]))/_xlfn.STDEV.P(Table2[1M Return vs Nifty])</f>
        <v>-0.72622705393884734</v>
      </c>
      <c r="K271">
        <v>-14.6342775185328</v>
      </c>
      <c r="L271">
        <f>(Table2[[#This Row],[6M Return vs Nifty]]-AVERAGE(Table2[6M Return vs Nifty]))/_xlfn.STDEV.P(Table2[6M Return vs Nifty])</f>
        <v>-0.66901239342956742</v>
      </c>
      <c r="M271">
        <v>-4.4614842527868896</v>
      </c>
      <c r="N271">
        <f>(Table2[[#This Row],[1W Return vs Nifty]]-AVERAGE(Table2[1W Return vs Nifty]))/_xlfn.STDEV.P(Table2[1W Return vs Nifty])</f>
        <v>-1.1223177533112456</v>
      </c>
      <c r="O271">
        <v>594.14</v>
      </c>
      <c r="P271">
        <v>620.65843680920295</v>
      </c>
      <c r="Q271">
        <v>608.90753225951903</v>
      </c>
      <c r="R271">
        <v>23.501407268932098</v>
      </c>
      <c r="S271" s="1">
        <f>(Table2[[#This Row],[Close Price]]-Table2[[#This Row],[20D EMA]])/Table2[[#This Row],[20D EMA]]</f>
        <v>-7.9341569327094602E-2</v>
      </c>
      <c r="T271" s="1">
        <f>(Table2[[#This Row],[Close Price]]-Table2[[#This Row],[50D EMA]])/Table2[[#This Row],[50D EMA]]</f>
        <v>-0.11867789502367845</v>
      </c>
      <c r="U271" s="1">
        <f>(Table2[[#This Row],[Close Price]]-Table2[[#This Row],[200D EMA]])/Table2[[#This Row],[200D EMA]]</f>
        <v>-0.10166984144504518</v>
      </c>
      <c r="V271">
        <v>0.64857637362013099</v>
      </c>
      <c r="W271">
        <v>541.29999999999995</v>
      </c>
      <c r="X271">
        <v>598</v>
      </c>
      <c r="Y271">
        <v>541.29999999999995</v>
      </c>
      <c r="Z271">
        <v>598</v>
      </c>
      <c r="AA271">
        <v>541.29999999999995</v>
      </c>
      <c r="AB271">
        <v>627</v>
      </c>
      <c r="AC271" s="1">
        <f>(Table2[[#This Row],[Close Price]]/Table2[[#This Row],[Day Low]])-1</f>
        <v>1.0530205061888065E-2</v>
      </c>
      <c r="AD271" s="1">
        <f>(Table2[[#This Row],[Day High]]/Table2[[#This Row],[Close Price]])-1</f>
        <v>9.323583180987205E-2</v>
      </c>
      <c r="AE271" s="1">
        <f>(Table2[[#This Row],[Close Price]]/Table2[[#This Row],[Current Week Low]])-1</f>
        <v>1.0530205061888065E-2</v>
      </c>
      <c r="AF271" s="1">
        <f>(Table2[[#This Row],[Current Week High]]/Table2[[#This Row],[Close Price]])-1</f>
        <v>9.323583180987205E-2</v>
      </c>
      <c r="AG271" s="1">
        <f>(Table2[[#This Row],[Close Price]]/Table2[[#This Row],[Current Month Low]])-1</f>
        <v>1.0530205061888065E-2</v>
      </c>
      <c r="AH271" s="1">
        <f>(Table2[[#This Row],[Current Month High]]/Table2[[#This Row],[Close Price]])-1</f>
        <v>0.1462522851919561</v>
      </c>
      <c r="AI271">
        <v>63.775137111517303</v>
      </c>
      <c r="AJ271">
        <v>43.928430469675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-0.02</v>
      </c>
      <c r="AM271" t="s">
        <v>3158</v>
      </c>
      <c r="AN271">
        <v>-8.56</v>
      </c>
      <c r="AO271" t="s">
        <v>3158</v>
      </c>
      <c r="AP271">
        <v>0.15867736911688499</v>
      </c>
      <c r="AQ271">
        <f>(Table2[[#This Row],[Sharpe Ratio]]-AVERAGE(Table2[Sharpe Ratio]))/_xlfn.STDEV.P(Table2[Sharpe Ratio])</f>
        <v>1.2249422702784596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275</v>
      </c>
      <c r="AT271">
        <f>_xlfn.RANK.AVG(Table2[[#This Row],[6M Return vs Nifty Z-Score]],Table2[6M Return vs Nifty Z-Score])</f>
        <v>553</v>
      </c>
      <c r="AU271">
        <f>_xlfn.RANK.AVG(Table2[[#This Row],[Sharpe Ratio Z-Score]],Table2[Sharpe Ratio Z-Score])</f>
        <v>72</v>
      </c>
      <c r="AV271">
        <f>(Table2[[#This Row],[Rank 1Y]]+Table2[[#This Row],[Rank 6M]]+Table2[[#This Row],[Rank Sharpe]])/3</f>
        <v>300</v>
      </c>
    </row>
    <row r="272" spans="1:48" hidden="1" x14ac:dyDescent="0.3">
      <c r="A272" t="s">
        <v>1510</v>
      </c>
      <c r="B272" t="s">
        <v>1511</v>
      </c>
      <c r="C272" t="s">
        <v>3122</v>
      </c>
      <c r="D272" t="s">
        <v>215</v>
      </c>
      <c r="E272">
        <v>6369.3521372199903</v>
      </c>
      <c r="F272">
        <v>1571.95</v>
      </c>
      <c r="G272">
        <v>39.630447201237601</v>
      </c>
      <c r="H272">
        <f>(Table2[[#This Row],[1Y Return vs Nifty]]-AVERAGE(Table2[1Y Return vs Nifty]))/_xlfn.STDEV.P(Table2[1Y Return vs Nifty])</f>
        <v>0.49423584634454859</v>
      </c>
      <c r="I272">
        <v>-4.6348931109187301</v>
      </c>
      <c r="J272">
        <f>(Table2[[#This Row],[1M Return vs Nifty]]-AVERAGE(Table2[1M Return vs Nifty]))/_xlfn.STDEV.P(Table2[1M Return vs Nifty])</f>
        <v>-0.4020724626458807</v>
      </c>
      <c r="K272">
        <v>5.7036489656580596</v>
      </c>
      <c r="L272">
        <f>(Table2[[#This Row],[6M Return vs Nifty]]-AVERAGE(Table2[6M Return vs Nifty]))/_xlfn.STDEV.P(Table2[6M Return vs Nifty])</f>
        <v>3.7081166687193433E-2</v>
      </c>
      <c r="M272">
        <v>4.1630748669718898</v>
      </c>
      <c r="N272">
        <f>(Table2[[#This Row],[1W Return vs Nifty]]-AVERAGE(Table2[1W Return vs Nifty]))/_xlfn.STDEV.P(Table2[1W Return vs Nifty])</f>
        <v>0.68396129529704308</v>
      </c>
      <c r="O272">
        <v>1735.42</v>
      </c>
      <c r="P272">
        <v>1814.7748050636401</v>
      </c>
      <c r="Q272">
        <v>1623.1451600667101</v>
      </c>
      <c r="R272">
        <v>31.943301318254498</v>
      </c>
      <c r="S272" s="1">
        <f>(Table2[[#This Row],[Close Price]]-Table2[[#This Row],[20D EMA]])/Table2[[#This Row],[20D EMA]]</f>
        <v>-9.4196217630314286E-2</v>
      </c>
      <c r="T272" s="1">
        <f>(Table2[[#This Row],[Close Price]]-Table2[[#This Row],[50D EMA]])/Table2[[#This Row],[50D EMA]]</f>
        <v>-0.13380437307488668</v>
      </c>
      <c r="U272" s="1">
        <f>(Table2[[#This Row],[Close Price]]-Table2[[#This Row],[200D EMA]])/Table2[[#This Row],[200D EMA]]</f>
        <v>-3.1540715720463332E-2</v>
      </c>
      <c r="V272">
        <v>1.1713047848670901</v>
      </c>
      <c r="W272">
        <v>1560.25</v>
      </c>
      <c r="X272">
        <v>1648.4</v>
      </c>
      <c r="Y272">
        <v>1560.25</v>
      </c>
      <c r="Z272">
        <v>1691.95</v>
      </c>
      <c r="AA272">
        <v>1527.9</v>
      </c>
      <c r="AB272">
        <v>1728</v>
      </c>
      <c r="AC272" s="1">
        <f>(Table2[[#This Row],[Close Price]]/Table2[[#This Row],[Day Low]])-1</f>
        <v>7.4987982695080557E-3</v>
      </c>
      <c r="AD272" s="1">
        <f>(Table2[[#This Row],[Day High]]/Table2[[#This Row],[Close Price]])-1</f>
        <v>4.863386240020362E-2</v>
      </c>
      <c r="AE272" s="1">
        <f>(Table2[[#This Row],[Close Price]]/Table2[[#This Row],[Current Week Low]])-1</f>
        <v>7.4987982695080557E-3</v>
      </c>
      <c r="AF272" s="1">
        <f>(Table2[[#This Row],[Current Week High]]/Table2[[#This Row],[Close Price]])-1</f>
        <v>7.6338305925760963E-2</v>
      </c>
      <c r="AG272" s="1">
        <f>(Table2[[#This Row],[Close Price]]/Table2[[#This Row],[Current Month Low]])-1</f>
        <v>2.8830420839060178E-2</v>
      </c>
      <c r="AH272" s="1">
        <f>(Table2[[#This Row],[Current Month High]]/Table2[[#This Row],[Close Price]])-1</f>
        <v>9.9271605330958357E-2</v>
      </c>
      <c r="AI272">
        <v>50.125640128502802</v>
      </c>
      <c r="AJ272">
        <v>75.519205002233093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-0.16</v>
      </c>
      <c r="AM272" t="s">
        <v>3158</v>
      </c>
      <c r="AN272">
        <v>-13.79</v>
      </c>
      <c r="AO272" t="s">
        <v>3158</v>
      </c>
      <c r="AP272">
        <v>2.2567865293020999E-2</v>
      </c>
      <c r="AQ272">
        <f>(Table2[[#This Row],[Sharpe Ratio]]-AVERAGE(Table2[Sharpe Ratio]))/_xlfn.STDEV.P(Table2[Sharpe Ratio])</f>
        <v>-0.38835891996497057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167</v>
      </c>
      <c r="AT272">
        <f>_xlfn.RANK.AVG(Table2[[#This Row],[6M Return vs Nifty Z-Score]],Table2[6M Return vs Nifty Z-Score])</f>
        <v>297</v>
      </c>
      <c r="AU272">
        <f>_xlfn.RANK.AVG(Table2[[#This Row],[Sharpe Ratio Z-Score]],Table2[Sharpe Ratio Z-Score])</f>
        <v>441</v>
      </c>
      <c r="AV272">
        <f>(Table2[[#This Row],[Rank 1Y]]+Table2[[#This Row],[Rank 6M]]+Table2[[#This Row],[Rank Sharpe]])/3</f>
        <v>301.66666666666669</v>
      </c>
    </row>
    <row r="273" spans="1:48" hidden="1" x14ac:dyDescent="0.3">
      <c r="A273" t="s">
        <v>1323</v>
      </c>
      <c r="B273" t="s">
        <v>1324</v>
      </c>
      <c r="C273" t="s">
        <v>3122</v>
      </c>
      <c r="D273" t="s">
        <v>85</v>
      </c>
      <c r="E273">
        <v>8228.4755697599994</v>
      </c>
      <c r="F273">
        <v>1058.7</v>
      </c>
      <c r="G273">
        <v>30.9675250624725</v>
      </c>
      <c r="H273">
        <f>(Table2[[#This Row],[1Y Return vs Nifty]]-AVERAGE(Table2[1Y Return vs Nifty]))/_xlfn.STDEV.P(Table2[1Y Return vs Nifty])</f>
        <v>0.32012989631342081</v>
      </c>
      <c r="I273">
        <v>-16.021075943257902</v>
      </c>
      <c r="J273">
        <f>(Table2[[#This Row],[1M Return vs Nifty]]-AVERAGE(Table2[1M Return vs Nifty]))/_xlfn.STDEV.P(Table2[1M Return vs Nifty])</f>
        <v>-1.6475962585725443</v>
      </c>
      <c r="K273">
        <v>19.8369836193732</v>
      </c>
      <c r="L273">
        <f>(Table2[[#This Row],[6M Return vs Nifty]]-AVERAGE(Table2[6M Return vs Nifty]))/_xlfn.STDEV.P(Table2[6M Return vs Nifty])</f>
        <v>0.52776327185266214</v>
      </c>
      <c r="M273">
        <v>-2.1496669040885101</v>
      </c>
      <c r="N273">
        <f>(Table2[[#This Row],[1W Return vs Nifty]]-AVERAGE(Table2[1W Return vs Nifty]))/_xlfn.STDEV.P(Table2[1W Return vs Nifty])</f>
        <v>-0.63814375865494399</v>
      </c>
      <c r="O273">
        <v>1196.82</v>
      </c>
      <c r="P273">
        <v>1224.6204878603901</v>
      </c>
      <c r="Q273">
        <v>1025.32395886431</v>
      </c>
      <c r="R273">
        <v>20.748696594558002</v>
      </c>
      <c r="S273" s="1">
        <f>(Table2[[#This Row],[Close Price]]-Table2[[#This Row],[20D EMA]])/Table2[[#This Row],[20D EMA]]</f>
        <v>-0.11540582543740904</v>
      </c>
      <c r="T273" s="1">
        <f>(Table2[[#This Row],[Close Price]]-Table2[[#This Row],[50D EMA]])/Table2[[#This Row],[50D EMA]]</f>
        <v>-0.13548727095876043</v>
      </c>
      <c r="U273" s="1">
        <f>(Table2[[#This Row],[Close Price]]-Table2[[#This Row],[200D EMA]])/Table2[[#This Row],[200D EMA]]</f>
        <v>3.2551703144300503E-2</v>
      </c>
      <c r="V273">
        <v>0.85560011740366604</v>
      </c>
      <c r="W273">
        <v>1051.1500000000001</v>
      </c>
      <c r="X273">
        <v>1099.5</v>
      </c>
      <c r="Y273">
        <v>1051.1500000000001</v>
      </c>
      <c r="Z273">
        <v>1149.75</v>
      </c>
      <c r="AA273">
        <v>1051.1500000000001</v>
      </c>
      <c r="AB273">
        <v>1247.7</v>
      </c>
      <c r="AC273" s="1">
        <f>(Table2[[#This Row],[Close Price]]/Table2[[#This Row],[Day Low]])-1</f>
        <v>7.1826095229035047E-3</v>
      </c>
      <c r="AD273" s="1">
        <f>(Table2[[#This Row],[Day High]]/Table2[[#This Row],[Close Price]])-1</f>
        <v>3.8537829413431535E-2</v>
      </c>
      <c r="AE273" s="1">
        <f>(Table2[[#This Row],[Close Price]]/Table2[[#This Row],[Current Week Low]])-1</f>
        <v>7.1826095229035047E-3</v>
      </c>
      <c r="AF273" s="1">
        <f>(Table2[[#This Row],[Current Week High]]/Table2[[#This Row],[Close Price]])-1</f>
        <v>8.6001700198356401E-2</v>
      </c>
      <c r="AG273" s="1">
        <f>(Table2[[#This Row],[Close Price]]/Table2[[#This Row],[Current Month Low]])-1</f>
        <v>7.1826095229035047E-3</v>
      </c>
      <c r="AH273" s="1">
        <f>(Table2[[#This Row],[Current Month High]]/Table2[[#This Row],[Close Price]])-1</f>
        <v>0.17852082742986686</v>
      </c>
      <c r="AI273">
        <v>45.839236799848798</v>
      </c>
      <c r="AJ273">
        <v>58.511753256475501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0.06</v>
      </c>
      <c r="AM273" t="s">
        <v>3159</v>
      </c>
      <c r="AN273">
        <v>-12.68</v>
      </c>
      <c r="AO273" t="s">
        <v>3158</v>
      </c>
      <c r="AQ273">
        <f>(Table2[[#This Row],[Sharpe Ratio]]-AVERAGE(Table2[Sharpe Ratio]))/_xlfn.STDEV.P(Table2[Sharpe Ratio])</f>
        <v>-0.65585503827864744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210</v>
      </c>
      <c r="AT273">
        <f>_xlfn.RANK.AVG(Table2[[#This Row],[6M Return vs Nifty Z-Score]],Table2[6M Return vs Nifty Z-Score])</f>
        <v>166</v>
      </c>
      <c r="AU273">
        <f>_xlfn.RANK.AVG(Table2[[#This Row],[Sharpe Ratio Z-Score]],Table2[Sharpe Ratio Z-Score])</f>
        <v>531</v>
      </c>
      <c r="AV273">
        <f>(Table2[[#This Row],[Rank 1Y]]+Table2[[#This Row],[Rank 6M]]+Table2[[#This Row],[Rank Sharpe]])/3</f>
        <v>302.33333333333331</v>
      </c>
    </row>
    <row r="274" spans="1:48" hidden="1" x14ac:dyDescent="0.3">
      <c r="A274" t="s">
        <v>149</v>
      </c>
      <c r="B274" t="s">
        <v>150</v>
      </c>
      <c r="C274" t="s">
        <v>3120</v>
      </c>
      <c r="D274" t="s">
        <v>151</v>
      </c>
      <c r="E274">
        <v>169727.4526167</v>
      </c>
      <c r="F274">
        <v>434.75</v>
      </c>
      <c r="G274">
        <v>58.519483287604899</v>
      </c>
      <c r="H274">
        <f>(Table2[[#This Row],[1Y Return vs Nifty]]-AVERAGE(Table2[1Y Return vs Nifty]))/_xlfn.STDEV.P(Table2[1Y Return vs Nifty])</f>
        <v>0.87386451208920424</v>
      </c>
      <c r="I274">
        <v>-5.5986956557457903</v>
      </c>
      <c r="J274">
        <f>(Table2[[#This Row],[1M Return vs Nifty]]-AVERAGE(Table2[1M Return vs Nifty]))/_xlfn.STDEV.P(Table2[1M Return vs Nifty])</f>
        <v>-0.50750191357189933</v>
      </c>
      <c r="K274">
        <v>-1.5831079030501101</v>
      </c>
      <c r="L274">
        <f>(Table2[[#This Row],[6M Return vs Nifty]]-AVERAGE(Table2[6M Return vs Nifty]))/_xlfn.STDEV.P(Table2[6M Return vs Nifty])</f>
        <v>-0.21590097006754616</v>
      </c>
      <c r="M274">
        <v>-1.97536783203592</v>
      </c>
      <c r="N274">
        <f>(Table2[[#This Row],[1W Return vs Nifty]]-AVERAGE(Table2[1W Return vs Nifty]))/_xlfn.STDEV.P(Table2[1W Return vs Nifty])</f>
        <v>-0.60163954346333126</v>
      </c>
      <c r="O274">
        <v>463.09</v>
      </c>
      <c r="P274">
        <v>465.934523410201</v>
      </c>
      <c r="Q274">
        <v>412.49874780370999</v>
      </c>
      <c r="R274">
        <v>24.4589121620652</v>
      </c>
      <c r="S274" s="1">
        <f>(Table2[[#This Row],[Close Price]]-Table2[[#This Row],[20D EMA]])/Table2[[#This Row],[20D EMA]]</f>
        <v>-6.1197607376535824E-2</v>
      </c>
      <c r="T274" s="1">
        <f>(Table2[[#This Row],[Close Price]]-Table2[[#This Row],[50D EMA]])/Table2[[#This Row],[50D EMA]]</f>
        <v>-6.6928982171056389E-2</v>
      </c>
      <c r="U274" s="1">
        <f>(Table2[[#This Row],[Close Price]]-Table2[[#This Row],[200D EMA]])/Table2[[#This Row],[200D EMA]]</f>
        <v>5.3942593316376325E-2</v>
      </c>
      <c r="V274">
        <v>0.63384370420524405</v>
      </c>
      <c r="W274">
        <v>432.3</v>
      </c>
      <c r="X274">
        <v>445.4</v>
      </c>
      <c r="Y274">
        <v>432.3</v>
      </c>
      <c r="Z274">
        <v>461.9</v>
      </c>
      <c r="AA274">
        <v>432.3</v>
      </c>
      <c r="AB274">
        <v>476.45</v>
      </c>
      <c r="AC274" s="1">
        <f>(Table2[[#This Row],[Close Price]]/Table2[[#This Row],[Day Low]])-1</f>
        <v>5.6673606291925971E-3</v>
      </c>
      <c r="AD274" s="1">
        <f>(Table2[[#This Row],[Day High]]/Table2[[#This Row],[Close Price]])-1</f>
        <v>2.4496837262794724E-2</v>
      </c>
      <c r="AE274" s="1">
        <f>(Table2[[#This Row],[Close Price]]/Table2[[#This Row],[Current Week Low]])-1</f>
        <v>5.6673606291925971E-3</v>
      </c>
      <c r="AF274" s="1">
        <f>(Table2[[#This Row],[Current Week High]]/Table2[[#This Row],[Close Price]])-1</f>
        <v>6.2449683726279348E-2</v>
      </c>
      <c r="AG274" s="1">
        <f>(Table2[[#This Row],[Close Price]]/Table2[[#This Row],[Current Month Low]])-1</f>
        <v>5.6673606291925971E-3</v>
      </c>
      <c r="AH274" s="1">
        <f>(Table2[[#This Row],[Current Month High]]/Table2[[#This Row],[Close Price]])-1</f>
        <v>9.5917193789534227E-2</v>
      </c>
      <c r="AI274">
        <v>20.448533640022902</v>
      </c>
      <c r="AJ274">
        <v>88.407367280606707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</v>
      </c>
      <c r="AM274" t="s">
        <v>3160</v>
      </c>
      <c r="AN274">
        <v>-7.33</v>
      </c>
      <c r="AO274" t="s">
        <v>3158</v>
      </c>
      <c r="AP274">
        <v>3.2218549151327998E-2</v>
      </c>
      <c r="AQ274">
        <f>(Table2[[#This Row],[Sharpe Ratio]]-AVERAGE(Table2[Sharpe Ratio]))/_xlfn.STDEV.P(Table2[Sharpe Ratio])</f>
        <v>-0.27396970159401979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115</v>
      </c>
      <c r="AT274">
        <f>_xlfn.RANK.AVG(Table2[[#This Row],[6M Return vs Nifty Z-Score]],Table2[6M Return vs Nifty Z-Score])</f>
        <v>380</v>
      </c>
      <c r="AU274">
        <f>_xlfn.RANK.AVG(Table2[[#This Row],[Sharpe Ratio Z-Score]],Table2[Sharpe Ratio Z-Score])</f>
        <v>416</v>
      </c>
      <c r="AV274">
        <f>(Table2[[#This Row],[Rank 1Y]]+Table2[[#This Row],[Rank 6M]]+Table2[[#This Row],[Rank Sharpe]])/3</f>
        <v>303.66666666666669</v>
      </c>
    </row>
    <row r="275" spans="1:48" hidden="1" x14ac:dyDescent="0.3">
      <c r="A275" t="s">
        <v>537</v>
      </c>
      <c r="B275" t="s">
        <v>538</v>
      </c>
      <c r="C275" t="s">
        <v>3119</v>
      </c>
      <c r="D275" t="s">
        <v>539</v>
      </c>
      <c r="E275">
        <v>35568.25</v>
      </c>
      <c r="F275">
        <v>418.45</v>
      </c>
      <c r="G275">
        <v>32.788711828520803</v>
      </c>
      <c r="H275">
        <f>(Table2[[#This Row],[1Y Return vs Nifty]]-AVERAGE(Table2[1Y Return vs Nifty]))/_xlfn.STDEV.P(Table2[1Y Return vs Nifty])</f>
        <v>0.3567318011912311</v>
      </c>
      <c r="I275">
        <v>-13.3580175373109</v>
      </c>
      <c r="J275">
        <f>(Table2[[#This Row],[1M Return vs Nifty]]-AVERAGE(Table2[1M Return vs Nifty]))/_xlfn.STDEV.P(Table2[1M Return vs Nifty])</f>
        <v>-1.3562868124314886</v>
      </c>
      <c r="K275">
        <v>-14.776887612773301</v>
      </c>
      <c r="L275">
        <f>(Table2[[#This Row],[6M Return vs Nifty]]-AVERAGE(Table2[6M Return vs Nifty]))/_xlfn.STDEV.P(Table2[6M Return vs Nifty])</f>
        <v>-0.67396354069765962</v>
      </c>
      <c r="M275">
        <v>0.16189831091203299</v>
      </c>
      <c r="N275">
        <f>(Table2[[#This Row],[1W Return vs Nifty]]-AVERAGE(Table2[1W Return vs Nifty]))/_xlfn.STDEV.P(Table2[1W Return vs Nifty])</f>
        <v>-0.15402256945913317</v>
      </c>
      <c r="O275">
        <v>455.17</v>
      </c>
      <c r="P275">
        <v>474.188002080481</v>
      </c>
      <c r="Q275">
        <v>446.46568826962198</v>
      </c>
      <c r="R275">
        <v>20.711029580815602</v>
      </c>
      <c r="S275" s="1">
        <f>(Table2[[#This Row],[Close Price]]-Table2[[#This Row],[20D EMA]])/Table2[[#This Row],[20D EMA]]</f>
        <v>-8.0673155084913392E-2</v>
      </c>
      <c r="T275" s="1">
        <f>(Table2[[#This Row],[Close Price]]-Table2[[#This Row],[50D EMA]])/Table2[[#This Row],[50D EMA]]</f>
        <v>-0.11754410030606582</v>
      </c>
      <c r="U275" s="1">
        <f>(Table2[[#This Row],[Close Price]]-Table2[[#This Row],[200D EMA]])/Table2[[#This Row],[200D EMA]]</f>
        <v>-6.2749924587045161E-2</v>
      </c>
      <c r="V275">
        <v>1.05944191659551</v>
      </c>
      <c r="W275">
        <v>416.65</v>
      </c>
      <c r="X275">
        <v>434.6</v>
      </c>
      <c r="Y275">
        <v>416.65</v>
      </c>
      <c r="Z275">
        <v>447.35</v>
      </c>
      <c r="AA275">
        <v>416.65</v>
      </c>
      <c r="AB275">
        <v>463.45</v>
      </c>
      <c r="AC275" s="1">
        <f>(Table2[[#This Row],[Close Price]]/Table2[[#This Row],[Day Low]])-1</f>
        <v>4.3201728069122147E-3</v>
      </c>
      <c r="AD275" s="1">
        <f>(Table2[[#This Row],[Day High]]/Table2[[#This Row],[Close Price]])-1</f>
        <v>3.8594814195244354E-2</v>
      </c>
      <c r="AE275" s="1">
        <f>(Table2[[#This Row],[Close Price]]/Table2[[#This Row],[Current Week Low]])-1</f>
        <v>4.3201728069122147E-3</v>
      </c>
      <c r="AF275" s="1">
        <f>(Table2[[#This Row],[Current Week High]]/Table2[[#This Row],[Close Price]])-1</f>
        <v>6.9064404349384656E-2</v>
      </c>
      <c r="AG275" s="1">
        <f>(Table2[[#This Row],[Close Price]]/Table2[[#This Row],[Current Month Low]])-1</f>
        <v>4.3201728069122147E-3</v>
      </c>
      <c r="AH275" s="1">
        <f>(Table2[[#This Row],[Current Month High]]/Table2[[#This Row],[Close Price]])-1</f>
        <v>0.1075397299557892</v>
      </c>
      <c r="AI275">
        <v>48.249492173497401</v>
      </c>
      <c r="AJ275">
        <v>56.546950991395398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-0.04</v>
      </c>
      <c r="AM275" t="s">
        <v>3158</v>
      </c>
      <c r="AN275">
        <v>-9.83</v>
      </c>
      <c r="AO275" t="s">
        <v>3158</v>
      </c>
      <c r="AP275">
        <v>0.118857701129934</v>
      </c>
      <c r="AQ275">
        <f>(Table2[[#This Row],[Sharpe Ratio]]-AVERAGE(Table2[Sharpe Ratio]))/_xlfn.STDEV.P(Table2[Sharpe Ratio])</f>
        <v>0.75296113778106166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199</v>
      </c>
      <c r="AT275">
        <f>_xlfn.RANK.AVG(Table2[[#This Row],[6M Return vs Nifty Z-Score]],Table2[6M Return vs Nifty Z-Score])</f>
        <v>556</v>
      </c>
      <c r="AU275">
        <f>_xlfn.RANK.AVG(Table2[[#This Row],[Sharpe Ratio Z-Score]],Table2[Sharpe Ratio Z-Score])</f>
        <v>159</v>
      </c>
      <c r="AV275">
        <f>(Table2[[#This Row],[Rank 1Y]]+Table2[[#This Row],[Rank 6M]]+Table2[[#This Row],[Rank Sharpe]])/3</f>
        <v>304.66666666666669</v>
      </c>
    </row>
    <row r="276" spans="1:48" hidden="1" x14ac:dyDescent="0.3">
      <c r="A276" t="s">
        <v>1254</v>
      </c>
      <c r="B276" t="s">
        <v>1255</v>
      </c>
      <c r="C276" t="s">
        <v>578</v>
      </c>
      <c r="D276" t="s">
        <v>423</v>
      </c>
      <c r="E276">
        <v>8805.9217977299995</v>
      </c>
      <c r="F276">
        <v>336.45</v>
      </c>
      <c r="G276">
        <v>36.421419788120502</v>
      </c>
      <c r="H276">
        <f>(Table2[[#This Row],[1Y Return vs Nifty]]-AVERAGE(Table2[1Y Return vs Nifty]))/_xlfn.STDEV.P(Table2[1Y Return vs Nifty])</f>
        <v>0.42974135389880103</v>
      </c>
      <c r="I276">
        <v>1.44780882391085</v>
      </c>
      <c r="J276">
        <f>(Table2[[#This Row],[1M Return vs Nifty]]-AVERAGE(Table2[1M Return vs Nifty]))/_xlfn.STDEV.P(Table2[1M Return vs Nifty])</f>
        <v>0.2633085623137334</v>
      </c>
      <c r="K276">
        <v>-15.6623581850113</v>
      </c>
      <c r="L276">
        <f>(Table2[[#This Row],[6M Return vs Nifty]]-AVERAGE(Table2[6M Return vs Nifty]))/_xlfn.STDEV.P(Table2[6M Return vs Nifty])</f>
        <v>-0.70470537021583379</v>
      </c>
      <c r="M276">
        <v>-2.25721293981288</v>
      </c>
      <c r="N276">
        <f>(Table2[[#This Row],[1W Return vs Nifty]]-AVERAGE(Table2[1W Return vs Nifty]))/_xlfn.STDEV.P(Table2[1W Return vs Nifty])</f>
        <v>-0.66066759418002774</v>
      </c>
      <c r="O276">
        <v>360.37</v>
      </c>
      <c r="P276">
        <v>367.26402232379297</v>
      </c>
      <c r="Q276">
        <v>339.283109583537</v>
      </c>
      <c r="R276">
        <v>32.251901866090599</v>
      </c>
      <c r="S276" s="1">
        <f>(Table2[[#This Row],[Close Price]]-Table2[[#This Row],[20D EMA]])/Table2[[#This Row],[20D EMA]]</f>
        <v>-6.6376224435996375E-2</v>
      </c>
      <c r="T276" s="1">
        <f>(Table2[[#This Row],[Close Price]]-Table2[[#This Row],[50D EMA]])/Table2[[#This Row],[50D EMA]]</f>
        <v>-8.3901554333645698E-2</v>
      </c>
      <c r="U276" s="1">
        <f>(Table2[[#This Row],[Close Price]]-Table2[[#This Row],[200D EMA]])/Table2[[#This Row],[200D EMA]]</f>
        <v>-8.3502818251536097E-3</v>
      </c>
      <c r="V276">
        <v>0.61851271413688103</v>
      </c>
      <c r="W276">
        <v>333.6</v>
      </c>
      <c r="X276">
        <v>350.55</v>
      </c>
      <c r="Y276">
        <v>333.6</v>
      </c>
      <c r="Z276">
        <v>373.7</v>
      </c>
      <c r="AA276">
        <v>333.6</v>
      </c>
      <c r="AB276">
        <v>385.7</v>
      </c>
      <c r="AC276" s="1">
        <f>(Table2[[#This Row],[Close Price]]/Table2[[#This Row],[Day Low]])-1</f>
        <v>8.5431654676257907E-3</v>
      </c>
      <c r="AD276" s="1">
        <f>(Table2[[#This Row],[Day High]]/Table2[[#This Row],[Close Price]])-1</f>
        <v>4.1908158716005506E-2</v>
      </c>
      <c r="AE276" s="1">
        <f>(Table2[[#This Row],[Close Price]]/Table2[[#This Row],[Current Week Low]])-1</f>
        <v>8.5431654676257907E-3</v>
      </c>
      <c r="AF276" s="1">
        <f>(Table2[[#This Row],[Current Week High]]/Table2[[#This Row],[Close Price]])-1</f>
        <v>0.11071481646604253</v>
      </c>
      <c r="AG276" s="1">
        <f>(Table2[[#This Row],[Close Price]]/Table2[[#This Row],[Current Month Low]])-1</f>
        <v>8.5431654676257907E-3</v>
      </c>
      <c r="AH276" s="1">
        <f>(Table2[[#This Row],[Current Month High]]/Table2[[#This Row],[Close Price]])-1</f>
        <v>0.14638133452221735</v>
      </c>
      <c r="AI276">
        <v>25.2192004755535</v>
      </c>
      <c r="AJ276">
        <v>60.4817553064631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-0.09</v>
      </c>
      <c r="AM276" t="s">
        <v>3158</v>
      </c>
      <c r="AN276">
        <v>-9.64</v>
      </c>
      <c r="AO276" t="s">
        <v>3158</v>
      </c>
      <c r="AP276">
        <v>0.118637334719343</v>
      </c>
      <c r="AQ276">
        <f>(Table2[[#This Row],[Sharpe Ratio]]-AVERAGE(Table2[Sharpe Ratio]))/_xlfn.STDEV.P(Table2[Sharpe Ratio])</f>
        <v>0.75034914242064799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181</v>
      </c>
      <c r="AT276">
        <f>_xlfn.RANK.AVG(Table2[[#This Row],[6M Return vs Nifty Z-Score]],Table2[6M Return vs Nifty Z-Score])</f>
        <v>573</v>
      </c>
      <c r="AU276">
        <f>_xlfn.RANK.AVG(Table2[[#This Row],[Sharpe Ratio Z-Score]],Table2[Sharpe Ratio Z-Score])</f>
        <v>160</v>
      </c>
      <c r="AV276">
        <f>(Table2[[#This Row],[Rank 1Y]]+Table2[[#This Row],[Rank 6M]]+Table2[[#This Row],[Rank Sharpe]])/3</f>
        <v>304.66666666666669</v>
      </c>
    </row>
    <row r="277" spans="1:48" x14ac:dyDescent="0.3">
      <c r="A277" t="s">
        <v>1670</v>
      </c>
      <c r="B277" t="s">
        <v>1671</v>
      </c>
      <c r="C277" t="s">
        <v>3127</v>
      </c>
      <c r="D277" t="s">
        <v>475</v>
      </c>
      <c r="E277">
        <v>5149.3070396900002</v>
      </c>
      <c r="F277">
        <v>1951.85</v>
      </c>
      <c r="G277">
        <v>2.0681212453573501</v>
      </c>
      <c r="H277">
        <f>(Table2[[#This Row],[1Y Return vs Nifty]]-AVERAGE(Table2[1Y Return vs Nifty]))/_xlfn.STDEV.P(Table2[1Y Return vs Nifty])</f>
        <v>-0.26068545401700266</v>
      </c>
      <c r="I277">
        <v>-2.3050613385072301</v>
      </c>
      <c r="J277">
        <f>(Table2[[#This Row],[1M Return vs Nifty]]-AVERAGE(Table2[1M Return vs Nifty]))/_xlfn.STDEV.P(Table2[1M Return vs Nifty])</f>
        <v>-0.14721436351167233</v>
      </c>
      <c r="K277">
        <v>28.097502788883201</v>
      </c>
      <c r="L277">
        <f>(Table2[[#This Row],[6M Return vs Nifty]]-AVERAGE(Table2[6M Return vs Nifty]))/_xlfn.STDEV.P(Table2[6M Return vs Nifty])</f>
        <v>0.81455255655904346</v>
      </c>
      <c r="M277">
        <v>-5.4941467218827196</v>
      </c>
      <c r="N277">
        <f>(Table2[[#This Row],[1W Return vs Nifty]]-AVERAGE(Table2[1W Return vs Nifty]))/_xlfn.STDEV.P(Table2[1W Return vs Nifty])</f>
        <v>-1.3385927601041809</v>
      </c>
      <c r="O277">
        <v>2076.9699999999998</v>
      </c>
      <c r="P277">
        <v>1985.2998269740201</v>
      </c>
      <c r="Q277">
        <v>1711.10703443547</v>
      </c>
      <c r="R277">
        <v>35.564456159161203</v>
      </c>
      <c r="S277" s="1">
        <f>(Table2[[#This Row],[Close Price]]-Table2[[#This Row],[20D EMA]])/Table2[[#This Row],[20D EMA]]</f>
        <v>-6.0241601948992959E-2</v>
      </c>
      <c r="T277" s="1">
        <f>(Table2[[#This Row],[Close Price]]-Table2[[#This Row],[50D EMA]])/Table2[[#This Row],[50D EMA]]</f>
        <v>-1.6848753281263409E-2</v>
      </c>
      <c r="U277" s="1">
        <f>(Table2[[#This Row],[Close Price]]-Table2[[#This Row],[200D EMA]])/Table2[[#This Row],[200D EMA]]</f>
        <v>0.14069427611461841</v>
      </c>
      <c r="V277">
        <v>0.48685130729267401</v>
      </c>
      <c r="W277">
        <v>1929.1</v>
      </c>
      <c r="X277">
        <v>2064.5500000000002</v>
      </c>
      <c r="Y277">
        <v>1929.1</v>
      </c>
      <c r="Z277">
        <v>2119.9499999999998</v>
      </c>
      <c r="AA277">
        <v>1929.1</v>
      </c>
      <c r="AB277">
        <v>2360</v>
      </c>
      <c r="AC277" s="1">
        <f>(Table2[[#This Row],[Close Price]]/Table2[[#This Row],[Day Low]])-1</f>
        <v>1.1793064123166275E-2</v>
      </c>
      <c r="AD277" s="1">
        <f>(Table2[[#This Row],[Day High]]/Table2[[#This Row],[Close Price]])-1</f>
        <v>5.7740092732535997E-2</v>
      </c>
      <c r="AE277" s="1">
        <f>(Table2[[#This Row],[Close Price]]/Table2[[#This Row],[Current Week Low]])-1</f>
        <v>1.1793064123166275E-2</v>
      </c>
      <c r="AF277" s="1">
        <f>(Table2[[#This Row],[Current Week High]]/Table2[[#This Row],[Close Price]])-1</f>
        <v>8.6123421369469932E-2</v>
      </c>
      <c r="AG277" s="1">
        <f>(Table2[[#This Row],[Close Price]]/Table2[[#This Row],[Current Month Low]])-1</f>
        <v>1.1793064123166275E-2</v>
      </c>
      <c r="AH277" s="1">
        <f>(Table2[[#This Row],[Current Month High]]/Table2[[#This Row],[Close Price]])-1</f>
        <v>0.20910930655531934</v>
      </c>
      <c r="AI277">
        <v>22.447934011322499</v>
      </c>
      <c r="AJ277">
        <v>65.973639455782205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0.44</v>
      </c>
      <c r="AM277" t="s">
        <v>3159</v>
      </c>
      <c r="AN277">
        <v>-3.08</v>
      </c>
      <c r="AO277" t="s">
        <v>3158</v>
      </c>
      <c r="AP277">
        <v>3.5599091662983001E-2</v>
      </c>
      <c r="AQ277">
        <f>(Table2[[#This Row],[Sharpe Ratio]]-AVERAGE(Table2[Sharpe Ratio]))/_xlfn.STDEV.P(Table2[Sharpe Ratio])</f>
        <v>-0.23390024939192225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-1.1658402704657347</v>
      </c>
      <c r="AS277">
        <f>_xlfn.RANK.AVG(Table2[[#This Row],[1Y Return vs Nifty Z-Score]],Table2[1Y Return vs Nifty Z-Score])</f>
        <v>396</v>
      </c>
      <c r="AT277">
        <f>_xlfn.RANK.AVG(Table2[[#This Row],[6M Return vs Nifty Z-Score]],Table2[6M Return vs Nifty Z-Score])</f>
        <v>111</v>
      </c>
      <c r="AU277">
        <f>_xlfn.RANK.AVG(Table2[[#This Row],[Sharpe Ratio Z-Score]],Table2[Sharpe Ratio Z-Score])</f>
        <v>407</v>
      </c>
      <c r="AV277">
        <f>(Table2[[#This Row],[Rank 1Y]]+Table2[[#This Row],[Rank 6M]]+Table2[[#This Row],[Rank Sharpe]])/3</f>
        <v>304.66666666666669</v>
      </c>
    </row>
    <row r="278" spans="1:48" hidden="1" x14ac:dyDescent="0.3">
      <c r="A278" t="s">
        <v>1882</v>
      </c>
      <c r="B278" t="s">
        <v>1883</v>
      </c>
      <c r="C278" t="s">
        <v>3124</v>
      </c>
      <c r="D278" t="s">
        <v>91</v>
      </c>
      <c r="E278">
        <v>3763.2268426750002</v>
      </c>
      <c r="F278">
        <v>933.95</v>
      </c>
      <c r="G278">
        <v>6.48343034428704</v>
      </c>
      <c r="H278">
        <f>(Table2[[#This Row],[1Y Return vs Nifty]]-AVERAGE(Table2[1Y Return vs Nifty]))/_xlfn.STDEV.P(Table2[1Y Return vs Nifty])</f>
        <v>-0.17194731542629624</v>
      </c>
      <c r="I278">
        <v>-4.4836130295562802</v>
      </c>
      <c r="J278">
        <f>(Table2[[#This Row],[1M Return vs Nifty]]-AVERAGE(Table2[1M Return vs Nifty]))/_xlfn.STDEV.P(Table2[1M Return vs Nifty])</f>
        <v>-0.38552407729486632</v>
      </c>
      <c r="K278">
        <v>27.711837681845999</v>
      </c>
      <c r="L278">
        <f>(Table2[[#This Row],[6M Return vs Nifty]]-AVERAGE(Table2[6M Return vs Nifty]))/_xlfn.STDEV.P(Table2[6M Return vs Nifty])</f>
        <v>0.80116300828565457</v>
      </c>
      <c r="M278">
        <v>-3.16068985915342</v>
      </c>
      <c r="N278">
        <f>(Table2[[#This Row],[1W Return vs Nifty]]-AVERAGE(Table2[1W Return vs Nifty]))/_xlfn.STDEV.P(Table2[1W Return vs Nifty])</f>
        <v>-0.84988670760314056</v>
      </c>
      <c r="O278">
        <v>1020.19</v>
      </c>
      <c r="P278">
        <v>1069.4821665388499</v>
      </c>
      <c r="Q278">
        <v>1013.41829737021</v>
      </c>
      <c r="R278">
        <v>29.2891911225333</v>
      </c>
      <c r="S278" s="1">
        <f>(Table2[[#This Row],[Close Price]]-Table2[[#This Row],[20D EMA]])/Table2[[#This Row],[20D EMA]]</f>
        <v>-8.4533273213813112E-2</v>
      </c>
      <c r="T278" s="1">
        <f>(Table2[[#This Row],[Close Price]]-Table2[[#This Row],[50D EMA]])/Table2[[#This Row],[50D EMA]]</f>
        <v>-0.12672690651539401</v>
      </c>
      <c r="U278" s="1">
        <f>(Table2[[#This Row],[Close Price]]-Table2[[#This Row],[200D EMA]])/Table2[[#This Row],[200D EMA]]</f>
        <v>-7.8416086996285522E-2</v>
      </c>
      <c r="V278">
        <v>1.3361850658208101</v>
      </c>
      <c r="W278">
        <v>933.95</v>
      </c>
      <c r="X278">
        <v>988.75</v>
      </c>
      <c r="Y278">
        <v>933.95</v>
      </c>
      <c r="Z278">
        <v>1037.25</v>
      </c>
      <c r="AA278">
        <v>933.95</v>
      </c>
      <c r="AB278">
        <v>1091</v>
      </c>
      <c r="AC278" s="1">
        <f>(Table2[[#This Row],[Close Price]]/Table2[[#This Row],[Day Low]])-1</f>
        <v>0</v>
      </c>
      <c r="AD278" s="1">
        <f>(Table2[[#This Row],[Day High]]/Table2[[#This Row],[Close Price]])-1</f>
        <v>5.8675517961346957E-2</v>
      </c>
      <c r="AE278" s="1">
        <f>(Table2[[#This Row],[Close Price]]/Table2[[#This Row],[Current Week Low]])-1</f>
        <v>0</v>
      </c>
      <c r="AF278" s="1">
        <f>(Table2[[#This Row],[Current Week High]]/Table2[[#This Row],[Close Price]])-1</f>
        <v>0.11060549279940024</v>
      </c>
      <c r="AG278" s="1">
        <f>(Table2[[#This Row],[Close Price]]/Table2[[#This Row],[Current Month Low]])-1</f>
        <v>0</v>
      </c>
      <c r="AH278" s="1">
        <f>(Table2[[#This Row],[Current Month High]]/Table2[[#This Row],[Close Price]])-1</f>
        <v>0.16815675357353177</v>
      </c>
      <c r="AI278">
        <v>70.533754483644699</v>
      </c>
      <c r="AJ278">
        <v>53.1065573770491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0</v>
      </c>
      <c r="AM278">
        <v>0</v>
      </c>
      <c r="AN278">
        <v>-2.38</v>
      </c>
      <c r="AO278" t="s">
        <v>3158</v>
      </c>
      <c r="AP278">
        <v>2.3027891955138002E-2</v>
      </c>
      <c r="AQ278">
        <f>(Table2[[#This Row],[Sharpe Ratio]]-AVERAGE(Table2[Sharpe Ratio]))/_xlfn.STDEV.P(Table2[Sharpe Ratio])</f>
        <v>-0.38290624002208073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362</v>
      </c>
      <c r="AT278">
        <f>_xlfn.RANK.AVG(Table2[[#This Row],[6M Return vs Nifty Z-Score]],Table2[6M Return vs Nifty Z-Score])</f>
        <v>115</v>
      </c>
      <c r="AU278">
        <f>_xlfn.RANK.AVG(Table2[[#This Row],[Sharpe Ratio Z-Score]],Table2[Sharpe Ratio Z-Score])</f>
        <v>439</v>
      </c>
      <c r="AV278">
        <f>(Table2[[#This Row],[Rank 1Y]]+Table2[[#This Row],[Rank 6M]]+Table2[[#This Row],[Rank Sharpe]])/3</f>
        <v>305.33333333333331</v>
      </c>
    </row>
    <row r="279" spans="1:48" hidden="1" x14ac:dyDescent="0.3">
      <c r="A279" t="s">
        <v>912</v>
      </c>
      <c r="B279" t="s">
        <v>913</v>
      </c>
      <c r="C279" t="s">
        <v>3112</v>
      </c>
      <c r="D279" t="s">
        <v>21</v>
      </c>
      <c r="E279">
        <v>15834.4190418</v>
      </c>
      <c r="F279">
        <v>698</v>
      </c>
      <c r="G279">
        <v>21.925028688378099</v>
      </c>
      <c r="H279">
        <f>(Table2[[#This Row],[1Y Return vs Nifty]]-AVERAGE(Table2[1Y Return vs Nifty]))/_xlfn.STDEV.P(Table2[1Y Return vs Nifty])</f>
        <v>0.13839532723311301</v>
      </c>
      <c r="I279">
        <v>9.3441964965030007</v>
      </c>
      <c r="J279">
        <f>(Table2[[#This Row],[1M Return vs Nifty]]-AVERAGE(Table2[1M Return vs Nifty]))/_xlfn.STDEV.P(Table2[1M Return vs Nifty])</f>
        <v>1.1270869587172772</v>
      </c>
      <c r="K279">
        <v>8.1918114359136602</v>
      </c>
      <c r="L279">
        <f>(Table2[[#This Row],[6M Return vs Nifty]]-AVERAGE(Table2[6M Return vs Nifty]))/_xlfn.STDEV.P(Table2[6M Return vs Nifty])</f>
        <v>0.12346536608615138</v>
      </c>
      <c r="M279">
        <v>6.4952072147169604</v>
      </c>
      <c r="N279">
        <f>(Table2[[#This Row],[1W Return vs Nifty]]-AVERAGE(Table2[1W Return vs Nifty]))/_xlfn.STDEV.P(Table2[1W Return vs Nifty])</f>
        <v>1.1723899488455853</v>
      </c>
      <c r="O279">
        <v>711.95</v>
      </c>
      <c r="P279">
        <v>715.28793761015299</v>
      </c>
      <c r="Q279">
        <v>668.30020985501994</v>
      </c>
      <c r="R279">
        <v>41.925073189122202</v>
      </c>
      <c r="S279" s="1">
        <f>(Table2[[#This Row],[Close Price]]-Table2[[#This Row],[20D EMA]])/Table2[[#This Row],[20D EMA]]</f>
        <v>-1.9594072617459154E-2</v>
      </c>
      <c r="T279" s="1">
        <f>(Table2[[#This Row],[Close Price]]-Table2[[#This Row],[50D EMA]])/Table2[[#This Row],[50D EMA]]</f>
        <v>-2.4169200543089943E-2</v>
      </c>
      <c r="U279" s="1">
        <f>(Table2[[#This Row],[Close Price]]-Table2[[#This Row],[200D EMA]])/Table2[[#This Row],[200D EMA]]</f>
        <v>4.4440791289625789E-2</v>
      </c>
      <c r="V279">
        <v>0.90586686541114902</v>
      </c>
      <c r="W279">
        <v>694.2</v>
      </c>
      <c r="X279">
        <v>725.05</v>
      </c>
      <c r="Y279">
        <v>694.2</v>
      </c>
      <c r="Z279">
        <v>758.95</v>
      </c>
      <c r="AA279">
        <v>691.6</v>
      </c>
      <c r="AB279">
        <v>758.95</v>
      </c>
      <c r="AC279" s="1">
        <f>(Table2[[#This Row],[Close Price]]/Table2[[#This Row],[Day Low]])-1</f>
        <v>5.4739268222414594E-3</v>
      </c>
      <c r="AD279" s="1">
        <f>(Table2[[#This Row],[Day High]]/Table2[[#This Row],[Close Price]])-1</f>
        <v>3.8753581661891134E-2</v>
      </c>
      <c r="AE279" s="1">
        <f>(Table2[[#This Row],[Close Price]]/Table2[[#This Row],[Current Week Low]])-1</f>
        <v>5.4739268222414594E-3</v>
      </c>
      <c r="AF279" s="1">
        <f>(Table2[[#This Row],[Current Week High]]/Table2[[#This Row],[Close Price]])-1</f>
        <v>8.7320916905444301E-2</v>
      </c>
      <c r="AG279" s="1">
        <f>(Table2[[#This Row],[Close Price]]/Table2[[#This Row],[Current Month Low]])-1</f>
        <v>9.253903990745993E-3</v>
      </c>
      <c r="AH279" s="1">
        <f>(Table2[[#This Row],[Current Month High]]/Table2[[#This Row],[Close Price]])-1</f>
        <v>8.7320916905444301E-2</v>
      </c>
      <c r="AI279">
        <v>20.2722063037249</v>
      </c>
      <c r="AJ279">
        <v>44.140423335054201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-0.11</v>
      </c>
      <c r="AM279" t="s">
        <v>3158</v>
      </c>
      <c r="AN279">
        <v>1.61</v>
      </c>
      <c r="AO279" t="s">
        <v>3159</v>
      </c>
      <c r="AP279">
        <v>4.5224332958933001E-2</v>
      </c>
      <c r="AQ279">
        <f>(Table2[[#This Row],[Sharpe Ratio]]-AVERAGE(Table2[Sharpe Ratio]))/_xlfn.STDEV.P(Table2[Sharpe Ratio])</f>
        <v>-0.11981260082308098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258</v>
      </c>
      <c r="AT279">
        <f>_xlfn.RANK.AVG(Table2[[#This Row],[6M Return vs Nifty Z-Score]],Table2[6M Return vs Nifty Z-Score])</f>
        <v>276</v>
      </c>
      <c r="AU279">
        <f>_xlfn.RANK.AVG(Table2[[#This Row],[Sharpe Ratio Z-Score]],Table2[Sharpe Ratio Z-Score])</f>
        <v>384</v>
      </c>
      <c r="AV279">
        <f>(Table2[[#This Row],[Rank 1Y]]+Table2[[#This Row],[Rank 6M]]+Table2[[#This Row],[Rank Sharpe]])/3</f>
        <v>306</v>
      </c>
    </row>
    <row r="280" spans="1:48" hidden="1" x14ac:dyDescent="0.3">
      <c r="A280" t="s">
        <v>561</v>
      </c>
      <c r="B280" t="s">
        <v>562</v>
      </c>
      <c r="C280" t="s">
        <v>3119</v>
      </c>
      <c r="D280" t="s">
        <v>215</v>
      </c>
      <c r="E280">
        <v>33734.467521600003</v>
      </c>
      <c r="F280">
        <v>2398.25</v>
      </c>
      <c r="G280">
        <v>28.0434528104654</v>
      </c>
      <c r="H280">
        <f>(Table2[[#This Row],[1Y Return vs Nifty]]-AVERAGE(Table2[1Y Return vs Nifty]))/_xlfn.STDEV.P(Table2[1Y Return vs Nifty])</f>
        <v>0.26136238470007883</v>
      </c>
      <c r="I280">
        <v>11.0826955726069</v>
      </c>
      <c r="J280">
        <f>(Table2[[#This Row],[1M Return vs Nifty]]-AVERAGE(Table2[1M Return vs Nifty]))/_xlfn.STDEV.P(Table2[1M Return vs Nifty])</f>
        <v>1.3172597321891641</v>
      </c>
      <c r="K280">
        <v>9.8769724099104206</v>
      </c>
      <c r="L280">
        <f>(Table2[[#This Row],[6M Return vs Nifty]]-AVERAGE(Table2[6M Return vs Nifty]))/_xlfn.STDEV.P(Table2[6M Return vs Nifty])</f>
        <v>0.18197090313901285</v>
      </c>
      <c r="M280">
        <v>6.6132092036836001</v>
      </c>
      <c r="N280">
        <f>(Table2[[#This Row],[1W Return vs Nifty]]-AVERAGE(Table2[1W Return vs Nifty]))/_xlfn.STDEV.P(Table2[1W Return vs Nifty])</f>
        <v>1.197103620281408</v>
      </c>
      <c r="O280">
        <v>2403.25</v>
      </c>
      <c r="P280">
        <v>2408.8219113478299</v>
      </c>
      <c r="Q280">
        <v>2261.1808056243699</v>
      </c>
      <c r="R280">
        <v>47.293642310257702</v>
      </c>
      <c r="S280" s="1">
        <f>(Table2[[#This Row],[Close Price]]-Table2[[#This Row],[20D EMA]])/Table2[[#This Row],[20D EMA]]</f>
        <v>-2.0805159679600539E-3</v>
      </c>
      <c r="T280" s="1">
        <f>(Table2[[#This Row],[Close Price]]-Table2[[#This Row],[50D EMA]])/Table2[[#This Row],[50D EMA]]</f>
        <v>-4.3888306138474492E-3</v>
      </c>
      <c r="U280" s="1">
        <f>(Table2[[#This Row],[Close Price]]-Table2[[#This Row],[200D EMA]])/Table2[[#This Row],[200D EMA]]</f>
        <v>6.0618414075818139E-2</v>
      </c>
      <c r="V280">
        <v>1.39753820325017</v>
      </c>
      <c r="W280">
        <v>2371</v>
      </c>
      <c r="X280">
        <v>2455.6</v>
      </c>
      <c r="Y280">
        <v>2371</v>
      </c>
      <c r="Z280">
        <v>2648</v>
      </c>
      <c r="AA280">
        <v>2351</v>
      </c>
      <c r="AB280">
        <v>2648</v>
      </c>
      <c r="AC280" s="1">
        <f>(Table2[[#This Row],[Close Price]]/Table2[[#This Row],[Day Low]])-1</f>
        <v>1.1493040911008112E-2</v>
      </c>
      <c r="AD280" s="1">
        <f>(Table2[[#This Row],[Day High]]/Table2[[#This Row],[Close Price]])-1</f>
        <v>2.3913270092775996E-2</v>
      </c>
      <c r="AE280" s="1">
        <f>(Table2[[#This Row],[Close Price]]/Table2[[#This Row],[Current Week Low]])-1</f>
        <v>1.1493040911008112E-2</v>
      </c>
      <c r="AF280" s="1">
        <f>(Table2[[#This Row],[Current Week High]]/Table2[[#This Row],[Close Price]])-1</f>
        <v>0.10413843427499225</v>
      </c>
      <c r="AG280" s="1">
        <f>(Table2[[#This Row],[Close Price]]/Table2[[#This Row],[Current Month Low]])-1</f>
        <v>2.0097830710336106E-2</v>
      </c>
      <c r="AH280" s="1">
        <f>(Table2[[#This Row],[Current Month High]]/Table2[[#This Row],[Close Price]])-1</f>
        <v>0.10413843427499225</v>
      </c>
      <c r="AI280">
        <v>27.647242781194599</v>
      </c>
      <c r="AJ280">
        <v>52.5264731134925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0.09</v>
      </c>
      <c r="AM280" t="s">
        <v>3159</v>
      </c>
      <c r="AN280">
        <v>2.04</v>
      </c>
      <c r="AO280" t="s">
        <v>3159</v>
      </c>
      <c r="AP280">
        <v>2.2866312189524E-2</v>
      </c>
      <c r="AQ280">
        <f>(Table2[[#This Row],[Sharpe Ratio]]-AVERAGE(Table2[Sharpe Ratio]))/_xlfn.STDEV.P(Table2[Sharpe Ratio])</f>
        <v>-0.3848214393348463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227</v>
      </c>
      <c r="AT280">
        <f>_xlfn.RANK.AVG(Table2[[#This Row],[6M Return vs Nifty Z-Score]],Table2[6M Return vs Nifty Z-Score])</f>
        <v>254</v>
      </c>
      <c r="AU280">
        <f>_xlfn.RANK.AVG(Table2[[#This Row],[Sharpe Ratio Z-Score]],Table2[Sharpe Ratio Z-Score])</f>
        <v>440</v>
      </c>
      <c r="AV280">
        <f>(Table2[[#This Row],[Rank 1Y]]+Table2[[#This Row],[Rank 6M]]+Table2[[#This Row],[Rank Sharpe]])/3</f>
        <v>307</v>
      </c>
    </row>
    <row r="281" spans="1:48" hidden="1" x14ac:dyDescent="0.3">
      <c r="A281" t="s">
        <v>412</v>
      </c>
      <c r="B281" t="s">
        <v>413</v>
      </c>
      <c r="C281" t="s">
        <v>3126</v>
      </c>
      <c r="D281" t="s">
        <v>138</v>
      </c>
      <c r="E281">
        <v>51694.527474000002</v>
      </c>
      <c r="F281">
        <v>1446</v>
      </c>
      <c r="G281">
        <v>15.8789715449492</v>
      </c>
      <c r="H281">
        <f>(Table2[[#This Row],[1Y Return vs Nifty]]-AVERAGE(Table2[1Y Return vs Nifty]))/_xlfn.STDEV.P(Table2[1Y Return vs Nifty])</f>
        <v>1.6882689114304916E-2</v>
      </c>
      <c r="I281">
        <v>-3.6661296344212899</v>
      </c>
      <c r="J281">
        <f>(Table2[[#This Row],[1M Return vs Nifty]]-AVERAGE(Table2[1M Return vs Nifty]))/_xlfn.STDEV.P(Table2[1M Return vs Nifty])</f>
        <v>-0.29610034008561825</v>
      </c>
      <c r="K281">
        <v>-10.113367896950599</v>
      </c>
      <c r="L281">
        <f>(Table2[[#This Row],[6M Return vs Nifty]]-AVERAGE(Table2[6M Return vs Nifty]))/_xlfn.STDEV.P(Table2[6M Return vs Nifty])</f>
        <v>-0.51205513566042093</v>
      </c>
      <c r="M281">
        <v>2.66200179458643</v>
      </c>
      <c r="N281">
        <f>(Table2[[#This Row],[1W Return vs Nifty]]-AVERAGE(Table2[1W Return vs Nifty]))/_xlfn.STDEV.P(Table2[1W Return vs Nifty])</f>
        <v>0.3695850120075892</v>
      </c>
      <c r="O281">
        <v>1532.22</v>
      </c>
      <c r="P281">
        <v>1616.58336173405</v>
      </c>
      <c r="Q281">
        <v>1557.5388512837801</v>
      </c>
      <c r="R281">
        <v>33.8300300342406</v>
      </c>
      <c r="S281" s="1">
        <f>(Table2[[#This Row],[Close Price]]-Table2[[#This Row],[20D EMA]])/Table2[[#This Row],[20D EMA]]</f>
        <v>-5.6271292634217034E-2</v>
      </c>
      <c r="T281" s="1">
        <f>(Table2[[#This Row],[Close Price]]-Table2[[#This Row],[50D EMA]])/Table2[[#This Row],[50D EMA]]</f>
        <v>-0.10552091885386684</v>
      </c>
      <c r="U281" s="1">
        <f>(Table2[[#This Row],[Close Price]]-Table2[[#This Row],[200D EMA]])/Table2[[#This Row],[200D EMA]]</f>
        <v>-7.1612243374761228E-2</v>
      </c>
      <c r="V281">
        <v>0.77427250736421604</v>
      </c>
      <c r="W281">
        <v>1433</v>
      </c>
      <c r="X281">
        <v>1480</v>
      </c>
      <c r="Y281">
        <v>1433</v>
      </c>
      <c r="Z281">
        <v>1518.95</v>
      </c>
      <c r="AA281">
        <v>1433</v>
      </c>
      <c r="AB281">
        <v>1560</v>
      </c>
      <c r="AC281" s="1">
        <f>(Table2[[#This Row],[Close Price]]/Table2[[#This Row],[Day Low]])-1</f>
        <v>9.0718771807396514E-3</v>
      </c>
      <c r="AD281" s="1">
        <f>(Table2[[#This Row],[Day High]]/Table2[[#This Row],[Close Price]])-1</f>
        <v>2.3513139695712226E-2</v>
      </c>
      <c r="AE281" s="1">
        <f>(Table2[[#This Row],[Close Price]]/Table2[[#This Row],[Current Week Low]])-1</f>
        <v>9.0718771807396514E-3</v>
      </c>
      <c r="AF281" s="1">
        <f>(Table2[[#This Row],[Current Week High]]/Table2[[#This Row],[Close Price]])-1</f>
        <v>5.0449515905947484E-2</v>
      </c>
      <c r="AG281" s="1">
        <f>(Table2[[#This Row],[Close Price]]/Table2[[#This Row],[Current Month Low]])-1</f>
        <v>9.0718771807396514E-3</v>
      </c>
      <c r="AH281" s="1">
        <f>(Table2[[#This Row],[Current Month High]]/Table2[[#This Row],[Close Price]])-1</f>
        <v>7.8838174273858863E-2</v>
      </c>
      <c r="AI281">
        <v>43.049792531120303</v>
      </c>
      <c r="AJ281">
        <v>44.495240950311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-0.12</v>
      </c>
      <c r="AM281" t="s">
        <v>3158</v>
      </c>
      <c r="AN281">
        <v>-1.22</v>
      </c>
      <c r="AO281" t="s">
        <v>3158</v>
      </c>
      <c r="AP281">
        <v>0.131175966821135</v>
      </c>
      <c r="AQ281">
        <f>(Table2[[#This Row],[Sharpe Ratio]]-AVERAGE(Table2[Sharpe Ratio]))/_xlfn.STDEV.P(Table2[Sharpe Ratio])</f>
        <v>0.89896911035486993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298</v>
      </c>
      <c r="AT281">
        <f>_xlfn.RANK.AVG(Table2[[#This Row],[6M Return vs Nifty Z-Score]],Table2[6M Return vs Nifty Z-Score])</f>
        <v>495</v>
      </c>
      <c r="AU281">
        <f>_xlfn.RANK.AVG(Table2[[#This Row],[Sharpe Ratio Z-Score]],Table2[Sharpe Ratio Z-Score])</f>
        <v>129</v>
      </c>
      <c r="AV281">
        <f>(Table2[[#This Row],[Rank 1Y]]+Table2[[#This Row],[Rank 6M]]+Table2[[#This Row],[Rank Sharpe]])/3</f>
        <v>307.33333333333331</v>
      </c>
    </row>
    <row r="282" spans="1:48" hidden="1" x14ac:dyDescent="0.3">
      <c r="A282" t="s">
        <v>171</v>
      </c>
      <c r="B282" t="s">
        <v>172</v>
      </c>
      <c r="C282" t="s">
        <v>3124</v>
      </c>
      <c r="D282" t="s">
        <v>173</v>
      </c>
      <c r="E282">
        <v>144140.07667499999</v>
      </c>
      <c r="F282">
        <v>6802</v>
      </c>
      <c r="G282">
        <v>38.401951536311699</v>
      </c>
      <c r="H282">
        <f>(Table2[[#This Row],[1Y Return vs Nifty]]-AVERAGE(Table2[1Y Return vs Nifty]))/_xlfn.STDEV.P(Table2[1Y Return vs Nifty])</f>
        <v>0.46954574738891652</v>
      </c>
      <c r="I282">
        <v>-13.4202089284199</v>
      </c>
      <c r="J282">
        <f>(Table2[[#This Row],[1M Return vs Nifty]]-AVERAGE(Table2[1M Return vs Nifty]))/_xlfn.STDEV.P(Table2[1M Return vs Nifty])</f>
        <v>-1.3630898700205549</v>
      </c>
      <c r="K282">
        <v>-21.389780937489199</v>
      </c>
      <c r="L282">
        <f>(Table2[[#This Row],[6M Return vs Nifty]]-AVERAGE(Table2[6M Return vs Nifty]))/_xlfn.STDEV.P(Table2[6M Return vs Nifty])</f>
        <v>-0.9035504356031252</v>
      </c>
      <c r="M282">
        <v>0.97615536404731196</v>
      </c>
      <c r="N282">
        <f>(Table2[[#This Row],[1W Return vs Nifty]]-AVERAGE(Table2[1W Return vs Nifty]))/_xlfn.STDEV.P(Table2[1W Return vs Nifty])</f>
        <v>1.6510838085172324E-2</v>
      </c>
      <c r="O282">
        <v>7416.56</v>
      </c>
      <c r="P282">
        <v>7697.8288154579504</v>
      </c>
      <c r="Q282">
        <v>7131.90492605498</v>
      </c>
      <c r="R282">
        <v>24.885323249356301</v>
      </c>
      <c r="S282" s="1">
        <f>(Table2[[#This Row],[Close Price]]-Table2[[#This Row],[20D EMA]])/Table2[[#This Row],[20D EMA]]</f>
        <v>-8.2863214212519062E-2</v>
      </c>
      <c r="T282" s="1">
        <f>(Table2[[#This Row],[Close Price]]-Table2[[#This Row],[50D EMA]])/Table2[[#This Row],[50D EMA]]</f>
        <v>-0.11637421887832106</v>
      </c>
      <c r="U282" s="1">
        <f>(Table2[[#This Row],[Close Price]]-Table2[[#This Row],[200D EMA]])/Table2[[#This Row],[200D EMA]]</f>
        <v>-4.6257616930609764E-2</v>
      </c>
      <c r="V282">
        <v>1.7020335013586301</v>
      </c>
      <c r="W282">
        <v>6782</v>
      </c>
      <c r="X282">
        <v>6999</v>
      </c>
      <c r="Y282">
        <v>6782</v>
      </c>
      <c r="Z282">
        <v>7308.75</v>
      </c>
      <c r="AA282">
        <v>6782</v>
      </c>
      <c r="AB282">
        <v>7500</v>
      </c>
      <c r="AC282" s="1">
        <f>(Table2[[#This Row],[Close Price]]/Table2[[#This Row],[Day Low]])-1</f>
        <v>2.9489826010027365E-3</v>
      </c>
      <c r="AD282" s="1">
        <f>(Table2[[#This Row],[Day High]]/Table2[[#This Row],[Close Price]])-1</f>
        <v>2.8962069979417748E-2</v>
      </c>
      <c r="AE282" s="1">
        <f>(Table2[[#This Row],[Close Price]]/Table2[[#This Row],[Current Week Low]])-1</f>
        <v>2.9489826010027365E-3</v>
      </c>
      <c r="AF282" s="1">
        <f>(Table2[[#This Row],[Current Week High]]/Table2[[#This Row],[Close Price]])-1</f>
        <v>7.4500147015583718E-2</v>
      </c>
      <c r="AG282" s="1">
        <f>(Table2[[#This Row],[Close Price]]/Table2[[#This Row],[Current Month Low]])-1</f>
        <v>2.9489826010027365E-3</v>
      </c>
      <c r="AH282" s="1">
        <f>(Table2[[#This Row],[Current Month High]]/Table2[[#This Row],[Close Price]])-1</f>
        <v>0.10261687738900327</v>
      </c>
      <c r="AI282">
        <v>34.518523963540098</v>
      </c>
      <c r="AJ282">
        <v>62.1241553550785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-0.05</v>
      </c>
      <c r="AM282" t="s">
        <v>3158</v>
      </c>
      <c r="AN282">
        <v>-7.32</v>
      </c>
      <c r="AO282" t="s">
        <v>3158</v>
      </c>
      <c r="AP282">
        <v>0.14456522137483999</v>
      </c>
      <c r="AQ282">
        <f>(Table2[[#This Row],[Sharpe Ratio]]-AVERAGE(Table2[Sharpe Ratio]))/_xlfn.STDEV.P(Table2[Sharpe Ratio])</f>
        <v>1.057671476472652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172</v>
      </c>
      <c r="AT282">
        <f>_xlfn.RANK.AVG(Table2[[#This Row],[6M Return vs Nifty Z-Score]],Table2[6M Return vs Nifty Z-Score])</f>
        <v>642</v>
      </c>
      <c r="AU282">
        <f>_xlfn.RANK.AVG(Table2[[#This Row],[Sharpe Ratio Z-Score]],Table2[Sharpe Ratio Z-Score])</f>
        <v>111</v>
      </c>
      <c r="AV282">
        <f>(Table2[[#This Row],[Rank 1Y]]+Table2[[#This Row],[Rank 6M]]+Table2[[#This Row],[Rank Sharpe]])/3</f>
        <v>308.33333333333331</v>
      </c>
    </row>
    <row r="283" spans="1:48" hidden="1" x14ac:dyDescent="0.3">
      <c r="A283" t="s">
        <v>1748</v>
      </c>
      <c r="B283" t="s">
        <v>1749</v>
      </c>
      <c r="C283" t="s">
        <v>3120</v>
      </c>
      <c r="D283" t="s">
        <v>131</v>
      </c>
      <c r="E283">
        <v>4463.7</v>
      </c>
      <c r="F283">
        <v>7439.5</v>
      </c>
      <c r="G283">
        <v>-13.691015599136801</v>
      </c>
      <c r="H283">
        <f>(Table2[[#This Row],[1Y Return vs Nifty]]-AVERAGE(Table2[1Y Return vs Nifty]))/_xlfn.STDEV.P(Table2[1Y Return vs Nifty])</f>
        <v>-0.57740993197385126</v>
      </c>
      <c r="I283">
        <v>-10.9961507455661</v>
      </c>
      <c r="J283">
        <f>(Table2[[#This Row],[1M Return vs Nifty]]-AVERAGE(Table2[1M Return vs Nifty]))/_xlfn.STDEV.P(Table2[1M Return vs Nifty])</f>
        <v>-1.0979244327609385</v>
      </c>
      <c r="K283">
        <v>11.100379313184799</v>
      </c>
      <c r="L283">
        <f>(Table2[[#This Row],[6M Return vs Nifty]]-AVERAGE(Table2[6M Return vs Nifty]))/_xlfn.STDEV.P(Table2[6M Return vs Nifty])</f>
        <v>0.22444522993313862</v>
      </c>
      <c r="M283">
        <v>-1.05453646399048</v>
      </c>
      <c r="N283">
        <f>(Table2[[#This Row],[1W Return vs Nifty]]-AVERAGE(Table2[1W Return vs Nifty]))/_xlfn.STDEV.P(Table2[1W Return vs Nifty])</f>
        <v>-0.40878581212404091</v>
      </c>
      <c r="O283">
        <v>8089.32</v>
      </c>
      <c r="P283">
        <v>8204.25737490149</v>
      </c>
      <c r="Q283">
        <v>7345.1510833983402</v>
      </c>
      <c r="R283">
        <v>26.1728994206393</v>
      </c>
      <c r="S283" s="1">
        <f>(Table2[[#This Row],[Close Price]]-Table2[[#This Row],[20D EMA]])/Table2[[#This Row],[20D EMA]]</f>
        <v>-8.0330608753269708E-2</v>
      </c>
      <c r="T283" s="1">
        <f>(Table2[[#This Row],[Close Price]]-Table2[[#This Row],[50D EMA]])/Table2[[#This Row],[50D EMA]]</f>
        <v>-9.3214698168909232E-2</v>
      </c>
      <c r="U283" s="1">
        <f>(Table2[[#This Row],[Close Price]]-Table2[[#This Row],[200D EMA]])/Table2[[#This Row],[200D EMA]]</f>
        <v>1.284506139225769E-2</v>
      </c>
      <c r="V283">
        <v>0.23521479309145599</v>
      </c>
      <c r="W283">
        <v>7402.5</v>
      </c>
      <c r="X283">
        <v>7749</v>
      </c>
      <c r="Y283">
        <v>7402.5</v>
      </c>
      <c r="Z283">
        <v>8000</v>
      </c>
      <c r="AA283">
        <v>7402.5</v>
      </c>
      <c r="AB283">
        <v>8349.9500000000007</v>
      </c>
      <c r="AC283" s="1">
        <f>(Table2[[#This Row],[Close Price]]/Table2[[#This Row],[Day Low]])-1</f>
        <v>4.9983113812901436E-3</v>
      </c>
      <c r="AD283" s="1">
        <f>(Table2[[#This Row],[Day High]]/Table2[[#This Row],[Close Price]])-1</f>
        <v>4.1602258216278054E-2</v>
      </c>
      <c r="AE283" s="1">
        <f>(Table2[[#This Row],[Close Price]]/Table2[[#This Row],[Current Week Low]])-1</f>
        <v>4.9983113812901436E-3</v>
      </c>
      <c r="AF283" s="1">
        <f>(Table2[[#This Row],[Current Week High]]/Table2[[#This Row],[Close Price]])-1</f>
        <v>7.5341084750319309E-2</v>
      </c>
      <c r="AG283" s="1">
        <f>(Table2[[#This Row],[Close Price]]/Table2[[#This Row],[Current Month Low]])-1</f>
        <v>4.9983113812901436E-3</v>
      </c>
      <c r="AH283" s="1">
        <f>(Table2[[#This Row],[Current Month High]]/Table2[[#This Row],[Close Price]])-1</f>
        <v>0.12238053632636614</v>
      </c>
      <c r="AI283">
        <v>30.668055648901099</v>
      </c>
      <c r="AJ283">
        <v>57.1487415637773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-0.03</v>
      </c>
      <c r="AM283" t="s">
        <v>3158</v>
      </c>
      <c r="AN283">
        <v>-5.04</v>
      </c>
      <c r="AO283" t="s">
        <v>3158</v>
      </c>
      <c r="AP283">
        <v>0.11720008954781</v>
      </c>
      <c r="AQ283">
        <f>(Table2[[#This Row],[Sharpe Ratio]]-AVERAGE(Table2[Sharpe Ratio]))/_xlfn.STDEV.P(Table2[Sharpe Ratio])</f>
        <v>0.73331352565059205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529</v>
      </c>
      <c r="AT283">
        <f>_xlfn.RANK.AVG(Table2[[#This Row],[6M Return vs Nifty Z-Score]],Table2[6M Return vs Nifty Z-Score])</f>
        <v>234</v>
      </c>
      <c r="AU283">
        <f>_xlfn.RANK.AVG(Table2[[#This Row],[Sharpe Ratio Z-Score]],Table2[Sharpe Ratio Z-Score])</f>
        <v>163</v>
      </c>
      <c r="AV283">
        <f>(Table2[[#This Row],[Rank 1Y]]+Table2[[#This Row],[Rank 6M]]+Table2[[#This Row],[Rank Sharpe]])/3</f>
        <v>308.66666666666669</v>
      </c>
    </row>
    <row r="284" spans="1:48" hidden="1" x14ac:dyDescent="0.3">
      <c r="A284" t="s">
        <v>1823</v>
      </c>
      <c r="B284" t="s">
        <v>1824</v>
      </c>
      <c r="C284" t="s">
        <v>3119</v>
      </c>
      <c r="D284" t="s">
        <v>215</v>
      </c>
      <c r="E284">
        <v>4045.9212149999998</v>
      </c>
      <c r="F284">
        <v>620.20000000000005</v>
      </c>
      <c r="G284">
        <v>30.564484624221901</v>
      </c>
      <c r="H284">
        <f>(Table2[[#This Row],[1Y Return vs Nifty]]-AVERAGE(Table2[1Y Return vs Nifty]))/_xlfn.STDEV.P(Table2[1Y Return vs Nifty])</f>
        <v>0.3120296574703893</v>
      </c>
      <c r="I284">
        <v>-0.57860261585383499</v>
      </c>
      <c r="J284">
        <f>(Table2[[#This Row],[1M Return vs Nifty]]-AVERAGE(Table2[1M Return vs Nifty]))/_xlfn.STDEV.P(Table2[1M Return vs Nifty])</f>
        <v>4.1641327057648142E-2</v>
      </c>
      <c r="K284">
        <v>0.65359859473635995</v>
      </c>
      <c r="L284">
        <f>(Table2[[#This Row],[6M Return vs Nifty]]-AVERAGE(Table2[6M Return vs Nifty]))/_xlfn.STDEV.P(Table2[6M Return vs Nifty])</f>
        <v>-0.13824683678183555</v>
      </c>
      <c r="M284">
        <v>0.29047350567809999</v>
      </c>
      <c r="N284">
        <f>(Table2[[#This Row],[1W Return vs Nifty]]-AVERAGE(Table2[1W Return vs Nifty]))/_xlfn.STDEV.P(Table2[1W Return vs Nifty])</f>
        <v>-0.12709450539790929</v>
      </c>
      <c r="O284">
        <v>653.94000000000005</v>
      </c>
      <c r="P284">
        <v>679.881129463712</v>
      </c>
      <c r="Q284">
        <v>642.09376983199297</v>
      </c>
      <c r="R284">
        <v>34.378657621930699</v>
      </c>
      <c r="S284" s="1">
        <f>(Table2[[#This Row],[Close Price]]-Table2[[#This Row],[20D EMA]])/Table2[[#This Row],[20D EMA]]</f>
        <v>-5.1594947548704785E-2</v>
      </c>
      <c r="T284" s="1">
        <f>(Table2[[#This Row],[Close Price]]-Table2[[#This Row],[50D EMA]])/Table2[[#This Row],[50D EMA]]</f>
        <v>-8.7781711945422336E-2</v>
      </c>
      <c r="U284" s="1">
        <f>(Table2[[#This Row],[Close Price]]-Table2[[#This Row],[200D EMA]])/Table2[[#This Row],[200D EMA]]</f>
        <v>-3.4097464981978472E-2</v>
      </c>
      <c r="V284">
        <v>0.44058632299669998</v>
      </c>
      <c r="W284">
        <v>610.35</v>
      </c>
      <c r="X284">
        <v>640</v>
      </c>
      <c r="Y284">
        <v>610.35</v>
      </c>
      <c r="Z284">
        <v>658.75</v>
      </c>
      <c r="AA284">
        <v>610.35</v>
      </c>
      <c r="AB284">
        <v>725</v>
      </c>
      <c r="AC284" s="1">
        <f>(Table2[[#This Row],[Close Price]]/Table2[[#This Row],[Day Low]])-1</f>
        <v>1.6138281314000302E-2</v>
      </c>
      <c r="AD284" s="1">
        <f>(Table2[[#This Row],[Day High]]/Table2[[#This Row],[Close Price]])-1</f>
        <v>3.1925185424056757E-2</v>
      </c>
      <c r="AE284" s="1">
        <f>(Table2[[#This Row],[Close Price]]/Table2[[#This Row],[Current Week Low]])-1</f>
        <v>1.6138281314000302E-2</v>
      </c>
      <c r="AF284" s="1">
        <f>(Table2[[#This Row],[Current Week High]]/Table2[[#This Row],[Close Price]])-1</f>
        <v>6.2157368590777029E-2</v>
      </c>
      <c r="AG284" s="1">
        <f>(Table2[[#This Row],[Close Price]]/Table2[[#This Row],[Current Month Low]])-1</f>
        <v>1.6138281314000302E-2</v>
      </c>
      <c r="AH284" s="1">
        <f>(Table2[[#This Row],[Current Month High]]/Table2[[#This Row],[Close Price]])-1</f>
        <v>0.16897774911318919</v>
      </c>
      <c r="AI284">
        <v>33.408577878103799</v>
      </c>
      <c r="AJ284">
        <v>54.721217412997298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-0.13</v>
      </c>
      <c r="AM284" t="s">
        <v>3158</v>
      </c>
      <c r="AN284">
        <v>0.94</v>
      </c>
      <c r="AO284" t="s">
        <v>3159</v>
      </c>
      <c r="AP284">
        <v>5.2665437741036998E-2</v>
      </c>
      <c r="AQ284">
        <f>(Table2[[#This Row],[Sharpe Ratio]]-AVERAGE(Table2[Sharpe Ratio]))/_xlfn.STDEV.P(Table2[Sharpe Ratio])</f>
        <v>-3.1613445992353627E-2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211</v>
      </c>
      <c r="AT284">
        <f>_xlfn.RANK.AVG(Table2[[#This Row],[6M Return vs Nifty Z-Score]],Table2[6M Return vs Nifty Z-Score])</f>
        <v>353</v>
      </c>
      <c r="AU284">
        <f>_xlfn.RANK.AVG(Table2[[#This Row],[Sharpe Ratio Z-Score]],Table2[Sharpe Ratio Z-Score])</f>
        <v>363</v>
      </c>
      <c r="AV284">
        <f>(Table2[[#This Row],[Rank 1Y]]+Table2[[#This Row],[Rank 6M]]+Table2[[#This Row],[Rank Sharpe]])/3</f>
        <v>309</v>
      </c>
    </row>
    <row r="285" spans="1:48" hidden="1" x14ac:dyDescent="0.3">
      <c r="A285" t="s">
        <v>1843</v>
      </c>
      <c r="B285" t="s">
        <v>1844</v>
      </c>
      <c r="C285" t="s">
        <v>3125</v>
      </c>
      <c r="D285" t="s">
        <v>1470</v>
      </c>
      <c r="E285">
        <v>3903.6869564180001</v>
      </c>
      <c r="F285">
        <v>71.98</v>
      </c>
      <c r="G285">
        <v>21.6510580915293</v>
      </c>
      <c r="H285">
        <f>(Table2[[#This Row],[1Y Return vs Nifty]]-AVERAGE(Table2[1Y Return vs Nifty]))/_xlfn.STDEV.P(Table2[1Y Return vs Nifty])</f>
        <v>0.13288911232307635</v>
      </c>
      <c r="I285">
        <v>-1.5820862860728</v>
      </c>
      <c r="J285">
        <f>(Table2[[#This Row],[1M Return vs Nifty]]-AVERAGE(Table2[1M Return vs Nifty]))/_xlfn.STDEV.P(Table2[1M Return vs Nifty])</f>
        <v>-6.8128804731529741E-2</v>
      </c>
      <c r="K285">
        <v>-16.8878000613932</v>
      </c>
      <c r="L285">
        <f>(Table2[[#This Row],[6M Return vs Nifty]]-AVERAGE(Table2[6M Return vs Nifty]))/_xlfn.STDEV.P(Table2[6M Return vs Nifty])</f>
        <v>-0.74725034734923323</v>
      </c>
      <c r="M285">
        <v>-1.78680371297346</v>
      </c>
      <c r="N285">
        <f>(Table2[[#This Row],[1W Return vs Nifty]]-AVERAGE(Table2[1W Return vs Nifty]))/_xlfn.STDEV.P(Table2[1W Return vs Nifty])</f>
        <v>-0.56214773723273903</v>
      </c>
      <c r="O285">
        <v>76.38</v>
      </c>
      <c r="P285">
        <v>79.635815947746195</v>
      </c>
      <c r="Q285">
        <v>77.473748195009605</v>
      </c>
      <c r="R285">
        <v>29.2354006523348</v>
      </c>
      <c r="S285" s="1">
        <f>(Table2[[#This Row],[Close Price]]-Table2[[#This Row],[20D EMA]])/Table2[[#This Row],[20D EMA]]</f>
        <v>-5.7606703325477765E-2</v>
      </c>
      <c r="T285" s="1">
        <f>(Table2[[#This Row],[Close Price]]-Table2[[#This Row],[50D EMA]])/Table2[[#This Row],[50D EMA]]</f>
        <v>-9.613533630106369E-2</v>
      </c>
      <c r="U285" s="1">
        <f>(Table2[[#This Row],[Close Price]]-Table2[[#This Row],[200D EMA]])/Table2[[#This Row],[200D EMA]]</f>
        <v>-7.0911093409102358E-2</v>
      </c>
      <c r="V285">
        <v>0.35681993803908801</v>
      </c>
      <c r="W285">
        <v>71.099999999999994</v>
      </c>
      <c r="X285">
        <v>75.069999999999993</v>
      </c>
      <c r="Y285">
        <v>71.099999999999994</v>
      </c>
      <c r="Z285">
        <v>75.180000000000007</v>
      </c>
      <c r="AA285">
        <v>71.099999999999994</v>
      </c>
      <c r="AB285">
        <v>79.400000000000006</v>
      </c>
      <c r="AC285" s="1">
        <f>(Table2[[#This Row],[Close Price]]/Table2[[#This Row],[Day Low]])-1</f>
        <v>1.2376933895921427E-2</v>
      </c>
      <c r="AD285" s="1">
        <f>(Table2[[#This Row],[Day High]]/Table2[[#This Row],[Close Price]])-1</f>
        <v>4.2928591275354089E-2</v>
      </c>
      <c r="AE285" s="1">
        <f>(Table2[[#This Row],[Close Price]]/Table2[[#This Row],[Current Week Low]])-1</f>
        <v>1.2376933895921427E-2</v>
      </c>
      <c r="AF285" s="1">
        <f>(Table2[[#This Row],[Current Week High]]/Table2[[#This Row],[Close Price]])-1</f>
        <v>4.4456793553764973E-2</v>
      </c>
      <c r="AG285" s="1">
        <f>(Table2[[#This Row],[Close Price]]/Table2[[#This Row],[Current Month Low]])-1</f>
        <v>1.2376933895921427E-2</v>
      </c>
      <c r="AH285" s="1">
        <f>(Table2[[#This Row],[Current Month High]]/Table2[[#This Row],[Close Price]])-1</f>
        <v>0.10308419005279257</v>
      </c>
      <c r="AI285">
        <v>43.442622950819597</v>
      </c>
      <c r="AJ285">
        <v>54.132762312633801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-0.25</v>
      </c>
      <c r="AM285" t="s">
        <v>3158</v>
      </c>
      <c r="AN285">
        <v>-2.15</v>
      </c>
      <c r="AO285" t="s">
        <v>3158</v>
      </c>
      <c r="AP285">
        <v>0.156166409919722</v>
      </c>
      <c r="AQ285">
        <f>(Table2[[#This Row],[Sharpe Ratio]]-AVERAGE(Table2[Sharpe Ratio]))/_xlfn.STDEV.P(Table2[Sharpe Ratio])</f>
        <v>1.1951799587011729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259</v>
      </c>
      <c r="AT285">
        <f>_xlfn.RANK.AVG(Table2[[#This Row],[6M Return vs Nifty Z-Score]],Table2[6M Return vs Nifty Z-Score])</f>
        <v>587</v>
      </c>
      <c r="AU285">
        <f>_xlfn.RANK.AVG(Table2[[#This Row],[Sharpe Ratio Z-Score]],Table2[Sharpe Ratio Z-Score])</f>
        <v>82</v>
      </c>
      <c r="AV285">
        <f>(Table2[[#This Row],[Rank 1Y]]+Table2[[#This Row],[Rank 6M]]+Table2[[#This Row],[Rank Sharpe]])/3</f>
        <v>309.33333333333331</v>
      </c>
    </row>
    <row r="286" spans="1:48" hidden="1" x14ac:dyDescent="0.3">
      <c r="A286" t="s">
        <v>194</v>
      </c>
      <c r="B286" t="s">
        <v>195</v>
      </c>
      <c r="C286" t="s">
        <v>3111</v>
      </c>
      <c r="D286" t="s">
        <v>196</v>
      </c>
      <c r="E286">
        <v>124578.41293592</v>
      </c>
      <c r="F286">
        <v>189.47</v>
      </c>
      <c r="G286">
        <v>29.1469654852947</v>
      </c>
      <c r="H286">
        <f>(Table2[[#This Row],[1Y Return vs Nifty]]-AVERAGE(Table2[1Y Return vs Nifty]))/_xlfn.STDEV.P(Table2[1Y Return vs Nifty])</f>
        <v>0.28354059657189118</v>
      </c>
      <c r="I286">
        <v>-9.82945686357181</v>
      </c>
      <c r="J286">
        <f>(Table2[[#This Row],[1M Return vs Nifty]]-AVERAGE(Table2[1M Return vs Nifty]))/_xlfn.STDEV.P(Table2[1M Return vs Nifty])</f>
        <v>-0.97030088991225849</v>
      </c>
      <c r="K286">
        <v>-8.3860801672105794</v>
      </c>
      <c r="L286">
        <f>(Table2[[#This Row],[6M Return vs Nifty]]-AVERAGE(Table2[6M Return vs Nifty]))/_xlfn.STDEV.P(Table2[6M Return vs Nifty])</f>
        <v>-0.45208703894288332</v>
      </c>
      <c r="M286">
        <v>0.226057171177446</v>
      </c>
      <c r="N286">
        <f>(Table2[[#This Row],[1W Return vs Nifty]]-AVERAGE(Table2[1W Return vs Nifty]))/_xlfn.STDEV.P(Table2[1W Return vs Nifty])</f>
        <v>-0.1405854994047924</v>
      </c>
      <c r="O286">
        <v>206.03</v>
      </c>
      <c r="P286">
        <v>214.56916343821899</v>
      </c>
      <c r="Q286">
        <v>202.72682766974799</v>
      </c>
      <c r="R286">
        <v>25.221418280581499</v>
      </c>
      <c r="S286" s="1">
        <f>(Table2[[#This Row],[Close Price]]-Table2[[#This Row],[20D EMA]])/Table2[[#This Row],[20D EMA]]</f>
        <v>-8.0376644178032336E-2</v>
      </c>
      <c r="T286" s="1">
        <f>(Table2[[#This Row],[Close Price]]-Table2[[#This Row],[50D EMA]])/Table2[[#This Row],[50D EMA]]</f>
        <v>-0.11697469960750352</v>
      </c>
      <c r="U286" s="1">
        <f>(Table2[[#This Row],[Close Price]]-Table2[[#This Row],[200D EMA]])/Table2[[#This Row],[200D EMA]]</f>
        <v>-6.5392567042700522E-2</v>
      </c>
      <c r="V286">
        <v>1.07357712660787</v>
      </c>
      <c r="W286">
        <v>188.95</v>
      </c>
      <c r="X286">
        <v>194.7</v>
      </c>
      <c r="Y286">
        <v>188.95</v>
      </c>
      <c r="Z286">
        <v>206.2</v>
      </c>
      <c r="AA286">
        <v>188.95</v>
      </c>
      <c r="AB286">
        <v>216.47</v>
      </c>
      <c r="AC286" s="1">
        <f>(Table2[[#This Row],[Close Price]]/Table2[[#This Row],[Day Low]])-1</f>
        <v>2.7520508070919547E-3</v>
      </c>
      <c r="AD286" s="1">
        <f>(Table2[[#This Row],[Day High]]/Table2[[#This Row],[Close Price]])-1</f>
        <v>2.7603314508893195E-2</v>
      </c>
      <c r="AE286" s="1">
        <f>(Table2[[#This Row],[Close Price]]/Table2[[#This Row],[Current Week Low]])-1</f>
        <v>2.7520508070919547E-3</v>
      </c>
      <c r="AF286" s="1">
        <f>(Table2[[#This Row],[Current Week High]]/Table2[[#This Row],[Close Price]])-1</f>
        <v>8.8298939146038924E-2</v>
      </c>
      <c r="AG286" s="1">
        <f>(Table2[[#This Row],[Close Price]]/Table2[[#This Row],[Current Month Low]])-1</f>
        <v>2.7520508070919547E-3</v>
      </c>
      <c r="AH286" s="1">
        <f>(Table2[[#This Row],[Current Month High]]/Table2[[#This Row],[Close Price]])-1</f>
        <v>0.14250277088721175</v>
      </c>
      <c r="AI286">
        <v>29.9941943315564</v>
      </c>
      <c r="AJ286">
        <v>54.165988608624801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-0.06</v>
      </c>
      <c r="AM286" t="s">
        <v>3158</v>
      </c>
      <c r="AN286">
        <v>-8.4</v>
      </c>
      <c r="AO286" t="s">
        <v>3158</v>
      </c>
      <c r="AP286">
        <v>8.8322243774595993E-2</v>
      </c>
      <c r="AQ286">
        <f>(Table2[[#This Row],[Sharpe Ratio]]-AVERAGE(Table2[Sharpe Ratio]))/_xlfn.STDEV.P(Table2[Sharpe Ratio])</f>
        <v>0.39102542931103279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221</v>
      </c>
      <c r="AT286">
        <f>_xlfn.RANK.AVG(Table2[[#This Row],[6M Return vs Nifty Z-Score]],Table2[6M Return vs Nifty Z-Score])</f>
        <v>464</v>
      </c>
      <c r="AU286">
        <f>_xlfn.RANK.AVG(Table2[[#This Row],[Sharpe Ratio Z-Score]],Table2[Sharpe Ratio Z-Score])</f>
        <v>246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519</v>
      </c>
      <c r="B287" t="s">
        <v>520</v>
      </c>
      <c r="C287" t="s">
        <v>3113</v>
      </c>
      <c r="D287" t="s">
        <v>376</v>
      </c>
      <c r="E287">
        <v>38536.766012250002</v>
      </c>
      <c r="F287">
        <v>5269.65</v>
      </c>
      <c r="G287">
        <v>5.9248949390454397</v>
      </c>
      <c r="H287">
        <f>(Table2[[#This Row],[1Y Return vs Nifty]]-AVERAGE(Table2[1Y Return vs Nifty]))/_xlfn.STDEV.P(Table2[1Y Return vs Nifty])</f>
        <v>-0.18317266592557613</v>
      </c>
      <c r="I287">
        <v>20.636167586064801</v>
      </c>
      <c r="J287">
        <f>(Table2[[#This Row],[1M Return vs Nifty]]-AVERAGE(Table2[1M Return vs Nifty]))/_xlfn.STDEV.P(Table2[1M Return vs Nifty])</f>
        <v>2.3623050210005583</v>
      </c>
      <c r="K287">
        <v>17.1603191502012</v>
      </c>
      <c r="L287">
        <f>(Table2[[#This Row],[6M Return vs Nifty]]-AVERAGE(Table2[6M Return vs Nifty]))/_xlfn.STDEV.P(Table2[6M Return vs Nifty])</f>
        <v>0.43483464681584644</v>
      </c>
      <c r="M287">
        <v>5.6024742238301801</v>
      </c>
      <c r="N287">
        <f>(Table2[[#This Row],[1W Return vs Nifty]]-AVERAGE(Table2[1W Return vs Nifty]))/_xlfn.STDEV.P(Table2[1W Return vs Nifty])</f>
        <v>0.98542098323829674</v>
      </c>
      <c r="O287">
        <v>5242.18</v>
      </c>
      <c r="P287">
        <v>4951.2986642280403</v>
      </c>
      <c r="Q287">
        <v>4545.1072387154099</v>
      </c>
      <c r="R287">
        <v>44.533601157479097</v>
      </c>
      <c r="S287" s="1">
        <f>(Table2[[#This Row],[Close Price]]-Table2[[#This Row],[20D EMA]])/Table2[[#This Row],[20D EMA]]</f>
        <v>5.2401863346926937E-3</v>
      </c>
      <c r="T287" s="1">
        <f>(Table2[[#This Row],[Close Price]]-Table2[[#This Row],[50D EMA]])/Table2[[#This Row],[50D EMA]]</f>
        <v>6.4296532558613839E-2</v>
      </c>
      <c r="U287" s="1">
        <f>(Table2[[#This Row],[Close Price]]-Table2[[#This Row],[200D EMA]])/Table2[[#This Row],[200D EMA]]</f>
        <v>0.15941158772072631</v>
      </c>
      <c r="V287">
        <v>0.91193806216461804</v>
      </c>
      <c r="W287">
        <v>5232.5</v>
      </c>
      <c r="X287">
        <v>5456.9</v>
      </c>
      <c r="Y287">
        <v>5232.5</v>
      </c>
      <c r="Z287">
        <v>5613.05</v>
      </c>
      <c r="AA287">
        <v>5232.5</v>
      </c>
      <c r="AB287">
        <v>5634.95</v>
      </c>
      <c r="AC287" s="1">
        <f>(Table2[[#This Row],[Close Price]]/Table2[[#This Row],[Day Low]])-1</f>
        <v>7.0998566650739559E-3</v>
      </c>
      <c r="AD287" s="1">
        <f>(Table2[[#This Row],[Day High]]/Table2[[#This Row],[Close Price]])-1</f>
        <v>3.5533669219018238E-2</v>
      </c>
      <c r="AE287" s="1">
        <f>(Table2[[#This Row],[Close Price]]/Table2[[#This Row],[Current Week Low]])-1</f>
        <v>7.0998566650739559E-3</v>
      </c>
      <c r="AF287" s="1">
        <f>(Table2[[#This Row],[Current Week High]]/Table2[[#This Row],[Close Price]])-1</f>
        <v>6.5165618209938048E-2</v>
      </c>
      <c r="AG287" s="1">
        <f>(Table2[[#This Row],[Close Price]]/Table2[[#This Row],[Current Month Low]])-1</f>
        <v>7.0998566650739559E-3</v>
      </c>
      <c r="AH287" s="1">
        <f>(Table2[[#This Row],[Current Month High]]/Table2[[#This Row],[Close Price]])-1</f>
        <v>6.9321491939692503E-2</v>
      </c>
      <c r="AI287">
        <v>6.9321491939692503</v>
      </c>
      <c r="AJ287">
        <v>43.951976397956599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0.19</v>
      </c>
      <c r="AM287" t="s">
        <v>3159</v>
      </c>
      <c r="AN287">
        <v>2.81</v>
      </c>
      <c r="AO287" t="s">
        <v>3159</v>
      </c>
      <c r="AP287">
        <v>5.2560201556597998E-2</v>
      </c>
      <c r="AQ287">
        <f>(Table2[[#This Row],[Sharpe Ratio]]-AVERAGE(Table2[Sharpe Ratio]))/_xlfn.STDEV.P(Table2[Sharpe Ratio])</f>
        <v>-3.2860806807303196E-2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3.566527178321822</v>
      </c>
      <c r="AS287">
        <f>_xlfn.RANK.AVG(Table2[[#This Row],[1Y Return vs Nifty Z-Score]],Table2[1Y Return vs Nifty Z-Score])</f>
        <v>372</v>
      </c>
      <c r="AT287">
        <f>_xlfn.RANK.AVG(Table2[[#This Row],[6M Return vs Nifty Z-Score]],Table2[6M Return vs Nifty Z-Score])</f>
        <v>195</v>
      </c>
      <c r="AU287">
        <f>_xlfn.RANK.AVG(Table2[[#This Row],[Sharpe Ratio Z-Score]],Table2[Sharpe Ratio Z-Score])</f>
        <v>364</v>
      </c>
      <c r="AV287">
        <f>(Table2[[#This Row],[Rank 1Y]]+Table2[[#This Row],[Rank 6M]]+Table2[[#This Row],[Rank Sharpe]])/3</f>
        <v>310.33333333333331</v>
      </c>
    </row>
    <row r="288" spans="1:48" x14ac:dyDescent="0.3">
      <c r="A288" t="s">
        <v>1215</v>
      </c>
      <c r="B288" t="s">
        <v>1216</v>
      </c>
      <c r="C288" t="s">
        <v>3112</v>
      </c>
      <c r="D288" t="s">
        <v>21</v>
      </c>
      <c r="E288">
        <v>9297.6434131999995</v>
      </c>
      <c r="F288">
        <v>3011.6</v>
      </c>
      <c r="G288">
        <v>15.420291048140401</v>
      </c>
      <c r="H288">
        <f>(Table2[[#This Row],[1Y Return vs Nifty]]-AVERAGE(Table2[1Y Return vs Nifty]))/_xlfn.STDEV.P(Table2[1Y Return vs Nifty])</f>
        <v>7.6642057459400661E-3</v>
      </c>
      <c r="I288">
        <v>17.192271083342298</v>
      </c>
      <c r="J288">
        <f>(Table2[[#This Row],[1M Return vs Nifty]]-AVERAGE(Table2[1M Return vs Nifty]))/_xlfn.STDEV.P(Table2[1M Return vs Nifty])</f>
        <v>1.9855804322589714</v>
      </c>
      <c r="K288">
        <v>23.370677187172301</v>
      </c>
      <c r="L288">
        <f>(Table2[[#This Row],[6M Return vs Nifty]]-AVERAGE(Table2[6M Return vs Nifty]))/_xlfn.STDEV.P(Table2[6M Return vs Nifty])</f>
        <v>0.65044629332923598</v>
      </c>
      <c r="M288">
        <v>8.3018327281003792</v>
      </c>
      <c r="N288">
        <f>(Table2[[#This Row],[1W Return vs Nifty]]-AVERAGE(Table2[1W Return vs Nifty]))/_xlfn.STDEV.P(Table2[1W Return vs Nifty])</f>
        <v>1.5507594130921163</v>
      </c>
      <c r="O288">
        <v>2886.54</v>
      </c>
      <c r="P288">
        <v>2823.3766344199198</v>
      </c>
      <c r="Q288">
        <v>2701.0514924173099</v>
      </c>
      <c r="R288">
        <v>68.203377932753597</v>
      </c>
      <c r="S288" s="1">
        <f>(Table2[[#This Row],[Close Price]]-Table2[[#This Row],[20D EMA]])/Table2[[#This Row],[20D EMA]]</f>
        <v>4.3325226742051019E-2</v>
      </c>
      <c r="T288" s="1">
        <f>(Table2[[#This Row],[Close Price]]-Table2[[#This Row],[50D EMA]])/Table2[[#This Row],[50D EMA]]</f>
        <v>6.6666049185730311E-2</v>
      </c>
      <c r="U288" s="1">
        <f>(Table2[[#This Row],[Close Price]]-Table2[[#This Row],[200D EMA]])/Table2[[#This Row],[200D EMA]]</f>
        <v>0.11497319042398714</v>
      </c>
      <c r="V288">
        <v>1.0430955336683501</v>
      </c>
      <c r="W288">
        <v>2967.25</v>
      </c>
      <c r="X288">
        <v>3100</v>
      </c>
      <c r="Y288">
        <v>2870.1</v>
      </c>
      <c r="Z288">
        <v>3189.9</v>
      </c>
      <c r="AA288">
        <v>2838.05</v>
      </c>
      <c r="AB288">
        <v>3189.9</v>
      </c>
      <c r="AC288" s="1">
        <f>(Table2[[#This Row],[Close Price]]/Table2[[#This Row],[Day Low]])-1</f>
        <v>1.4946499283848613E-2</v>
      </c>
      <c r="AD288" s="1">
        <f>(Table2[[#This Row],[Day High]]/Table2[[#This Row],[Close Price]])-1</f>
        <v>2.9353167751361431E-2</v>
      </c>
      <c r="AE288" s="1">
        <f>(Table2[[#This Row],[Close Price]]/Table2[[#This Row],[Current Week Low]])-1</f>
        <v>4.9301418069056746E-2</v>
      </c>
      <c r="AF288" s="1">
        <f>(Table2[[#This Row],[Current Week High]]/Table2[[#This Row],[Close Price]])-1</f>
        <v>5.9204409616151032E-2</v>
      </c>
      <c r="AG288" s="1">
        <f>(Table2[[#This Row],[Close Price]]/Table2[[#This Row],[Current Month Low]])-1</f>
        <v>6.1151142509821677E-2</v>
      </c>
      <c r="AH288" s="1">
        <f>(Table2[[#This Row],[Current Month High]]/Table2[[#This Row],[Close Price]])-1</f>
        <v>5.9204409616151032E-2</v>
      </c>
      <c r="AI288">
        <v>5.9204409616150997</v>
      </c>
      <c r="AJ288">
        <v>40.890271572594699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-0.01</v>
      </c>
      <c r="AM288" t="s">
        <v>3158</v>
      </c>
      <c r="AN288">
        <v>10.59</v>
      </c>
      <c r="AO288" t="s">
        <v>3159</v>
      </c>
      <c r="AP288">
        <v>5.2130971526689997E-3</v>
      </c>
      <c r="AQ288">
        <f>(Table2[[#This Row],[Sharpe Ratio]]-AVERAGE(Table2[Sharpe Ratio]))/_xlfn.STDEV.P(Table2[Sharpe Ratio])</f>
        <v>-0.59406437998531403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3.6003859644409499</v>
      </c>
      <c r="AS288">
        <f>_xlfn.RANK.AVG(Table2[[#This Row],[1Y Return vs Nifty Z-Score]],Table2[1Y Return vs Nifty Z-Score])</f>
        <v>301</v>
      </c>
      <c r="AT288">
        <f>_xlfn.RANK.AVG(Table2[[#This Row],[6M Return vs Nifty Z-Score]],Table2[6M Return vs Nifty Z-Score])</f>
        <v>140</v>
      </c>
      <c r="AU288">
        <f>_xlfn.RANK.AVG(Table2[[#This Row],[Sharpe Ratio Z-Score]],Table2[Sharpe Ratio Z-Score])</f>
        <v>493</v>
      </c>
      <c r="AV288">
        <f>(Table2[[#This Row],[Rank 1Y]]+Table2[[#This Row],[Rank 6M]]+Table2[[#This Row],[Rank Sharpe]])/3</f>
        <v>311.33333333333331</v>
      </c>
    </row>
    <row r="289" spans="1:48" hidden="1" x14ac:dyDescent="0.3">
      <c r="A289" t="s">
        <v>86</v>
      </c>
      <c r="B289" t="s">
        <v>87</v>
      </c>
      <c r="C289" t="s">
        <v>3123</v>
      </c>
      <c r="D289" t="s">
        <v>88</v>
      </c>
      <c r="E289">
        <v>278204.29472655</v>
      </c>
      <c r="F289">
        <v>1287.9000000000001</v>
      </c>
      <c r="G289">
        <v>37.863047672198299</v>
      </c>
      <c r="H289">
        <f>(Table2[[#This Row],[1Y Return vs Nifty]]-AVERAGE(Table2[1Y Return vs Nifty]))/_xlfn.STDEV.P(Table2[1Y Return vs Nifty])</f>
        <v>0.45871494829665033</v>
      </c>
      <c r="I289">
        <v>-0.85916202906404104</v>
      </c>
      <c r="J289">
        <f>(Table2[[#This Row],[1M Return vs Nifty]]-AVERAGE(Table2[1M Return vs Nifty]))/_xlfn.STDEV.P(Table2[1M Return vs Nifty])</f>
        <v>1.0951197584929701E-2</v>
      </c>
      <c r="K289">
        <v>-7.9986094388554099</v>
      </c>
      <c r="L289">
        <f>(Table2[[#This Row],[6M Return vs Nifty]]-AVERAGE(Table2[6M Return vs Nifty]))/_xlfn.STDEV.P(Table2[6M Return vs Nifty])</f>
        <v>-0.438634802981759</v>
      </c>
      <c r="M289">
        <v>4.0615772267211199</v>
      </c>
      <c r="N289">
        <f>(Table2[[#This Row],[1W Return vs Nifty]]-AVERAGE(Table2[1W Return vs Nifty]))/_xlfn.STDEV.P(Table2[1W Return vs Nifty])</f>
        <v>0.66270420162739307</v>
      </c>
      <c r="O289">
        <v>1359.83</v>
      </c>
      <c r="P289">
        <v>1395.4756340471899</v>
      </c>
      <c r="Q289">
        <v>1337.9319274054701</v>
      </c>
      <c r="R289">
        <v>29.975285911825001</v>
      </c>
      <c r="S289" s="1">
        <f>(Table2[[#This Row],[Close Price]]-Table2[[#This Row],[20D EMA]])/Table2[[#This Row],[20D EMA]]</f>
        <v>-5.2896317922093088E-2</v>
      </c>
      <c r="T289" s="1">
        <f>(Table2[[#This Row],[Close Price]]-Table2[[#This Row],[50D EMA]])/Table2[[#This Row],[50D EMA]]</f>
        <v>-7.7088865919641009E-2</v>
      </c>
      <c r="U289" s="1">
        <f>(Table2[[#This Row],[Close Price]]-Table2[[#This Row],[200D EMA]])/Table2[[#This Row],[200D EMA]]</f>
        <v>-3.7394972330537318E-2</v>
      </c>
      <c r="V289">
        <v>1.0047336012283301</v>
      </c>
      <c r="W289">
        <v>1284.8499999999999</v>
      </c>
      <c r="X289">
        <v>1329.25</v>
      </c>
      <c r="Y289">
        <v>1284.8499999999999</v>
      </c>
      <c r="Z289">
        <v>1357.95</v>
      </c>
      <c r="AA289">
        <v>1284.8499999999999</v>
      </c>
      <c r="AB289">
        <v>1397.95</v>
      </c>
      <c r="AC289" s="1">
        <f>(Table2[[#This Row],[Close Price]]/Table2[[#This Row],[Day Low]])-1</f>
        <v>2.3738179554035899E-3</v>
      </c>
      <c r="AD289" s="1">
        <f>(Table2[[#This Row],[Day High]]/Table2[[#This Row],[Close Price]])-1</f>
        <v>3.2106530010093781E-2</v>
      </c>
      <c r="AE289" s="1">
        <f>(Table2[[#This Row],[Close Price]]/Table2[[#This Row],[Current Week Low]])-1</f>
        <v>2.3738179554035899E-3</v>
      </c>
      <c r="AF289" s="1">
        <f>(Table2[[#This Row],[Current Week High]]/Table2[[#This Row],[Close Price]])-1</f>
        <v>5.439086885627753E-2</v>
      </c>
      <c r="AG289" s="1">
        <f>(Table2[[#This Row],[Close Price]]/Table2[[#This Row],[Current Month Low]])-1</f>
        <v>2.3738179554035899E-3</v>
      </c>
      <c r="AH289" s="1">
        <f>(Table2[[#This Row],[Current Month High]]/Table2[[#This Row],[Close Price]])-1</f>
        <v>8.5449180837021466E-2</v>
      </c>
      <c r="AI289">
        <v>25.894867613945099</v>
      </c>
      <c r="AJ289">
        <v>64.063694267515899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-0.03</v>
      </c>
      <c r="AM289" t="s">
        <v>3158</v>
      </c>
      <c r="AN289">
        <v>-4.76</v>
      </c>
      <c r="AO289" t="s">
        <v>3158</v>
      </c>
      <c r="AP289">
        <v>6.5665109940635999E-2</v>
      </c>
      <c r="AQ289">
        <f>(Table2[[#This Row],[Sharpe Ratio]]-AVERAGE(Table2[Sharpe Ratio]))/_xlfn.STDEV.P(Table2[Sharpe Ratio])</f>
        <v>0.12247121410256051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174</v>
      </c>
      <c r="AT289">
        <f>_xlfn.RANK.AVG(Table2[[#This Row],[6M Return vs Nifty Z-Score]],Table2[6M Return vs Nifty Z-Score])</f>
        <v>458</v>
      </c>
      <c r="AU289">
        <f>_xlfn.RANK.AVG(Table2[[#This Row],[Sharpe Ratio Z-Score]],Table2[Sharpe Ratio Z-Score])</f>
        <v>306</v>
      </c>
      <c r="AV289">
        <f>(Table2[[#This Row],[Rank 1Y]]+Table2[[#This Row],[Rank 6M]]+Table2[[#This Row],[Rank Sharpe]])/3</f>
        <v>312.66666666666669</v>
      </c>
    </row>
    <row r="290" spans="1:48" hidden="1" x14ac:dyDescent="0.3">
      <c r="A290" t="s">
        <v>2053</v>
      </c>
      <c r="B290" t="s">
        <v>2054</v>
      </c>
      <c r="C290" t="s">
        <v>3127</v>
      </c>
      <c r="D290" t="s">
        <v>287</v>
      </c>
      <c r="E290">
        <v>2986.0526615399999</v>
      </c>
      <c r="F290">
        <v>119.99</v>
      </c>
      <c r="G290">
        <v>14.799603439791399</v>
      </c>
      <c r="H290">
        <f>(Table2[[#This Row],[1Y Return vs Nifty]]-AVERAGE(Table2[1Y Return vs Nifty]))/_xlfn.STDEV.P(Table2[1Y Return vs Nifty])</f>
        <v>-4.8102692629691324E-3</v>
      </c>
      <c r="I290">
        <v>-14.6249578521651</v>
      </c>
      <c r="J290">
        <f>(Table2[[#This Row],[1M Return vs Nifty]]-AVERAGE(Table2[1M Return vs Nifty]))/_xlfn.STDEV.P(Table2[1M Return vs Nifty])</f>
        <v>-1.4948762179772928</v>
      </c>
      <c r="K290">
        <v>19.855852053145998</v>
      </c>
      <c r="L290">
        <f>(Table2[[#This Row],[6M Return vs Nifty]]-AVERAGE(Table2[6M Return vs Nifty]))/_xlfn.STDEV.P(Table2[6M Return vs Nifty])</f>
        <v>0.52841834746161465</v>
      </c>
      <c r="M290">
        <v>-3.6537161999729699</v>
      </c>
      <c r="N290">
        <f>(Table2[[#This Row],[1W Return vs Nifty]]-AVERAGE(Table2[1W Return vs Nifty]))/_xlfn.STDEV.P(Table2[1W Return vs Nifty])</f>
        <v>-0.9531433654181628</v>
      </c>
      <c r="O290">
        <v>135.07</v>
      </c>
      <c r="P290">
        <v>142.18474402466899</v>
      </c>
      <c r="Q290">
        <v>128.64578175527399</v>
      </c>
      <c r="R290">
        <v>24.342718793133901</v>
      </c>
      <c r="S290" s="1">
        <f>(Table2[[#This Row],[Close Price]]-Table2[[#This Row],[20D EMA]])/Table2[[#This Row],[20D EMA]]</f>
        <v>-0.11164581328200192</v>
      </c>
      <c r="T290" s="1">
        <f>(Table2[[#This Row],[Close Price]]-Table2[[#This Row],[50D EMA]])/Table2[[#This Row],[50D EMA]]</f>
        <v>-0.15609792862740757</v>
      </c>
      <c r="U290" s="1">
        <f>(Table2[[#This Row],[Close Price]]-Table2[[#This Row],[200D EMA]])/Table2[[#This Row],[200D EMA]]</f>
        <v>-6.7283836571805339E-2</v>
      </c>
      <c r="V290">
        <v>0.34285610994170201</v>
      </c>
      <c r="W290">
        <v>119.1</v>
      </c>
      <c r="X290">
        <v>125.57</v>
      </c>
      <c r="Y290">
        <v>119.1</v>
      </c>
      <c r="Z290">
        <v>131.5</v>
      </c>
      <c r="AA290">
        <v>119.1</v>
      </c>
      <c r="AB290">
        <v>141</v>
      </c>
      <c r="AC290" s="1">
        <f>(Table2[[#This Row],[Close Price]]/Table2[[#This Row],[Day Low]])-1</f>
        <v>7.4727120067170638E-3</v>
      </c>
      <c r="AD290" s="1">
        <f>(Table2[[#This Row],[Day High]]/Table2[[#This Row],[Close Price]])-1</f>
        <v>4.6503875322943644E-2</v>
      </c>
      <c r="AE290" s="1">
        <f>(Table2[[#This Row],[Close Price]]/Table2[[#This Row],[Current Week Low]])-1</f>
        <v>7.4727120067170638E-3</v>
      </c>
      <c r="AF290" s="1">
        <f>(Table2[[#This Row],[Current Week High]]/Table2[[#This Row],[Close Price]])-1</f>
        <v>9.5924660388365668E-2</v>
      </c>
      <c r="AG290" s="1">
        <f>(Table2[[#This Row],[Close Price]]/Table2[[#This Row],[Current Month Low]])-1</f>
        <v>7.4727120067170638E-3</v>
      </c>
      <c r="AH290" s="1">
        <f>(Table2[[#This Row],[Current Month High]]/Table2[[#This Row],[Close Price]])-1</f>
        <v>0.17509792482706898</v>
      </c>
      <c r="AI290">
        <v>47.512292691057503</v>
      </c>
      <c r="AJ290">
        <v>47.046568627450903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-0.2</v>
      </c>
      <c r="AM290" t="s">
        <v>3158</v>
      </c>
      <c r="AN290">
        <v>-8.36</v>
      </c>
      <c r="AO290" t="s">
        <v>3158</v>
      </c>
      <c r="AP290">
        <v>1.4022491442997999E-2</v>
      </c>
      <c r="AQ290">
        <f>(Table2[[#This Row],[Sharpe Ratio]]-AVERAGE(Table2[Sharpe Ratio]))/_xlfn.STDEV.P(Table2[Sharpe Ratio])</f>
        <v>-0.48964693745093296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306</v>
      </c>
      <c r="AT290">
        <f>_xlfn.RANK.AVG(Table2[[#This Row],[6M Return vs Nifty Z-Score]],Table2[6M Return vs Nifty Z-Score])</f>
        <v>165</v>
      </c>
      <c r="AU290">
        <f>_xlfn.RANK.AVG(Table2[[#This Row],[Sharpe Ratio Z-Score]],Table2[Sharpe Ratio Z-Score])</f>
        <v>467</v>
      </c>
      <c r="AV290">
        <f>(Table2[[#This Row],[Rank 1Y]]+Table2[[#This Row],[Rank 6M]]+Table2[[#This Row],[Rank Sharpe]])/3</f>
        <v>312.66666666666669</v>
      </c>
    </row>
    <row r="291" spans="1:48" hidden="1" x14ac:dyDescent="0.3">
      <c r="A291" t="s">
        <v>256</v>
      </c>
      <c r="B291" t="s">
        <v>257</v>
      </c>
      <c r="C291" t="s">
        <v>3117</v>
      </c>
      <c r="D291" t="s">
        <v>51</v>
      </c>
      <c r="E291">
        <v>96975.800786249994</v>
      </c>
      <c r="F291">
        <v>949.75</v>
      </c>
      <c r="G291">
        <v>31.957338201316102</v>
      </c>
      <c r="H291">
        <f>(Table2[[#This Row],[1Y Return vs Nifty]]-AVERAGE(Table2[1Y Return vs Nifty]))/_xlfn.STDEV.P(Table2[1Y Return vs Nifty])</f>
        <v>0.34002299406163905</v>
      </c>
      <c r="I291">
        <v>-5.5222803587379596</v>
      </c>
      <c r="J291">
        <f>(Table2[[#This Row],[1M Return vs Nifty]]-AVERAGE(Table2[1M Return vs Nifty]))/_xlfn.STDEV.P(Table2[1M Return vs Nifty])</f>
        <v>-0.4991429163383635</v>
      </c>
      <c r="K291">
        <v>-10.889808897131701</v>
      </c>
      <c r="L291">
        <f>(Table2[[#This Row],[6M Return vs Nifty]]-AVERAGE(Table2[6M Return vs Nifty]))/_xlfn.STDEV.P(Table2[6M Return vs Nifty])</f>
        <v>-0.53901166883820839</v>
      </c>
      <c r="M291">
        <v>-0.62084248055781399</v>
      </c>
      <c r="N291">
        <f>(Table2[[#This Row],[1W Return vs Nifty]]-AVERAGE(Table2[1W Return vs Nifty]))/_xlfn.STDEV.P(Table2[1W Return vs Nifty])</f>
        <v>-0.31795538880568297</v>
      </c>
      <c r="O291">
        <v>994.73</v>
      </c>
      <c r="P291">
        <v>1039.7941985171001</v>
      </c>
      <c r="Q291">
        <v>997.177494574511</v>
      </c>
      <c r="R291">
        <v>35.415222099290403</v>
      </c>
      <c r="S291" s="1">
        <f>(Table2[[#This Row],[Close Price]]-Table2[[#This Row],[20D EMA]])/Table2[[#This Row],[20D EMA]]</f>
        <v>-4.5218300443336398E-2</v>
      </c>
      <c r="T291" s="1">
        <f>(Table2[[#This Row],[Close Price]]-Table2[[#This Row],[50D EMA]])/Table2[[#This Row],[50D EMA]]</f>
        <v>-8.6598096667125465E-2</v>
      </c>
      <c r="U291" s="1">
        <f>(Table2[[#This Row],[Close Price]]-Table2[[#This Row],[200D EMA]])/Table2[[#This Row],[200D EMA]]</f>
        <v>-4.756173783760332E-2</v>
      </c>
      <c r="V291">
        <v>0.54271948741299603</v>
      </c>
      <c r="W291">
        <v>946.85</v>
      </c>
      <c r="X291">
        <v>968.95</v>
      </c>
      <c r="Y291">
        <v>933</v>
      </c>
      <c r="Z291">
        <v>990</v>
      </c>
      <c r="AA291">
        <v>933</v>
      </c>
      <c r="AB291">
        <v>1013.9</v>
      </c>
      <c r="AC291" s="1">
        <f>(Table2[[#This Row],[Close Price]]/Table2[[#This Row],[Day Low]])-1</f>
        <v>3.0627871362940429E-3</v>
      </c>
      <c r="AD291" s="1">
        <f>(Table2[[#This Row],[Day High]]/Table2[[#This Row],[Close Price]])-1</f>
        <v>2.021584627533568E-2</v>
      </c>
      <c r="AE291" s="1">
        <f>(Table2[[#This Row],[Close Price]]/Table2[[#This Row],[Current Week Low]])-1</f>
        <v>1.7952840300107242E-2</v>
      </c>
      <c r="AF291" s="1">
        <f>(Table2[[#This Row],[Current Week High]]/Table2[[#This Row],[Close Price]])-1</f>
        <v>4.2379573571992735E-2</v>
      </c>
      <c r="AG291" s="1">
        <f>(Table2[[#This Row],[Close Price]]/Table2[[#This Row],[Current Month Low]])-1</f>
        <v>1.7952840300107242E-2</v>
      </c>
      <c r="AH291" s="1">
        <f>(Table2[[#This Row],[Current Month High]]/Table2[[#This Row],[Close Price]])-1</f>
        <v>6.7544090550144764E-2</v>
      </c>
      <c r="AI291">
        <v>39.436693866806998</v>
      </c>
      <c r="AJ291">
        <v>54.167681194708202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</v>
      </c>
      <c r="AM291" t="s">
        <v>3158</v>
      </c>
      <c r="AN291">
        <v>-4.2300000000000004</v>
      </c>
      <c r="AO291" t="s">
        <v>3158</v>
      </c>
      <c r="AP291">
        <v>9.5086459019892003E-2</v>
      </c>
      <c r="AQ291">
        <f>(Table2[[#This Row],[Sharpe Ratio]]-AVERAGE(Table2[Sharpe Ratio]))/_xlfn.STDEV.P(Table2[Sharpe Ratio])</f>
        <v>0.471201436126991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205</v>
      </c>
      <c r="AT291">
        <f>_xlfn.RANK.AVG(Table2[[#This Row],[6M Return vs Nifty Z-Score]],Table2[6M Return vs Nifty Z-Score])</f>
        <v>506</v>
      </c>
      <c r="AU291">
        <f>_xlfn.RANK.AVG(Table2[[#This Row],[Sharpe Ratio Z-Score]],Table2[Sharpe Ratio Z-Score])</f>
        <v>233</v>
      </c>
      <c r="AV291">
        <f>(Table2[[#This Row],[Rank 1Y]]+Table2[[#This Row],[Rank 6M]]+Table2[[#This Row],[Rank Sharpe]])/3</f>
        <v>314.66666666666669</v>
      </c>
    </row>
    <row r="292" spans="1:48" x14ac:dyDescent="0.3">
      <c r="A292" t="s">
        <v>524</v>
      </c>
      <c r="B292" t="s">
        <v>525</v>
      </c>
      <c r="C292" t="s">
        <v>3117</v>
      </c>
      <c r="D292" t="s">
        <v>51</v>
      </c>
      <c r="E292">
        <v>38178.679245729902</v>
      </c>
      <c r="F292">
        <v>1504.85</v>
      </c>
      <c r="G292">
        <v>21.5478089742207</v>
      </c>
      <c r="H292">
        <f>(Table2[[#This Row],[1Y Return vs Nifty]]-AVERAGE(Table2[1Y Return vs Nifty]))/_xlfn.STDEV.P(Table2[1Y Return vs Nifty])</f>
        <v>0.13081402895386907</v>
      </c>
      <c r="I292">
        <v>-0.90956618365796604</v>
      </c>
      <c r="J292">
        <f>(Table2[[#This Row],[1M Return vs Nifty]]-AVERAGE(Table2[1M Return vs Nifty]))/_xlfn.STDEV.P(Table2[1M Return vs Nifty])</f>
        <v>5.4375346757067292E-3</v>
      </c>
      <c r="K292">
        <v>9.3267618519450792</v>
      </c>
      <c r="L292">
        <f>(Table2[[#This Row],[6M Return vs Nifty]]-AVERAGE(Table2[6M Return vs Nifty]))/_xlfn.STDEV.P(Table2[6M Return vs Nifty])</f>
        <v>0.16286865434341574</v>
      </c>
      <c r="M292">
        <v>1.1159218663130199</v>
      </c>
      <c r="N292">
        <f>(Table2[[#This Row],[1W Return vs Nifty]]-AVERAGE(Table2[1W Return vs Nifty]))/_xlfn.STDEV.P(Table2[1W Return vs Nifty])</f>
        <v>4.5782746507880452E-2</v>
      </c>
      <c r="O292">
        <v>1566.08</v>
      </c>
      <c r="P292">
        <v>1524.5810429528599</v>
      </c>
      <c r="Q292">
        <v>1331.66791739107</v>
      </c>
      <c r="R292">
        <v>31.161022544202801</v>
      </c>
      <c r="S292" s="1">
        <f>(Table2[[#This Row],[Close Price]]-Table2[[#This Row],[20D EMA]])/Table2[[#This Row],[20D EMA]]</f>
        <v>-3.9097619534123433E-2</v>
      </c>
      <c r="T292" s="1">
        <f>(Table2[[#This Row],[Close Price]]-Table2[[#This Row],[50D EMA]])/Table2[[#This Row],[50D EMA]]</f>
        <v>-1.2941944309266913E-2</v>
      </c>
      <c r="U292" s="1">
        <f>(Table2[[#This Row],[Close Price]]-Table2[[#This Row],[200D EMA]])/Table2[[#This Row],[200D EMA]]</f>
        <v>0.13004900121662363</v>
      </c>
      <c r="V292">
        <v>0.65726712584288405</v>
      </c>
      <c r="W292">
        <v>1492.3</v>
      </c>
      <c r="X292">
        <v>1566.9</v>
      </c>
      <c r="Y292">
        <v>1492.3</v>
      </c>
      <c r="Z292">
        <v>1610</v>
      </c>
      <c r="AA292">
        <v>1492.3</v>
      </c>
      <c r="AB292">
        <v>1618.05</v>
      </c>
      <c r="AC292" s="1">
        <f>(Table2[[#This Row],[Close Price]]/Table2[[#This Row],[Day Low]])-1</f>
        <v>8.4098371641090353E-3</v>
      </c>
      <c r="AD292" s="1">
        <f>(Table2[[#This Row],[Day High]]/Table2[[#This Row],[Close Price]])-1</f>
        <v>4.1233345516164421E-2</v>
      </c>
      <c r="AE292" s="1">
        <f>(Table2[[#This Row],[Close Price]]/Table2[[#This Row],[Current Week Low]])-1</f>
        <v>8.4098371641090353E-3</v>
      </c>
      <c r="AF292" s="1">
        <f>(Table2[[#This Row],[Current Week High]]/Table2[[#This Row],[Close Price]])-1</f>
        <v>6.9874073827956407E-2</v>
      </c>
      <c r="AG292" s="1">
        <f>(Table2[[#This Row],[Close Price]]/Table2[[#This Row],[Current Month Low]])-1</f>
        <v>8.4098371641090353E-3</v>
      </c>
      <c r="AH292" s="1">
        <f>(Table2[[#This Row],[Current Month High]]/Table2[[#This Row],[Close Price]])-1</f>
        <v>7.5223444197096034E-2</v>
      </c>
      <c r="AI292">
        <v>13.542878027710399</v>
      </c>
      <c r="AJ292">
        <v>46.735897810930702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0.13</v>
      </c>
      <c r="AM292" t="s">
        <v>3159</v>
      </c>
      <c r="AN292">
        <v>-5.56</v>
      </c>
      <c r="AO292" t="s">
        <v>3158</v>
      </c>
      <c r="AP292">
        <v>2.9060016315714001E-2</v>
      </c>
      <c r="AQ292">
        <f>(Table2[[#This Row],[Sharpe Ratio]]-AVERAGE(Table2[Sharpe Ratio]))/_xlfn.STDEV.P(Table2[Sharpe Ratio])</f>
        <v>-0.3114076808677757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3.349528361309629E-2</v>
      </c>
      <c r="AS292">
        <f>_xlfn.RANK.AVG(Table2[[#This Row],[1Y Return vs Nifty Z-Score]],Table2[1Y Return vs Nifty Z-Score])</f>
        <v>260</v>
      </c>
      <c r="AT292">
        <f>_xlfn.RANK.AVG(Table2[[#This Row],[6M Return vs Nifty Z-Score]],Table2[6M Return vs Nifty Z-Score])</f>
        <v>261</v>
      </c>
      <c r="AU292">
        <f>_xlfn.RANK.AVG(Table2[[#This Row],[Sharpe Ratio Z-Score]],Table2[Sharpe Ratio Z-Score])</f>
        <v>423</v>
      </c>
      <c r="AV292">
        <f>(Table2[[#This Row],[Rank 1Y]]+Table2[[#This Row],[Rank 6M]]+Table2[[#This Row],[Rank Sharpe]])/3</f>
        <v>314.66666666666669</v>
      </c>
    </row>
    <row r="293" spans="1:48" hidden="1" x14ac:dyDescent="0.3">
      <c r="A293" t="s">
        <v>1878</v>
      </c>
      <c r="B293" t="s">
        <v>1879</v>
      </c>
      <c r="C293" t="s">
        <v>3124</v>
      </c>
      <c r="D293" t="s">
        <v>117</v>
      </c>
      <c r="E293">
        <v>3779.0342014500002</v>
      </c>
      <c r="F293">
        <v>1861.95</v>
      </c>
      <c r="G293">
        <v>6.2727682336700097</v>
      </c>
      <c r="H293">
        <f>(Table2[[#This Row],[1Y Return vs Nifty]]-AVERAGE(Table2[1Y Return vs Nifty]))/_xlfn.STDEV.P(Table2[1Y Return vs Nifty])</f>
        <v>-0.1761811670432252</v>
      </c>
      <c r="I293">
        <v>-0.46928797852395998</v>
      </c>
      <c r="J293">
        <f>(Table2[[#This Row],[1M Return vs Nifty]]-AVERAGE(Table2[1M Return vs Nifty]))/_xlfn.STDEV.P(Table2[1M Return vs Nifty])</f>
        <v>5.3599152084903665E-2</v>
      </c>
      <c r="K293">
        <v>-15.722433353643201</v>
      </c>
      <c r="L293">
        <f>(Table2[[#This Row],[6M Return vs Nifty]]-AVERAGE(Table2[6M Return vs Nifty]))/_xlfn.STDEV.P(Table2[6M Return vs Nifty])</f>
        <v>-0.70679106413978843</v>
      </c>
      <c r="M293">
        <v>4.2008645743150899</v>
      </c>
      <c r="N293">
        <f>(Table2[[#This Row],[1W Return vs Nifty]]-AVERAGE(Table2[1W Return vs Nifty]))/_xlfn.STDEV.P(Table2[1W Return vs Nifty])</f>
        <v>0.6918757585964691</v>
      </c>
      <c r="O293">
        <v>1905.11</v>
      </c>
      <c r="P293">
        <v>1993.8547890709201</v>
      </c>
      <c r="Q293">
        <v>1929.0695567473899</v>
      </c>
      <c r="R293">
        <v>39.883324053470901</v>
      </c>
      <c r="S293" s="1">
        <f>(Table2[[#This Row],[Close Price]]-Table2[[#This Row],[20D EMA]])/Table2[[#This Row],[20D EMA]]</f>
        <v>-2.2654859824367022E-2</v>
      </c>
      <c r="T293" s="1">
        <f>(Table2[[#This Row],[Close Price]]-Table2[[#This Row],[50D EMA]])/Table2[[#This Row],[50D EMA]]</f>
        <v>-6.6155664792612076E-2</v>
      </c>
      <c r="U293" s="1">
        <f>(Table2[[#This Row],[Close Price]]-Table2[[#This Row],[200D EMA]])/Table2[[#This Row],[200D EMA]]</f>
        <v>-3.4793746297339515E-2</v>
      </c>
      <c r="V293">
        <v>0.38858549745923099</v>
      </c>
      <c r="W293">
        <v>1834.15</v>
      </c>
      <c r="X293">
        <v>1905</v>
      </c>
      <c r="Y293">
        <v>1831.05</v>
      </c>
      <c r="Z293">
        <v>1909</v>
      </c>
      <c r="AA293">
        <v>1831.05</v>
      </c>
      <c r="AB293">
        <v>1965</v>
      </c>
      <c r="AC293" s="1">
        <f>(Table2[[#This Row],[Close Price]]/Table2[[#This Row],[Day Low]])-1</f>
        <v>1.5156884660469494E-2</v>
      </c>
      <c r="AD293" s="1">
        <f>(Table2[[#This Row],[Day High]]/Table2[[#This Row],[Close Price]])-1</f>
        <v>2.3120921614436352E-2</v>
      </c>
      <c r="AE293" s="1">
        <f>(Table2[[#This Row],[Close Price]]/Table2[[#This Row],[Current Week Low]])-1</f>
        <v>1.6875563201441901E-2</v>
      </c>
      <c r="AF293" s="1">
        <f>(Table2[[#This Row],[Current Week High]]/Table2[[#This Row],[Close Price]])-1</f>
        <v>2.5269207014151807E-2</v>
      </c>
      <c r="AG293" s="1">
        <f>(Table2[[#This Row],[Close Price]]/Table2[[#This Row],[Current Month Low]])-1</f>
        <v>1.6875563201441901E-2</v>
      </c>
      <c r="AH293" s="1">
        <f>(Table2[[#This Row],[Current Month High]]/Table2[[#This Row],[Close Price]])-1</f>
        <v>5.5345202610166844E-2</v>
      </c>
      <c r="AI293">
        <v>31.601278229812799</v>
      </c>
      <c r="AJ293">
        <v>44.314834909316303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-0.15</v>
      </c>
      <c r="AM293" t="s">
        <v>3158</v>
      </c>
      <c r="AN293">
        <v>0.95</v>
      </c>
      <c r="AO293" t="s">
        <v>3159</v>
      </c>
      <c r="AP293">
        <v>0.24789689990173</v>
      </c>
      <c r="AQ293">
        <f>(Table2[[#This Row],[Sharpe Ratio]]-AVERAGE(Table2[Sharpe Ratio]))/_xlfn.STDEV.P(Table2[Sharpe Ratio])</f>
        <v>2.2824582494301979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364</v>
      </c>
      <c r="AT293">
        <f>_xlfn.RANK.AVG(Table2[[#This Row],[6M Return vs Nifty Z-Score]],Table2[6M Return vs Nifty Z-Score])</f>
        <v>574</v>
      </c>
      <c r="AU293">
        <f>_xlfn.RANK.AVG(Table2[[#This Row],[Sharpe Ratio Z-Score]],Table2[Sharpe Ratio Z-Score])</f>
        <v>7</v>
      </c>
      <c r="AV293">
        <f>(Table2[[#This Row],[Rank 1Y]]+Table2[[#This Row],[Rank 6M]]+Table2[[#This Row],[Rank Sharpe]])/3</f>
        <v>315</v>
      </c>
    </row>
    <row r="294" spans="1:48" x14ac:dyDescent="0.3">
      <c r="A294" t="s">
        <v>154</v>
      </c>
      <c r="B294" t="s">
        <v>155</v>
      </c>
      <c r="C294" t="s">
        <v>3112</v>
      </c>
      <c r="D294" t="s">
        <v>21</v>
      </c>
      <c r="E294">
        <v>163977.77732023899</v>
      </c>
      <c r="F294">
        <v>1675.6</v>
      </c>
      <c r="G294">
        <v>26.939842525914099</v>
      </c>
      <c r="H294">
        <f>(Table2[[#This Row],[1Y Return vs Nifty]]-AVERAGE(Table2[1Y Return vs Nifty]))/_xlfn.STDEV.P(Table2[1Y Return vs Nifty])</f>
        <v>0.23918221108451429</v>
      </c>
      <c r="I294">
        <v>7.5008299307623396</v>
      </c>
      <c r="J294">
        <f>(Table2[[#This Row],[1M Return vs Nifty]]-AVERAGE(Table2[1M Return vs Nifty]))/_xlfn.STDEV.P(Table2[1M Return vs Nifty])</f>
        <v>0.92544282950791623</v>
      </c>
      <c r="K294">
        <v>26.185611256616301</v>
      </c>
      <c r="L294">
        <f>(Table2[[#This Row],[6M Return vs Nifty]]-AVERAGE(Table2[6M Return vs Nifty]))/_xlfn.STDEV.P(Table2[6M Return vs Nifty])</f>
        <v>0.74817537205968998</v>
      </c>
      <c r="M294">
        <v>6.1941912062148798</v>
      </c>
      <c r="N294">
        <f>(Table2[[#This Row],[1W Return vs Nifty]]-AVERAGE(Table2[1W Return vs Nifty]))/_xlfn.STDEV.P(Table2[1W Return vs Nifty])</f>
        <v>1.1093468527402612</v>
      </c>
      <c r="O294">
        <v>1670.49</v>
      </c>
      <c r="P294">
        <v>1642.57193190199</v>
      </c>
      <c r="Q294">
        <v>1477.82551483358</v>
      </c>
      <c r="R294">
        <v>50.731081693608303</v>
      </c>
      <c r="S294" s="1">
        <f>(Table2[[#This Row],[Close Price]]-Table2[[#This Row],[20D EMA]])/Table2[[#This Row],[20D EMA]]</f>
        <v>3.0589826937005909E-3</v>
      </c>
      <c r="T294" s="1">
        <f>(Table2[[#This Row],[Close Price]]-Table2[[#This Row],[50D EMA]])/Table2[[#This Row],[50D EMA]]</f>
        <v>2.010753225264578E-2</v>
      </c>
      <c r="U294" s="1">
        <f>(Table2[[#This Row],[Close Price]]-Table2[[#This Row],[200D EMA]])/Table2[[#This Row],[200D EMA]]</f>
        <v>0.13382803530002094</v>
      </c>
      <c r="V294">
        <v>0.83246131056928396</v>
      </c>
      <c r="W294">
        <v>1663.65</v>
      </c>
      <c r="X294">
        <v>1689</v>
      </c>
      <c r="Y294">
        <v>1663.65</v>
      </c>
      <c r="Z294">
        <v>1715.45</v>
      </c>
      <c r="AA294">
        <v>1598.8</v>
      </c>
      <c r="AB294">
        <v>1715.5</v>
      </c>
      <c r="AC294" s="1">
        <f>(Table2[[#This Row],[Close Price]]/Table2[[#This Row],[Day Low]])-1</f>
        <v>7.1830012322302572E-3</v>
      </c>
      <c r="AD294" s="1">
        <f>(Table2[[#This Row],[Day High]]/Table2[[#This Row],[Close Price]])-1</f>
        <v>7.9971353544998625E-3</v>
      </c>
      <c r="AE294" s="1">
        <f>(Table2[[#This Row],[Close Price]]/Table2[[#This Row],[Current Week Low]])-1</f>
        <v>7.1830012322302572E-3</v>
      </c>
      <c r="AF294" s="1">
        <f>(Table2[[#This Row],[Current Week High]]/Table2[[#This Row],[Close Price]])-1</f>
        <v>2.3782525662449316E-2</v>
      </c>
      <c r="AG294" s="1">
        <f>(Table2[[#This Row],[Close Price]]/Table2[[#This Row],[Current Month Low]])-1</f>
        <v>4.8036027020265104E-2</v>
      </c>
      <c r="AH294" s="1">
        <f>(Table2[[#This Row],[Current Month High]]/Table2[[#This Row],[Close Price]])-1</f>
        <v>2.3812365719742212E-2</v>
      </c>
      <c r="AI294">
        <v>5.1474098830269703</v>
      </c>
      <c r="AJ294">
        <v>48.546099290780099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0.02</v>
      </c>
      <c r="AM294" t="s">
        <v>3159</v>
      </c>
      <c r="AN294">
        <v>-1.58</v>
      </c>
      <c r="AO294" t="s">
        <v>3158</v>
      </c>
      <c r="AP294">
        <v>-1.5840579587330001E-2</v>
      </c>
      <c r="AQ294">
        <f>(Table2[[#This Row],[Sharpe Ratio]]-AVERAGE(Table2[Sharpe Ratio]))/_xlfn.STDEV.P(Table2[Sharpe Ratio])</f>
        <v>-0.84361287431819532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2.1785343910741863</v>
      </c>
      <c r="AS294">
        <f>_xlfn.RANK.AVG(Table2[[#This Row],[1Y Return vs Nifty Z-Score]],Table2[1Y Return vs Nifty Z-Score])</f>
        <v>233</v>
      </c>
      <c r="AT294">
        <f>_xlfn.RANK.AVG(Table2[[#This Row],[6M Return vs Nifty Z-Score]],Table2[6M Return vs Nifty Z-Score])</f>
        <v>125</v>
      </c>
      <c r="AU294">
        <f>_xlfn.RANK.AVG(Table2[[#This Row],[Sharpe Ratio Z-Score]],Table2[Sharpe Ratio Z-Score])</f>
        <v>588</v>
      </c>
      <c r="AV294">
        <f>(Table2[[#This Row],[Rank 1Y]]+Table2[[#This Row],[Rank 6M]]+Table2[[#This Row],[Rank Sharpe]])/3</f>
        <v>315.33333333333331</v>
      </c>
    </row>
    <row r="295" spans="1:48" x14ac:dyDescent="0.3">
      <c r="A295" t="s">
        <v>1872</v>
      </c>
      <c r="B295" t="s">
        <v>1873</v>
      </c>
      <c r="C295" t="s">
        <v>3112</v>
      </c>
      <c r="D295" t="s">
        <v>234</v>
      </c>
      <c r="E295">
        <v>3796.4861814599999</v>
      </c>
      <c r="F295">
        <v>1390.65</v>
      </c>
      <c r="G295">
        <v>4.4228689742857901</v>
      </c>
      <c r="H295">
        <f>(Table2[[#This Row],[1Y Return vs Nifty]]-AVERAGE(Table2[1Y Return vs Nifty]))/_xlfn.STDEV.P(Table2[1Y Return vs Nifty])</f>
        <v>-0.2133601307759965</v>
      </c>
      <c r="I295">
        <v>6.4285610699957898</v>
      </c>
      <c r="J295">
        <f>(Table2[[#This Row],[1M Return vs Nifty]]-AVERAGE(Table2[1M Return vs Nifty]))/_xlfn.STDEV.P(Table2[1M Return vs Nifty])</f>
        <v>0.80814835063105273</v>
      </c>
      <c r="K295">
        <v>1.12380421854599</v>
      </c>
      <c r="L295">
        <f>(Table2[[#This Row],[6M Return vs Nifty]]-AVERAGE(Table2[6M Return vs Nifty]))/_xlfn.STDEV.P(Table2[6M Return vs Nifty])</f>
        <v>-0.12192220490942013</v>
      </c>
      <c r="M295">
        <v>3.00492009409338</v>
      </c>
      <c r="N295">
        <f>(Table2[[#This Row],[1W Return vs Nifty]]-AVERAGE(Table2[1W Return vs Nifty]))/_xlfn.STDEV.P(Table2[1W Return vs Nifty])</f>
        <v>0.441403887753334</v>
      </c>
      <c r="O295">
        <v>1409.99</v>
      </c>
      <c r="P295">
        <v>1398.9956336001201</v>
      </c>
      <c r="Q295">
        <v>1290.06858689308</v>
      </c>
      <c r="R295">
        <v>33.419663050882001</v>
      </c>
      <c r="S295" s="1">
        <f>(Table2[[#This Row],[Close Price]]-Table2[[#This Row],[20D EMA]])/Table2[[#This Row],[20D EMA]]</f>
        <v>-1.3716409336236369E-2</v>
      </c>
      <c r="T295" s="1">
        <f>(Table2[[#This Row],[Close Price]]-Table2[[#This Row],[50D EMA]])/Table2[[#This Row],[50D EMA]]</f>
        <v>-5.9654464958147566E-3</v>
      </c>
      <c r="U295" s="1">
        <f>(Table2[[#This Row],[Close Price]]-Table2[[#This Row],[200D EMA]])/Table2[[#This Row],[200D EMA]]</f>
        <v>7.7965942376098024E-2</v>
      </c>
      <c r="V295">
        <v>0.87801237457368897</v>
      </c>
      <c r="W295">
        <v>1365.05</v>
      </c>
      <c r="X295">
        <v>1415</v>
      </c>
      <c r="Y295">
        <v>1365.05</v>
      </c>
      <c r="Z295">
        <v>1420.9</v>
      </c>
      <c r="AA295">
        <v>1365.05</v>
      </c>
      <c r="AB295">
        <v>1429.3</v>
      </c>
      <c r="AC295" s="1">
        <f>(Table2[[#This Row],[Close Price]]/Table2[[#This Row],[Day Low]])-1</f>
        <v>1.8753891798835243E-2</v>
      </c>
      <c r="AD295" s="1">
        <f>(Table2[[#This Row],[Day High]]/Table2[[#This Row],[Close Price]])-1</f>
        <v>1.7509797576672703E-2</v>
      </c>
      <c r="AE295" s="1">
        <f>(Table2[[#This Row],[Close Price]]/Table2[[#This Row],[Current Week Low]])-1</f>
        <v>1.8753891798835243E-2</v>
      </c>
      <c r="AF295" s="1">
        <f>(Table2[[#This Row],[Current Week High]]/Table2[[#This Row],[Close Price]])-1</f>
        <v>2.1752417934059576E-2</v>
      </c>
      <c r="AG295" s="1">
        <f>(Table2[[#This Row],[Close Price]]/Table2[[#This Row],[Current Month Low]])-1</f>
        <v>1.8753891798835243E-2</v>
      </c>
      <c r="AH295" s="1">
        <f>(Table2[[#This Row],[Current Month High]]/Table2[[#This Row],[Close Price]])-1</f>
        <v>2.7792758781864491E-2</v>
      </c>
      <c r="AI295">
        <v>11.6600151008521</v>
      </c>
      <c r="AJ295">
        <v>47.611718501220601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</v>
      </c>
      <c r="AM295" t="s">
        <v>3160</v>
      </c>
      <c r="AN295">
        <v>-5.41</v>
      </c>
      <c r="AO295" t="s">
        <v>3158</v>
      </c>
      <c r="AP295">
        <v>9.8532695634120995E-2</v>
      </c>
      <c r="AQ295">
        <f>(Table2[[#This Row],[Sharpe Ratio]]-AVERAGE(Table2[Sharpe Ratio]))/_xlfn.STDEV.P(Table2[Sharpe Ratio])</f>
        <v>0.51204955823013931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1.4263194609291092</v>
      </c>
      <c r="AS295">
        <f>_xlfn.RANK.AVG(Table2[[#This Row],[1Y Return vs Nifty Z-Score]],Table2[1Y Return vs Nifty Z-Score])</f>
        <v>379</v>
      </c>
      <c r="AT295">
        <f>_xlfn.RANK.AVG(Table2[[#This Row],[6M Return vs Nifty Z-Score]],Table2[6M Return vs Nifty Z-Score])</f>
        <v>349</v>
      </c>
      <c r="AU295">
        <f>_xlfn.RANK.AVG(Table2[[#This Row],[Sharpe Ratio Z-Score]],Table2[Sharpe Ratio Z-Score])</f>
        <v>218</v>
      </c>
      <c r="AV295">
        <f>(Table2[[#This Row],[Rank 1Y]]+Table2[[#This Row],[Rank 6M]]+Table2[[#This Row],[Rank Sharpe]])/3</f>
        <v>315.33333333333331</v>
      </c>
    </row>
    <row r="296" spans="1:48" hidden="1" x14ac:dyDescent="0.3">
      <c r="A296" t="s">
        <v>1566</v>
      </c>
      <c r="B296" t="s">
        <v>1567</v>
      </c>
      <c r="C296" t="s">
        <v>3116</v>
      </c>
      <c r="D296" t="s">
        <v>48</v>
      </c>
      <c r="E296">
        <v>5943.4182137919997</v>
      </c>
      <c r="F296">
        <v>35.380000000000003</v>
      </c>
      <c r="G296">
        <v>0.87145260891307696</v>
      </c>
      <c r="H296">
        <f>(Table2[[#This Row],[1Y Return vs Nifty]]-AVERAGE(Table2[1Y Return vs Nifty]))/_xlfn.STDEV.P(Table2[1Y Return vs Nifty])</f>
        <v>-0.28473589871490274</v>
      </c>
      <c r="I296">
        <v>-7.5641332017065004</v>
      </c>
      <c r="J296">
        <f>(Table2[[#This Row],[1M Return vs Nifty]]-AVERAGE(Table2[1M Return vs Nifty]))/_xlfn.STDEV.P(Table2[1M Return vs Nifty])</f>
        <v>-0.72249927212027365</v>
      </c>
      <c r="K296">
        <v>-2.2167224003230599</v>
      </c>
      <c r="L296">
        <f>(Table2[[#This Row],[6M Return vs Nifty]]-AVERAGE(Table2[6M Return vs Nifty]))/_xlfn.STDEV.P(Table2[6M Return vs Nifty])</f>
        <v>-0.23789884268591835</v>
      </c>
      <c r="M296">
        <v>-4.2289712620038999</v>
      </c>
      <c r="N296">
        <f>(Table2[[#This Row],[1W Return vs Nifty]]-AVERAGE(Table2[1W Return vs Nifty]))/_xlfn.STDEV.P(Table2[1W Return vs Nifty])</f>
        <v>-1.0736215431109597</v>
      </c>
      <c r="O296">
        <v>39.200000000000003</v>
      </c>
      <c r="P296">
        <v>41.3190143295121</v>
      </c>
      <c r="Q296">
        <v>40.3384493563277</v>
      </c>
      <c r="R296">
        <v>27.502616082795001</v>
      </c>
      <c r="S296" s="1">
        <f>(Table2[[#This Row],[Close Price]]-Table2[[#This Row],[20D EMA]])/Table2[[#This Row],[20D EMA]]</f>
        <v>-9.7448979591836737E-2</v>
      </c>
      <c r="T296" s="1">
        <f>(Table2[[#This Row],[Close Price]]-Table2[[#This Row],[50D EMA]])/Table2[[#This Row],[50D EMA]]</f>
        <v>-0.14373562452747468</v>
      </c>
      <c r="U296" s="1">
        <f>(Table2[[#This Row],[Close Price]]-Table2[[#This Row],[200D EMA]])/Table2[[#This Row],[200D EMA]]</f>
        <v>-0.12292116914379828</v>
      </c>
      <c r="V296">
        <v>0.82760837015872502</v>
      </c>
      <c r="W296">
        <v>35.03</v>
      </c>
      <c r="X296">
        <v>37.43</v>
      </c>
      <c r="Y296">
        <v>35.03</v>
      </c>
      <c r="Z296">
        <v>39.200000000000003</v>
      </c>
      <c r="AA296">
        <v>35.03</v>
      </c>
      <c r="AB296">
        <v>41.49</v>
      </c>
      <c r="AC296" s="1">
        <f>(Table2[[#This Row],[Close Price]]/Table2[[#This Row],[Day Low]])-1</f>
        <v>9.9914359120754082E-3</v>
      </c>
      <c r="AD296" s="1">
        <f>(Table2[[#This Row],[Day High]]/Table2[[#This Row],[Close Price]])-1</f>
        <v>5.7942340305257023E-2</v>
      </c>
      <c r="AE296" s="1">
        <f>(Table2[[#This Row],[Close Price]]/Table2[[#This Row],[Current Week Low]])-1</f>
        <v>9.9914359120754082E-3</v>
      </c>
      <c r="AF296" s="1">
        <f>(Table2[[#This Row],[Current Week High]]/Table2[[#This Row],[Close Price]])-1</f>
        <v>0.10797060486150367</v>
      </c>
      <c r="AG296" s="1">
        <f>(Table2[[#This Row],[Close Price]]/Table2[[#This Row],[Current Month Low]])-1</f>
        <v>9.9914359120754082E-3</v>
      </c>
      <c r="AH296" s="1">
        <f>(Table2[[#This Row],[Current Month High]]/Table2[[#This Row],[Close Price]])-1</f>
        <v>0.17269643866591289</v>
      </c>
      <c r="AI296">
        <v>62.521198417184799</v>
      </c>
      <c r="AJ296">
        <v>33.052101661093403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-0.18</v>
      </c>
      <c r="AM296" t="s">
        <v>3158</v>
      </c>
      <c r="AN296">
        <v>-6.33</v>
      </c>
      <c r="AO296" t="s">
        <v>3158</v>
      </c>
      <c r="AP296">
        <v>0.121290290764238</v>
      </c>
      <c r="AQ296">
        <f>(Table2[[#This Row],[Sharpe Ratio]]-AVERAGE(Table2[Sharpe Ratio]))/_xlfn.STDEV.P(Table2[Sharpe Ratio])</f>
        <v>0.78179453766969154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406</v>
      </c>
      <c r="AT296">
        <f>_xlfn.RANK.AVG(Table2[[#This Row],[6M Return vs Nifty Z-Score]],Table2[6M Return vs Nifty Z-Score])</f>
        <v>389</v>
      </c>
      <c r="AU296">
        <f>_xlfn.RANK.AVG(Table2[[#This Row],[Sharpe Ratio Z-Score]],Table2[Sharpe Ratio Z-Score])</f>
        <v>157</v>
      </c>
      <c r="AV296">
        <f>(Table2[[#This Row],[Rank 1Y]]+Table2[[#This Row],[Rank 6M]]+Table2[[#This Row],[Rank Sharpe]])/3</f>
        <v>317.33333333333331</v>
      </c>
    </row>
    <row r="297" spans="1:48" hidden="1" x14ac:dyDescent="0.3">
      <c r="A297" t="s">
        <v>587</v>
      </c>
      <c r="B297" t="s">
        <v>588</v>
      </c>
      <c r="C297" t="s">
        <v>3129</v>
      </c>
      <c r="D297" t="s">
        <v>165</v>
      </c>
      <c r="E297">
        <v>31413.918622364999</v>
      </c>
      <c r="F297">
        <v>932.85</v>
      </c>
      <c r="G297">
        <v>18.241802212535699</v>
      </c>
      <c r="H297">
        <f>(Table2[[#This Row],[1Y Return vs Nifty]]-AVERAGE(Table2[1Y Return vs Nifty]))/_xlfn.STDEV.P(Table2[1Y Return vs Nifty])</f>
        <v>6.4370461895034745E-2</v>
      </c>
      <c r="I297">
        <v>-7.38747243791593</v>
      </c>
      <c r="J297">
        <f>(Table2[[#This Row],[1M Return vs Nifty]]-AVERAGE(Table2[1M Return vs Nifty]))/_xlfn.STDEV.P(Table2[1M Return vs Nifty])</f>
        <v>-0.70317451786788376</v>
      </c>
      <c r="K297">
        <v>6.3875231367188698</v>
      </c>
      <c r="L297">
        <f>(Table2[[#This Row],[6M Return vs Nifty]]-AVERAGE(Table2[6M Return vs Nifty]))/_xlfn.STDEV.P(Table2[6M Return vs Nifty])</f>
        <v>6.0823958190131519E-2</v>
      </c>
      <c r="M297">
        <v>-2.5597818560000798</v>
      </c>
      <c r="N297">
        <f>(Table2[[#This Row],[1W Return vs Nifty]]-AVERAGE(Table2[1W Return vs Nifty]))/_xlfn.STDEV.P(Table2[1W Return vs Nifty])</f>
        <v>-0.72403592251775983</v>
      </c>
      <c r="O297">
        <v>1018.08</v>
      </c>
      <c r="P297">
        <v>1044.27641487455</v>
      </c>
      <c r="Q297">
        <v>925.39238432044601</v>
      </c>
      <c r="R297">
        <v>18.544913497873399</v>
      </c>
      <c r="S297" s="1">
        <f>(Table2[[#This Row],[Close Price]]-Table2[[#This Row],[20D EMA]])/Table2[[#This Row],[20D EMA]]</f>
        <v>-8.3716407355021227E-2</v>
      </c>
      <c r="T297" s="1">
        <f>(Table2[[#This Row],[Close Price]]-Table2[[#This Row],[50D EMA]])/Table2[[#This Row],[50D EMA]]</f>
        <v>-0.10670203146159896</v>
      </c>
      <c r="U297" s="1">
        <f>(Table2[[#This Row],[Close Price]]-Table2[[#This Row],[200D EMA]])/Table2[[#This Row],[200D EMA]]</f>
        <v>8.0588686549765004E-3</v>
      </c>
      <c r="V297">
        <v>0.20409116000692301</v>
      </c>
      <c r="W297">
        <v>923</v>
      </c>
      <c r="X297">
        <v>948</v>
      </c>
      <c r="Y297">
        <v>923</v>
      </c>
      <c r="Z297">
        <v>996.85</v>
      </c>
      <c r="AA297">
        <v>923</v>
      </c>
      <c r="AB297">
        <v>1050</v>
      </c>
      <c r="AC297" s="1">
        <f>(Table2[[#This Row],[Close Price]]/Table2[[#This Row],[Day Low]])-1</f>
        <v>1.067172264355376E-2</v>
      </c>
      <c r="AD297" s="1">
        <f>(Table2[[#This Row],[Day High]]/Table2[[#This Row],[Close Price]])-1</f>
        <v>1.6240553143592296E-2</v>
      </c>
      <c r="AE297" s="1">
        <f>(Table2[[#This Row],[Close Price]]/Table2[[#This Row],[Current Week Low]])-1</f>
        <v>1.067172264355376E-2</v>
      </c>
      <c r="AF297" s="1">
        <f>(Table2[[#This Row],[Current Week High]]/Table2[[#This Row],[Close Price]])-1</f>
        <v>6.8606957174250915E-2</v>
      </c>
      <c r="AG297" s="1">
        <f>(Table2[[#This Row],[Close Price]]/Table2[[#This Row],[Current Month Low]])-1</f>
        <v>1.067172264355376E-2</v>
      </c>
      <c r="AH297" s="1">
        <f>(Table2[[#This Row],[Current Month High]]/Table2[[#This Row],[Close Price]])-1</f>
        <v>0.12558289114005472</v>
      </c>
      <c r="AI297">
        <v>40.858658948383898</v>
      </c>
      <c r="AJ297">
        <v>45.179363473659599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0.04</v>
      </c>
      <c r="AM297" t="s">
        <v>3159</v>
      </c>
      <c r="AN297">
        <v>-7.98</v>
      </c>
      <c r="AO297" t="s">
        <v>3158</v>
      </c>
      <c r="AP297">
        <v>4.3296010354479997E-2</v>
      </c>
      <c r="AQ297">
        <f>(Table2[[#This Row],[Sharpe Ratio]]-AVERAGE(Table2[Sharpe Ratio]))/_xlfn.STDEV.P(Table2[Sharpe Ratio])</f>
        <v>-0.1426689412367759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278</v>
      </c>
      <c r="AT297">
        <f>_xlfn.RANK.AVG(Table2[[#This Row],[6M Return vs Nifty Z-Score]],Table2[6M Return vs Nifty Z-Score])</f>
        <v>289</v>
      </c>
      <c r="AU297">
        <f>_xlfn.RANK.AVG(Table2[[#This Row],[Sharpe Ratio Z-Score]],Table2[Sharpe Ratio Z-Score])</f>
        <v>389</v>
      </c>
      <c r="AV297">
        <f>(Table2[[#This Row],[Rank 1Y]]+Table2[[#This Row],[Rank 6M]]+Table2[[#This Row],[Rank Sharpe]])/3</f>
        <v>318.66666666666669</v>
      </c>
    </row>
    <row r="298" spans="1:48" x14ac:dyDescent="0.3">
      <c r="A298" t="s">
        <v>1345</v>
      </c>
      <c r="B298" t="s">
        <v>1346</v>
      </c>
      <c r="C298" t="s">
        <v>3119</v>
      </c>
      <c r="D298" t="s">
        <v>215</v>
      </c>
      <c r="E298">
        <v>8059.189488</v>
      </c>
      <c r="F298">
        <v>408.8</v>
      </c>
      <c r="G298">
        <v>10.662040211992201</v>
      </c>
      <c r="H298">
        <f>(Table2[[#This Row],[1Y Return vs Nifty]]-AVERAGE(Table2[1Y Return vs Nifty]))/_xlfn.STDEV.P(Table2[1Y Return vs Nifty])</f>
        <v>-8.7966318117002618E-2</v>
      </c>
      <c r="I298">
        <v>10.196750489001699</v>
      </c>
      <c r="J298">
        <f>(Table2[[#This Row],[1M Return vs Nifty]]-AVERAGE(Table2[1M Return vs Nifty]))/_xlfn.STDEV.P(Table2[1M Return vs Nifty])</f>
        <v>1.220347035479215</v>
      </c>
      <c r="K298">
        <v>31.618983380310802</v>
      </c>
      <c r="L298">
        <f>(Table2[[#This Row],[6M Return vs Nifty]]-AVERAGE(Table2[6M Return vs Nifty]))/_xlfn.STDEV.P(Table2[6M Return vs Nifty])</f>
        <v>0.93681156706417046</v>
      </c>
      <c r="M298">
        <v>-2.8989804588417898</v>
      </c>
      <c r="N298">
        <f>(Table2[[#This Row],[1W Return vs Nifty]]-AVERAGE(Table2[1W Return vs Nifty]))/_xlfn.STDEV.P(Table2[1W Return vs Nifty])</f>
        <v>-0.79507576596048424</v>
      </c>
      <c r="O298">
        <v>430.02</v>
      </c>
      <c r="P298">
        <v>426.411238166229</v>
      </c>
      <c r="Q298">
        <v>366.32282047429999</v>
      </c>
      <c r="R298">
        <v>29.848801801696499</v>
      </c>
      <c r="S298" s="1">
        <f>(Table2[[#This Row],[Close Price]]-Table2[[#This Row],[20D EMA]])/Table2[[#This Row],[20D EMA]]</f>
        <v>-4.9346542021301266E-2</v>
      </c>
      <c r="T298" s="1">
        <f>(Table2[[#This Row],[Close Price]]-Table2[[#This Row],[50D EMA]])/Table2[[#This Row],[50D EMA]]</f>
        <v>-4.1301064770163376E-2</v>
      </c>
      <c r="U298" s="1">
        <f>(Table2[[#This Row],[Close Price]]-Table2[[#This Row],[200D EMA]])/Table2[[#This Row],[200D EMA]]</f>
        <v>0.11595559203956304</v>
      </c>
      <c r="V298">
        <v>1.0104652739919</v>
      </c>
      <c r="W298">
        <v>404.35</v>
      </c>
      <c r="X298">
        <v>429.1</v>
      </c>
      <c r="Y298">
        <v>404.35</v>
      </c>
      <c r="Z298">
        <v>442.85</v>
      </c>
      <c r="AA298">
        <v>404.35</v>
      </c>
      <c r="AB298">
        <v>462</v>
      </c>
      <c r="AC298" s="1">
        <f>(Table2[[#This Row],[Close Price]]/Table2[[#This Row],[Day Low]])-1</f>
        <v>1.1005317175714069E-2</v>
      </c>
      <c r="AD298" s="1">
        <f>(Table2[[#This Row],[Day High]]/Table2[[#This Row],[Close Price]])-1</f>
        <v>4.9657534246575263E-2</v>
      </c>
      <c r="AE298" s="1">
        <f>(Table2[[#This Row],[Close Price]]/Table2[[#This Row],[Current Week Low]])-1</f>
        <v>1.1005317175714069E-2</v>
      </c>
      <c r="AF298" s="1">
        <f>(Table2[[#This Row],[Current Week High]]/Table2[[#This Row],[Close Price]])-1</f>
        <v>8.3292563600782854E-2</v>
      </c>
      <c r="AG298" s="1">
        <f>(Table2[[#This Row],[Close Price]]/Table2[[#This Row],[Current Month Low]])-1</f>
        <v>1.1005317175714069E-2</v>
      </c>
      <c r="AH298" s="1">
        <f>(Table2[[#This Row],[Current Month High]]/Table2[[#This Row],[Close Price]])-1</f>
        <v>0.13013698630136994</v>
      </c>
      <c r="AI298">
        <v>18.713307240704498</v>
      </c>
      <c r="AJ298">
        <v>70.262390670553899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0.05</v>
      </c>
      <c r="AM298" t="s">
        <v>3159</v>
      </c>
      <c r="AN298">
        <v>-1.36</v>
      </c>
      <c r="AO298" t="s">
        <v>3158</v>
      </c>
      <c r="AQ298">
        <f>(Table2[[#This Row],[Sharpe Ratio]]-AVERAGE(Table2[Sharpe Ratio]))/_xlfn.STDEV.P(Table2[Sharpe Ratio])</f>
        <v>-0.65585503827864744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0.61826148018725113</v>
      </c>
      <c r="AS298">
        <f>_xlfn.RANK.AVG(Table2[[#This Row],[1Y Return vs Nifty Z-Score]],Table2[1Y Return vs Nifty Z-Score])</f>
        <v>329</v>
      </c>
      <c r="AT298">
        <f>_xlfn.RANK.AVG(Table2[[#This Row],[6M Return vs Nifty Z-Score]],Table2[6M Return vs Nifty Z-Score])</f>
        <v>99</v>
      </c>
      <c r="AU298">
        <f>_xlfn.RANK.AVG(Table2[[#This Row],[Sharpe Ratio Z-Score]],Table2[Sharpe Ratio Z-Score])</f>
        <v>531</v>
      </c>
      <c r="AV298">
        <f>(Table2[[#This Row],[Rank 1Y]]+Table2[[#This Row],[Rank 6M]]+Table2[[#This Row],[Rank Sharpe]])/3</f>
        <v>319.66666666666669</v>
      </c>
    </row>
    <row r="299" spans="1:48" hidden="1" x14ac:dyDescent="0.3">
      <c r="A299" t="s">
        <v>320</v>
      </c>
      <c r="B299" t="s">
        <v>321</v>
      </c>
      <c r="C299" t="s">
        <v>3124</v>
      </c>
      <c r="D299" t="s">
        <v>173</v>
      </c>
      <c r="E299">
        <v>77496.802028880003</v>
      </c>
      <c r="F299">
        <v>222.56</v>
      </c>
      <c r="G299">
        <v>41.881216821688</v>
      </c>
      <c r="H299">
        <f>(Table2[[#This Row],[1Y Return vs Nifty]]-AVERAGE(Table2[1Y Return vs Nifty]))/_xlfn.STDEV.P(Table2[1Y Return vs Nifty])</f>
        <v>0.53947143507460948</v>
      </c>
      <c r="I299">
        <v>-9.2935454240584008</v>
      </c>
      <c r="J299">
        <f>(Table2[[#This Row],[1M Return vs Nifty]]-AVERAGE(Table2[1M Return vs Nifty]))/_xlfn.STDEV.P(Table2[1M Return vs Nifty])</f>
        <v>-0.91167804323466517</v>
      </c>
      <c r="K299">
        <v>-28.022673542935301</v>
      </c>
      <c r="L299">
        <f>(Table2[[#This Row],[6M Return vs Nifty]]-AVERAGE(Table2[6M Return vs Nifty]))/_xlfn.STDEV.P(Table2[6M Return vs Nifty])</f>
        <v>-1.1338316669416357</v>
      </c>
      <c r="M299">
        <v>0.97052261658904204</v>
      </c>
      <c r="N299">
        <f>(Table2[[#This Row],[1W Return vs Nifty]]-AVERAGE(Table2[1W Return vs Nifty]))/_xlfn.STDEV.P(Table2[1W Return vs Nifty])</f>
        <v>1.5331147207215989E-2</v>
      </c>
      <c r="O299">
        <v>240.43</v>
      </c>
      <c r="P299">
        <v>255.144651915721</v>
      </c>
      <c r="Q299">
        <v>252.775138883518</v>
      </c>
      <c r="R299">
        <v>31.068637222182101</v>
      </c>
      <c r="S299" s="1">
        <f>(Table2[[#This Row],[Close Price]]-Table2[[#This Row],[20D EMA]])/Table2[[#This Row],[20D EMA]]</f>
        <v>-7.4325167408393317E-2</v>
      </c>
      <c r="T299" s="1">
        <f>(Table2[[#This Row],[Close Price]]-Table2[[#This Row],[50D EMA]])/Table2[[#This Row],[50D EMA]]</f>
        <v>-0.12771050332061951</v>
      </c>
      <c r="U299" s="1">
        <f>(Table2[[#This Row],[Close Price]]-Table2[[#This Row],[200D EMA]])/Table2[[#This Row],[200D EMA]]</f>
        <v>-0.11953366544263483</v>
      </c>
      <c r="V299">
        <v>0.84249494610961095</v>
      </c>
      <c r="W299">
        <v>221.5</v>
      </c>
      <c r="X299">
        <v>229.71</v>
      </c>
      <c r="Y299">
        <v>221.5</v>
      </c>
      <c r="Z299">
        <v>242.45</v>
      </c>
      <c r="AA299">
        <v>221.5</v>
      </c>
      <c r="AB299">
        <v>249.4</v>
      </c>
      <c r="AC299" s="1">
        <f>(Table2[[#This Row],[Close Price]]/Table2[[#This Row],[Day Low]])-1</f>
        <v>4.7855530474041341E-3</v>
      </c>
      <c r="AD299" s="1">
        <f>(Table2[[#This Row],[Day High]]/Table2[[#This Row],[Close Price]])-1</f>
        <v>3.2126168224299034E-2</v>
      </c>
      <c r="AE299" s="1">
        <f>(Table2[[#This Row],[Close Price]]/Table2[[#This Row],[Current Week Low]])-1</f>
        <v>4.7855530474041341E-3</v>
      </c>
      <c r="AF299" s="1">
        <f>(Table2[[#This Row],[Current Week High]]/Table2[[#This Row],[Close Price]])-1</f>
        <v>8.9369158878504606E-2</v>
      </c>
      <c r="AG299" s="1">
        <f>(Table2[[#This Row],[Close Price]]/Table2[[#This Row],[Current Month Low]])-1</f>
        <v>4.7855530474041341E-3</v>
      </c>
      <c r="AH299" s="1">
        <f>(Table2[[#This Row],[Current Month High]]/Table2[[#This Row],[Close Price]])-1</f>
        <v>0.12059669302659959</v>
      </c>
      <c r="AI299">
        <v>50.678468727534103</v>
      </c>
      <c r="AJ299">
        <v>72.929292929292899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-0.17</v>
      </c>
      <c r="AM299" t="s">
        <v>3158</v>
      </c>
      <c r="AN299">
        <v>-3.13</v>
      </c>
      <c r="AO299" t="s">
        <v>3158</v>
      </c>
      <c r="AP299">
        <v>0.144106062677166</v>
      </c>
      <c r="AQ299">
        <f>(Table2[[#This Row],[Sharpe Ratio]]-AVERAGE(Table2[Sharpe Ratio]))/_xlfn.STDEV.P(Table2[Sharpe Ratio])</f>
        <v>1.05222908448196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156</v>
      </c>
      <c r="AT299">
        <f>_xlfn.RANK.AVG(Table2[[#This Row],[6M Return vs Nifty Z-Score]],Table2[6M Return vs Nifty Z-Score])</f>
        <v>693</v>
      </c>
      <c r="AU299">
        <f>_xlfn.RANK.AVG(Table2[[#This Row],[Sharpe Ratio Z-Score]],Table2[Sharpe Ratio Z-Score])</f>
        <v>112</v>
      </c>
      <c r="AV299">
        <f>(Table2[[#This Row],[Rank 1Y]]+Table2[[#This Row],[Rank 6M]]+Table2[[#This Row],[Rank Sharpe]])/3</f>
        <v>320.33333333333331</v>
      </c>
    </row>
    <row r="300" spans="1:48" hidden="1" x14ac:dyDescent="0.3">
      <c r="A300" t="s">
        <v>455</v>
      </c>
      <c r="B300" t="s">
        <v>456</v>
      </c>
      <c r="C300" t="s">
        <v>3111</v>
      </c>
      <c r="D300" t="s">
        <v>457</v>
      </c>
      <c r="E300">
        <v>47227.502770679901</v>
      </c>
      <c r="F300">
        <v>314.85000000000002</v>
      </c>
      <c r="G300">
        <v>38.251319293056298</v>
      </c>
      <c r="H300">
        <f>(Table2[[#This Row],[1Y Return vs Nifty]]-AVERAGE(Table2[1Y Return vs Nifty]))/_xlfn.STDEV.P(Table2[1Y Return vs Nifty])</f>
        <v>0.46651836593526763</v>
      </c>
      <c r="I300">
        <v>-3.9029702016917498</v>
      </c>
      <c r="J300">
        <f>(Table2[[#This Row],[1M Return vs Nifty]]-AVERAGE(Table2[1M Return vs Nifty]))/_xlfn.STDEV.P(Table2[1M Return vs Nifty])</f>
        <v>-0.32200810625447795</v>
      </c>
      <c r="K300">
        <v>-0.78613314349559804</v>
      </c>
      <c r="L300">
        <f>(Table2[[#This Row],[6M Return vs Nifty]]-AVERAGE(Table2[6M Return vs Nifty]))/_xlfn.STDEV.P(Table2[6M Return vs Nifty])</f>
        <v>-0.18823154438963965</v>
      </c>
      <c r="M300">
        <v>-0.42271305701350598</v>
      </c>
      <c r="N300">
        <f>(Table2[[#This Row],[1W Return vs Nifty]]-AVERAGE(Table2[1W Return vs Nifty]))/_xlfn.STDEV.P(Table2[1W Return vs Nifty])</f>
        <v>-0.27646027912047844</v>
      </c>
      <c r="O300">
        <v>335.05</v>
      </c>
      <c r="P300">
        <v>340.69243538491298</v>
      </c>
      <c r="Q300">
        <v>317.19758409451401</v>
      </c>
      <c r="R300">
        <v>24.4401869752183</v>
      </c>
      <c r="S300" s="1">
        <f>(Table2[[#This Row],[Close Price]]-Table2[[#This Row],[20D EMA]])/Table2[[#This Row],[20D EMA]]</f>
        <v>-6.028950902850317E-2</v>
      </c>
      <c r="T300" s="1">
        <f>(Table2[[#This Row],[Close Price]]-Table2[[#This Row],[50D EMA]])/Table2[[#This Row],[50D EMA]]</f>
        <v>-7.5852683244100438E-2</v>
      </c>
      <c r="U300" s="1">
        <f>(Table2[[#This Row],[Close Price]]-Table2[[#This Row],[200D EMA]])/Table2[[#This Row],[200D EMA]]</f>
        <v>-7.4010150525436885E-3</v>
      </c>
      <c r="V300">
        <v>0.69433396333779196</v>
      </c>
      <c r="W300">
        <v>312.75</v>
      </c>
      <c r="X300">
        <v>323</v>
      </c>
      <c r="Y300">
        <v>312.75</v>
      </c>
      <c r="Z300">
        <v>330.45</v>
      </c>
      <c r="AA300">
        <v>312.75</v>
      </c>
      <c r="AB300">
        <v>349.9</v>
      </c>
      <c r="AC300" s="1">
        <f>(Table2[[#This Row],[Close Price]]/Table2[[#This Row],[Day Low]])-1</f>
        <v>6.7146282973622462E-3</v>
      </c>
      <c r="AD300" s="1">
        <f>(Table2[[#This Row],[Day High]]/Table2[[#This Row],[Close Price]])-1</f>
        <v>2.5885342226456887E-2</v>
      </c>
      <c r="AE300" s="1">
        <f>(Table2[[#This Row],[Close Price]]/Table2[[#This Row],[Current Week Low]])-1</f>
        <v>6.7146282973622462E-3</v>
      </c>
      <c r="AF300" s="1">
        <f>(Table2[[#This Row],[Current Week High]]/Table2[[#This Row],[Close Price]])-1</f>
        <v>4.9547403525488143E-2</v>
      </c>
      <c r="AG300" s="1">
        <f>(Table2[[#This Row],[Close Price]]/Table2[[#This Row],[Current Month Low]])-1</f>
        <v>6.7146282973622462E-3</v>
      </c>
      <c r="AH300" s="1">
        <f>(Table2[[#This Row],[Current Month High]]/Table2[[#This Row],[Close Price]])-1</f>
        <v>0.11132285215181814</v>
      </c>
      <c r="AI300">
        <v>22.026361759568001</v>
      </c>
      <c r="AJ300">
        <v>61.959876543209802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</v>
      </c>
      <c r="AM300" t="s">
        <v>3160</v>
      </c>
      <c r="AN300">
        <v>-5.01</v>
      </c>
      <c r="AO300" t="s">
        <v>3158</v>
      </c>
      <c r="AP300">
        <v>2.9092922261847998E-2</v>
      </c>
      <c r="AQ300">
        <f>(Table2[[#This Row],[Sharpe Ratio]]-AVERAGE(Table2[Sharpe Ratio]))/_xlfn.STDEV.P(Table2[Sharpe Ratio])</f>
        <v>-0.31101764783868785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173</v>
      </c>
      <c r="AT300">
        <f>_xlfn.RANK.AVG(Table2[[#This Row],[6M Return vs Nifty Z-Score]],Table2[6M Return vs Nifty Z-Score])</f>
        <v>369</v>
      </c>
      <c r="AU300">
        <f>_xlfn.RANK.AVG(Table2[[#This Row],[Sharpe Ratio Z-Score]],Table2[Sharpe Ratio Z-Score])</f>
        <v>422</v>
      </c>
      <c r="AV300">
        <f>(Table2[[#This Row],[Rank 1Y]]+Table2[[#This Row],[Rank 6M]]+Table2[[#This Row],[Rank Sharpe]])/3</f>
        <v>321.33333333333331</v>
      </c>
    </row>
    <row r="301" spans="1:48" hidden="1" x14ac:dyDescent="0.3">
      <c r="A301" t="s">
        <v>995</v>
      </c>
      <c r="B301" t="s">
        <v>996</v>
      </c>
      <c r="C301" t="s">
        <v>3115</v>
      </c>
      <c r="D301" t="s">
        <v>997</v>
      </c>
      <c r="E301">
        <v>13525.589841749999</v>
      </c>
      <c r="F301">
        <v>703.5</v>
      </c>
      <c r="G301">
        <v>26.117173614119199</v>
      </c>
      <c r="H301">
        <f>(Table2[[#This Row],[1Y Return vs Nifty]]-AVERAGE(Table2[1Y Return vs Nifty]))/_xlfn.STDEV.P(Table2[1Y Return vs Nifty])</f>
        <v>0.22264834985907533</v>
      </c>
      <c r="I301">
        <v>0.69964454356974304</v>
      </c>
      <c r="J301">
        <f>(Table2[[#This Row],[1M Return vs Nifty]]-AVERAGE(Table2[1M Return vs Nifty]))/_xlfn.STDEV.P(Table2[1M Return vs Nifty])</f>
        <v>0.18146757766165786</v>
      </c>
      <c r="K301">
        <v>20.322880573528401</v>
      </c>
      <c r="L301">
        <f>(Table2[[#This Row],[6M Return vs Nifty]]-AVERAGE(Table2[6M Return vs Nifty]))/_xlfn.STDEV.P(Table2[6M Return vs Nifty])</f>
        <v>0.54463267643409907</v>
      </c>
      <c r="M301">
        <v>2.8130514129275199</v>
      </c>
      <c r="N301">
        <f>(Table2[[#This Row],[1W Return vs Nifty]]-AVERAGE(Table2[1W Return vs Nifty]))/_xlfn.STDEV.P(Table2[1W Return vs Nifty])</f>
        <v>0.40121999266239394</v>
      </c>
      <c r="O301">
        <v>732.14</v>
      </c>
      <c r="P301">
        <v>748.99088364257602</v>
      </c>
      <c r="Q301">
        <v>682.00674536323902</v>
      </c>
      <c r="R301">
        <v>31.896254778993399</v>
      </c>
      <c r="S301" s="1">
        <f>(Table2[[#This Row],[Close Price]]-Table2[[#This Row],[20D EMA]])/Table2[[#This Row],[20D EMA]]</f>
        <v>-3.9118201436883639E-2</v>
      </c>
      <c r="T301" s="1">
        <f>(Table2[[#This Row],[Close Price]]-Table2[[#This Row],[50D EMA]])/Table2[[#This Row],[50D EMA]]</f>
        <v>-6.0736231422924246E-2</v>
      </c>
      <c r="U301" s="1">
        <f>(Table2[[#This Row],[Close Price]]-Table2[[#This Row],[200D EMA]])/Table2[[#This Row],[200D EMA]]</f>
        <v>3.1514724425949193E-2</v>
      </c>
      <c r="V301">
        <v>0.377955525552094</v>
      </c>
      <c r="W301">
        <v>689</v>
      </c>
      <c r="X301">
        <v>715.75</v>
      </c>
      <c r="Y301">
        <v>689</v>
      </c>
      <c r="Z301">
        <v>725.55</v>
      </c>
      <c r="AA301">
        <v>689</v>
      </c>
      <c r="AB301">
        <v>748.3</v>
      </c>
      <c r="AC301" s="1">
        <f>(Table2[[#This Row],[Close Price]]/Table2[[#This Row],[Day Low]])-1</f>
        <v>2.1044992743106006E-2</v>
      </c>
      <c r="AD301" s="1">
        <f>(Table2[[#This Row],[Day High]]/Table2[[#This Row],[Close Price]])-1</f>
        <v>1.7412935323383172E-2</v>
      </c>
      <c r="AE301" s="1">
        <f>(Table2[[#This Row],[Close Price]]/Table2[[#This Row],[Current Week Low]])-1</f>
        <v>2.1044992743106006E-2</v>
      </c>
      <c r="AF301" s="1">
        <f>(Table2[[#This Row],[Current Week High]]/Table2[[#This Row],[Close Price]])-1</f>
        <v>3.1343283582089487E-2</v>
      </c>
      <c r="AG301" s="1">
        <f>(Table2[[#This Row],[Close Price]]/Table2[[#This Row],[Current Month Low]])-1</f>
        <v>2.1044992743106006E-2</v>
      </c>
      <c r="AH301" s="1">
        <f>(Table2[[#This Row],[Current Month High]]/Table2[[#This Row],[Close Price]])-1</f>
        <v>6.3681592039800838E-2</v>
      </c>
      <c r="AI301">
        <v>24.619758351101598</v>
      </c>
      <c r="AJ301">
        <v>48.027354024197798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-0.01</v>
      </c>
      <c r="AM301" t="s">
        <v>3158</v>
      </c>
      <c r="AN301">
        <v>-3.04</v>
      </c>
      <c r="AO301" t="s">
        <v>3158</v>
      </c>
      <c r="AP301">
        <v>-4.5074171938520001E-3</v>
      </c>
      <c r="AQ301">
        <f>(Table2[[#This Row],[Sharpe Ratio]]-AVERAGE(Table2[Sharpe Ratio]))/_xlfn.STDEV.P(Table2[Sharpe Ratio])</f>
        <v>-0.70928129669169282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240</v>
      </c>
      <c r="AT301">
        <f>_xlfn.RANK.AVG(Table2[[#This Row],[6M Return vs Nifty Z-Score]],Table2[6M Return vs Nifty Z-Score])</f>
        <v>160</v>
      </c>
      <c r="AU301">
        <f>_xlfn.RANK.AVG(Table2[[#This Row],[Sharpe Ratio Z-Score]],Table2[Sharpe Ratio Z-Score])</f>
        <v>567</v>
      </c>
      <c r="AV301">
        <f>(Table2[[#This Row],[Rank 1Y]]+Table2[[#This Row],[Rank 6M]]+Table2[[#This Row],[Rank Sharpe]])/3</f>
        <v>322.33333333333331</v>
      </c>
    </row>
    <row r="302" spans="1:48" x14ac:dyDescent="0.3">
      <c r="A302" t="s">
        <v>1238</v>
      </c>
      <c r="B302" t="s">
        <v>1239</v>
      </c>
      <c r="C302" t="s">
        <v>3117</v>
      </c>
      <c r="D302" t="s">
        <v>51</v>
      </c>
      <c r="E302">
        <v>8990.7129777499995</v>
      </c>
      <c r="F302">
        <v>518.29999999999995</v>
      </c>
      <c r="G302">
        <v>8.3276639826886303</v>
      </c>
      <c r="H302">
        <f>(Table2[[#This Row],[1Y Return vs Nifty]]-AVERAGE(Table2[1Y Return vs Nifty]))/_xlfn.STDEV.P(Table2[1Y Return vs Nifty])</f>
        <v>-0.13488221838976164</v>
      </c>
      <c r="I302">
        <v>8.8121537360649391</v>
      </c>
      <c r="J302">
        <f>(Table2[[#This Row],[1M Return vs Nifty]]-AVERAGE(Table2[1M Return vs Nifty]))/_xlfn.STDEV.P(Table2[1M Return vs Nifty])</f>
        <v>1.0688873031932162</v>
      </c>
      <c r="K302">
        <v>33.631211565754199</v>
      </c>
      <c r="L302">
        <f>(Table2[[#This Row],[6M Return vs Nifty]]-AVERAGE(Table2[6M Return vs Nifty]))/_xlfn.STDEV.P(Table2[6M Return vs Nifty])</f>
        <v>1.0066722465356719</v>
      </c>
      <c r="M302">
        <v>10.227022224849</v>
      </c>
      <c r="N302">
        <f>(Table2[[#This Row],[1W Return vs Nifty]]-AVERAGE(Table2[1W Return vs Nifty]))/_xlfn.STDEV.P(Table2[1W Return vs Nifty])</f>
        <v>1.9539602497135515</v>
      </c>
      <c r="O302">
        <v>510.92</v>
      </c>
      <c r="P302">
        <v>500.12636435313601</v>
      </c>
      <c r="Q302">
        <v>438.808996958487</v>
      </c>
      <c r="R302">
        <v>52.107904233335397</v>
      </c>
      <c r="S302" s="1">
        <f>(Table2[[#This Row],[Close Price]]-Table2[[#This Row],[20D EMA]])/Table2[[#This Row],[20D EMA]]</f>
        <v>1.4444531433492403E-2</v>
      </c>
      <c r="T302" s="1">
        <f>(Table2[[#This Row],[Close Price]]-Table2[[#This Row],[50D EMA]])/Table2[[#This Row],[50D EMA]]</f>
        <v>3.6338087615856329E-2</v>
      </c>
      <c r="U302" s="1">
        <f>(Table2[[#This Row],[Close Price]]-Table2[[#This Row],[200D EMA]])/Table2[[#This Row],[200D EMA]]</f>
        <v>0.18115171656116499</v>
      </c>
      <c r="V302">
        <v>1.46221132653699</v>
      </c>
      <c r="W302">
        <v>515</v>
      </c>
      <c r="X302">
        <v>545.9</v>
      </c>
      <c r="Y302">
        <v>515</v>
      </c>
      <c r="Z302">
        <v>563.9</v>
      </c>
      <c r="AA302">
        <v>468.5</v>
      </c>
      <c r="AB302">
        <v>568</v>
      </c>
      <c r="AC302" s="1">
        <f>(Table2[[#This Row],[Close Price]]/Table2[[#This Row],[Day Low]])-1</f>
        <v>6.4077669902911083E-3</v>
      </c>
      <c r="AD302" s="1">
        <f>(Table2[[#This Row],[Day High]]/Table2[[#This Row],[Close Price]])-1</f>
        <v>5.3251012926876395E-2</v>
      </c>
      <c r="AE302" s="1">
        <f>(Table2[[#This Row],[Close Price]]/Table2[[#This Row],[Current Week Low]])-1</f>
        <v>6.4077669902911083E-3</v>
      </c>
      <c r="AF302" s="1">
        <f>(Table2[[#This Row],[Current Week High]]/Table2[[#This Row],[Close Price]])-1</f>
        <v>8.7979934400926219E-2</v>
      </c>
      <c r="AG302" s="1">
        <f>(Table2[[#This Row],[Close Price]]/Table2[[#This Row],[Current Month Low]])-1</f>
        <v>0.10629669156883659</v>
      </c>
      <c r="AH302" s="1">
        <f>(Table2[[#This Row],[Current Month High]]/Table2[[#This Row],[Close Price]])-1</f>
        <v>9.5890410958904271E-2</v>
      </c>
      <c r="AI302">
        <v>9.5890410958904209</v>
      </c>
      <c r="AJ302">
        <v>62.2222222222222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0.08</v>
      </c>
      <c r="AM302" t="s">
        <v>3159</v>
      </c>
      <c r="AN302">
        <v>7.67</v>
      </c>
      <c r="AO302" t="s">
        <v>3159</v>
      </c>
      <c r="AQ302">
        <f>(Table2[[#This Row],[Sharpe Ratio]]-AVERAGE(Table2[Sharpe Ratio]))/_xlfn.STDEV.P(Table2[Sharpe Ratio])</f>
        <v>-0.65585503827864744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3.2387825427740307</v>
      </c>
      <c r="AS302">
        <f>_xlfn.RANK.AVG(Table2[[#This Row],[1Y Return vs Nifty Z-Score]],Table2[1Y Return vs Nifty Z-Score])</f>
        <v>346</v>
      </c>
      <c r="AT302">
        <f>_xlfn.RANK.AVG(Table2[[#This Row],[6M Return vs Nifty Z-Score]],Table2[6M Return vs Nifty Z-Score])</f>
        <v>90</v>
      </c>
      <c r="AU302">
        <f>_xlfn.RANK.AVG(Table2[[#This Row],[Sharpe Ratio Z-Score]],Table2[Sharpe Ratio Z-Score])</f>
        <v>531</v>
      </c>
      <c r="AV302">
        <f>(Table2[[#This Row],[Rank 1Y]]+Table2[[#This Row],[Rank 6M]]+Table2[[#This Row],[Rank Sharpe]])/3</f>
        <v>322.33333333333331</v>
      </c>
    </row>
    <row r="303" spans="1:48" hidden="1" x14ac:dyDescent="0.3">
      <c r="A303" t="s">
        <v>1341</v>
      </c>
      <c r="B303" t="s">
        <v>1342</v>
      </c>
      <c r="C303" t="s">
        <v>3117</v>
      </c>
      <c r="D303" t="s">
        <v>51</v>
      </c>
      <c r="E303">
        <v>8070.4958638799999</v>
      </c>
      <c r="F303">
        <v>495.7</v>
      </c>
      <c r="G303">
        <v>7.2034022541933398</v>
      </c>
      <c r="H303">
        <f>(Table2[[#This Row],[1Y Return vs Nifty]]-AVERAGE(Table2[1Y Return vs Nifty]))/_xlfn.STDEV.P(Table2[1Y Return vs Nifty])</f>
        <v>-0.15747744124734733</v>
      </c>
      <c r="I303">
        <v>-1.5386086251156299</v>
      </c>
      <c r="J303">
        <f>(Table2[[#This Row],[1M Return vs Nifty]]-AVERAGE(Table2[1M Return vs Nifty]))/_xlfn.STDEV.P(Table2[1M Return vs Nifty])</f>
        <v>-6.3372824425330682E-2</v>
      </c>
      <c r="K303">
        <v>6.8240390139054403</v>
      </c>
      <c r="L303">
        <f>(Table2[[#This Row],[6M Return vs Nifty]]-AVERAGE(Table2[6M Return vs Nifty]))/_xlfn.STDEV.P(Table2[6M Return vs Nifty])</f>
        <v>7.5978947073081005E-2</v>
      </c>
      <c r="M303">
        <v>-4.5584273193400699</v>
      </c>
      <c r="N303">
        <f>(Table2[[#This Row],[1W Return vs Nifty]]-AVERAGE(Table2[1W Return vs Nifty]))/_xlfn.STDEV.P(Table2[1W Return vs Nifty])</f>
        <v>-1.1426209627381116</v>
      </c>
      <c r="O303">
        <v>525.03</v>
      </c>
      <c r="P303">
        <v>529.89345072016897</v>
      </c>
      <c r="Q303">
        <v>486.75461791033598</v>
      </c>
      <c r="R303">
        <v>27.118968255306999</v>
      </c>
      <c r="S303" s="1">
        <f>(Table2[[#This Row],[Close Price]]-Table2[[#This Row],[20D EMA]])/Table2[[#This Row],[20D EMA]]</f>
        <v>-5.5863474468125604E-2</v>
      </c>
      <c r="T303" s="1">
        <f>(Table2[[#This Row],[Close Price]]-Table2[[#This Row],[50D EMA]])/Table2[[#This Row],[50D EMA]]</f>
        <v>-6.452891741480718E-2</v>
      </c>
      <c r="U303" s="1">
        <f>(Table2[[#This Row],[Close Price]]-Table2[[#This Row],[200D EMA]])/Table2[[#This Row],[200D EMA]]</f>
        <v>1.8377600870161274E-2</v>
      </c>
      <c r="V303">
        <v>0.19270982576210499</v>
      </c>
      <c r="W303">
        <v>484</v>
      </c>
      <c r="X303">
        <v>509.7</v>
      </c>
      <c r="Y303">
        <v>484</v>
      </c>
      <c r="Z303">
        <v>527.15</v>
      </c>
      <c r="AA303">
        <v>484</v>
      </c>
      <c r="AB303">
        <v>556</v>
      </c>
      <c r="AC303" s="1">
        <f>(Table2[[#This Row],[Close Price]]/Table2[[#This Row],[Day Low]])-1</f>
        <v>2.4173553719008201E-2</v>
      </c>
      <c r="AD303" s="1">
        <f>(Table2[[#This Row],[Day High]]/Table2[[#This Row],[Close Price]])-1</f>
        <v>2.82428888440589E-2</v>
      </c>
      <c r="AE303" s="1">
        <f>(Table2[[#This Row],[Close Price]]/Table2[[#This Row],[Current Week Low]])-1</f>
        <v>2.4173553719008201E-2</v>
      </c>
      <c r="AF303" s="1">
        <f>(Table2[[#This Row],[Current Week High]]/Table2[[#This Row],[Close Price]])-1</f>
        <v>6.3445632438975164E-2</v>
      </c>
      <c r="AG303" s="1">
        <f>(Table2[[#This Row],[Close Price]]/Table2[[#This Row],[Current Month Low]])-1</f>
        <v>2.4173553719008201E-2</v>
      </c>
      <c r="AH303" s="1">
        <f>(Table2[[#This Row],[Current Month High]]/Table2[[#This Row],[Close Price]])-1</f>
        <v>0.12164615694976799</v>
      </c>
      <c r="AI303">
        <v>32.913052249344297</v>
      </c>
      <c r="AJ303">
        <v>31.068217874140601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-0.04</v>
      </c>
      <c r="AM303" t="s">
        <v>3158</v>
      </c>
      <c r="AN303">
        <v>-3.85</v>
      </c>
      <c r="AO303" t="s">
        <v>3158</v>
      </c>
      <c r="AP303">
        <v>6.2197391772280002E-2</v>
      </c>
      <c r="AQ303">
        <f>(Table2[[#This Row],[Sharpe Ratio]]-AVERAGE(Table2[Sharpe Ratio]))/_xlfn.STDEV.P(Table2[Sharpe Ratio])</f>
        <v>8.1368471889370381E-2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356</v>
      </c>
      <c r="AT303">
        <f>_xlfn.RANK.AVG(Table2[[#This Row],[6M Return vs Nifty Z-Score]],Table2[6M Return vs Nifty Z-Score])</f>
        <v>285</v>
      </c>
      <c r="AU303">
        <f>_xlfn.RANK.AVG(Table2[[#This Row],[Sharpe Ratio Z-Score]],Table2[Sharpe Ratio Z-Score])</f>
        <v>329</v>
      </c>
      <c r="AV303">
        <f>(Table2[[#This Row],[Rank 1Y]]+Table2[[#This Row],[Rank 6M]]+Table2[[#This Row],[Rank Sharpe]])/3</f>
        <v>323.33333333333331</v>
      </c>
    </row>
    <row r="304" spans="1:48" hidden="1" x14ac:dyDescent="0.3">
      <c r="A304" t="s">
        <v>204</v>
      </c>
      <c r="B304" t="s">
        <v>205</v>
      </c>
      <c r="C304" t="s">
        <v>3126</v>
      </c>
      <c r="D304" t="s">
        <v>138</v>
      </c>
      <c r="E304">
        <v>119800.64504028</v>
      </c>
      <c r="F304">
        <v>1202.0999999999999</v>
      </c>
      <c r="G304">
        <v>20.215544260396499</v>
      </c>
      <c r="H304">
        <f>(Table2[[#This Row],[1Y Return vs Nifty]]-AVERAGE(Table2[1Y Return vs Nifty]))/_xlfn.STDEV.P(Table2[1Y Return vs Nifty])</f>
        <v>0.10403839713151306</v>
      </c>
      <c r="I304">
        <v>10.5850804888399</v>
      </c>
      <c r="J304">
        <f>(Table2[[#This Row],[1M Return vs Nifty]]-AVERAGE(Table2[1M Return vs Nifty]))/_xlfn.STDEV.P(Table2[1M Return vs Nifty])</f>
        <v>1.2628260877298902</v>
      </c>
      <c r="K304">
        <v>-1.3704783793220801</v>
      </c>
      <c r="L304">
        <f>(Table2[[#This Row],[6M Return vs Nifty]]-AVERAGE(Table2[6M Return vs Nifty]))/_xlfn.STDEV.P(Table2[6M Return vs Nifty])</f>
        <v>-0.20851888332867627</v>
      </c>
      <c r="M304">
        <v>9.3772549371177991</v>
      </c>
      <c r="N304">
        <f>(Table2[[#This Row],[1W Return vs Nifty]]-AVERAGE(Table2[1W Return vs Nifty]))/_xlfn.STDEV.P(Table2[1W Return vs Nifty])</f>
        <v>1.7759897787934695</v>
      </c>
      <c r="O304">
        <v>1188.69</v>
      </c>
      <c r="P304">
        <v>1211.9469062175201</v>
      </c>
      <c r="Q304">
        <v>1192.4056007793399</v>
      </c>
      <c r="R304">
        <v>52.902190296703097</v>
      </c>
      <c r="S304" s="1">
        <f>(Table2[[#This Row],[Close Price]]-Table2[[#This Row],[20D EMA]])/Table2[[#This Row],[20D EMA]]</f>
        <v>1.1281326502283903E-2</v>
      </c>
      <c r="T304" s="1">
        <f>(Table2[[#This Row],[Close Price]]-Table2[[#This Row],[50D EMA]])/Table2[[#This Row],[50D EMA]]</f>
        <v>-8.1248660044459728E-3</v>
      </c>
      <c r="U304" s="1">
        <f>(Table2[[#This Row],[Close Price]]-Table2[[#This Row],[200D EMA]])/Table2[[#This Row],[200D EMA]]</f>
        <v>8.1301188239336197E-3</v>
      </c>
      <c r="V304">
        <v>1.0501036112095901</v>
      </c>
      <c r="W304">
        <v>1179</v>
      </c>
      <c r="X304">
        <v>1240.05</v>
      </c>
      <c r="Y304">
        <v>1161.75</v>
      </c>
      <c r="Z304">
        <v>1291</v>
      </c>
      <c r="AA304">
        <v>1152.05</v>
      </c>
      <c r="AB304">
        <v>1291</v>
      </c>
      <c r="AC304" s="1">
        <f>(Table2[[#This Row],[Close Price]]/Table2[[#This Row],[Day Low]])-1</f>
        <v>1.9592875318066083E-2</v>
      </c>
      <c r="AD304" s="1">
        <f>(Table2[[#This Row],[Day High]]/Table2[[#This Row],[Close Price]])-1</f>
        <v>3.1569752932368411E-2</v>
      </c>
      <c r="AE304" s="1">
        <f>(Table2[[#This Row],[Close Price]]/Table2[[#This Row],[Current Week Low]])-1</f>
        <v>3.4732085216268471E-2</v>
      </c>
      <c r="AF304" s="1">
        <f>(Table2[[#This Row],[Current Week High]]/Table2[[#This Row],[Close Price]])-1</f>
        <v>7.3953913983861641E-2</v>
      </c>
      <c r="AG304" s="1">
        <f>(Table2[[#This Row],[Close Price]]/Table2[[#This Row],[Current Month Low]])-1</f>
        <v>4.3444294952476037E-2</v>
      </c>
      <c r="AH304" s="1">
        <f>(Table2[[#This Row],[Current Month High]]/Table2[[#This Row],[Close Price]])-1</f>
        <v>7.3953913983861641E-2</v>
      </c>
      <c r="AI304">
        <v>37.2556359703851</v>
      </c>
      <c r="AJ304">
        <v>43.277711561382503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0.08</v>
      </c>
      <c r="AM304" t="s">
        <v>3159</v>
      </c>
      <c r="AN304">
        <v>8.4700000000000006</v>
      </c>
      <c r="AO304" t="s">
        <v>3159</v>
      </c>
      <c r="AP304">
        <v>6.2419151750443998E-2</v>
      </c>
      <c r="AQ304">
        <f>(Table2[[#This Row],[Sharpe Ratio]]-AVERAGE(Table2[Sharpe Ratio]))/_xlfn.STDEV.P(Table2[Sharpe Ratio])</f>
        <v>8.399698515750563E-2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268</v>
      </c>
      <c r="AT304">
        <f>_xlfn.RANK.AVG(Table2[[#This Row],[6M Return vs Nifty Z-Score]],Table2[6M Return vs Nifty Z-Score])</f>
        <v>377</v>
      </c>
      <c r="AU304">
        <f>_xlfn.RANK.AVG(Table2[[#This Row],[Sharpe Ratio Z-Score]],Table2[Sharpe Ratio Z-Score])</f>
        <v>328</v>
      </c>
      <c r="AV304">
        <f>(Table2[[#This Row],[Rank 1Y]]+Table2[[#This Row],[Rank 6M]]+Table2[[#This Row],[Rank Sharpe]])/3</f>
        <v>324.33333333333331</v>
      </c>
    </row>
    <row r="305" spans="1:48" hidden="1" x14ac:dyDescent="0.3">
      <c r="A305" t="s">
        <v>1466</v>
      </c>
      <c r="B305" t="s">
        <v>1467</v>
      </c>
      <c r="C305" t="s">
        <v>3116</v>
      </c>
      <c r="D305" t="s">
        <v>48</v>
      </c>
      <c r="E305">
        <v>6864.5502109999998</v>
      </c>
      <c r="F305">
        <v>1024.75</v>
      </c>
      <c r="G305">
        <v>30.3677937075255</v>
      </c>
      <c r="H305">
        <f>(Table2[[#This Row],[1Y Return vs Nifty]]-AVERAGE(Table2[1Y Return vs Nifty]))/_xlfn.STDEV.P(Table2[1Y Return vs Nifty])</f>
        <v>0.3080765965556802</v>
      </c>
      <c r="I305">
        <v>-2.2257814606892601</v>
      </c>
      <c r="J305">
        <f>(Table2[[#This Row],[1M Return vs Nifty]]-AVERAGE(Table2[1M Return vs Nifty]))/_xlfn.STDEV.P(Table2[1M Return vs Nifty])</f>
        <v>-0.13854201248635914</v>
      </c>
      <c r="K305">
        <v>-14.5900448446636</v>
      </c>
      <c r="L305">
        <f>(Table2[[#This Row],[6M Return vs Nifty]]-AVERAGE(Table2[6M Return vs Nifty]))/_xlfn.STDEV.P(Table2[6M Return vs Nifty])</f>
        <v>-0.6674767203514852</v>
      </c>
      <c r="M305">
        <v>-0.55683037286556702</v>
      </c>
      <c r="N305">
        <f>(Table2[[#This Row],[1W Return vs Nifty]]-AVERAGE(Table2[1W Return vs Nifty]))/_xlfn.STDEV.P(Table2[1W Return vs Nifty])</f>
        <v>-0.30454905378307634</v>
      </c>
      <c r="O305">
        <v>1061.5999999999999</v>
      </c>
      <c r="P305">
        <v>1117.2081941319</v>
      </c>
      <c r="Q305">
        <v>1110.9471786414699</v>
      </c>
      <c r="R305">
        <v>33.2442015114014</v>
      </c>
      <c r="S305" s="1">
        <f>(Table2[[#This Row],[Close Price]]-Table2[[#This Row],[20D EMA]])/Table2[[#This Row],[20D EMA]]</f>
        <v>-3.4711755840241061E-2</v>
      </c>
      <c r="T305" s="1">
        <f>(Table2[[#This Row],[Close Price]]-Table2[[#This Row],[50D EMA]])/Table2[[#This Row],[50D EMA]]</f>
        <v>-8.2758249194316388E-2</v>
      </c>
      <c r="U305" s="1">
        <f>(Table2[[#This Row],[Close Price]]-Table2[[#This Row],[200D EMA]])/Table2[[#This Row],[200D EMA]]</f>
        <v>-7.7588908184524838E-2</v>
      </c>
      <c r="V305">
        <v>0.36082366825377399</v>
      </c>
      <c r="W305">
        <v>994</v>
      </c>
      <c r="X305">
        <v>1048.3499999999999</v>
      </c>
      <c r="Y305">
        <v>994</v>
      </c>
      <c r="Z305">
        <v>1048.3499999999999</v>
      </c>
      <c r="AA305">
        <v>994</v>
      </c>
      <c r="AB305">
        <v>1083.95</v>
      </c>
      <c r="AC305" s="1">
        <f>(Table2[[#This Row],[Close Price]]/Table2[[#This Row],[Day Low]])-1</f>
        <v>3.0935613682092633E-2</v>
      </c>
      <c r="AD305" s="1">
        <f>(Table2[[#This Row],[Day High]]/Table2[[#This Row],[Close Price]])-1</f>
        <v>2.303000731885807E-2</v>
      </c>
      <c r="AE305" s="1">
        <f>(Table2[[#This Row],[Close Price]]/Table2[[#This Row],[Current Week Low]])-1</f>
        <v>3.0935613682092633E-2</v>
      </c>
      <c r="AF305" s="1">
        <f>(Table2[[#This Row],[Current Week High]]/Table2[[#This Row],[Close Price]])-1</f>
        <v>2.303000731885807E-2</v>
      </c>
      <c r="AG305" s="1">
        <f>(Table2[[#This Row],[Close Price]]/Table2[[#This Row],[Current Month Low]])-1</f>
        <v>3.0935613682092633E-2</v>
      </c>
      <c r="AH305" s="1">
        <f>(Table2[[#This Row],[Current Month High]]/Table2[[#This Row],[Close Price]])-1</f>
        <v>5.777018785069532E-2</v>
      </c>
      <c r="AI305">
        <v>50.519638936325897</v>
      </c>
      <c r="AJ305">
        <v>52.379182156133801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-0.11</v>
      </c>
      <c r="AM305" t="s">
        <v>3158</v>
      </c>
      <c r="AN305">
        <v>-0.45</v>
      </c>
      <c r="AO305" t="s">
        <v>3158</v>
      </c>
      <c r="AP305">
        <v>9.9104247818423002E-2</v>
      </c>
      <c r="AQ305">
        <f>(Table2[[#This Row],[Sharpe Ratio]]-AVERAGE(Table2[Sharpe Ratio]))/_xlfn.STDEV.P(Table2[Sharpe Ratio])</f>
        <v>0.5188241462883979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213</v>
      </c>
      <c r="AT305">
        <f>_xlfn.RANK.AVG(Table2[[#This Row],[6M Return vs Nifty Z-Score]],Table2[6M Return vs Nifty Z-Score])</f>
        <v>552</v>
      </c>
      <c r="AU305">
        <f>_xlfn.RANK.AVG(Table2[[#This Row],[Sharpe Ratio Z-Score]],Table2[Sharpe Ratio Z-Score])</f>
        <v>214</v>
      </c>
      <c r="AV305">
        <f>(Table2[[#This Row],[Rank 1Y]]+Table2[[#This Row],[Rank 6M]]+Table2[[#This Row],[Rank Sharpe]])/3</f>
        <v>326.33333333333331</v>
      </c>
    </row>
    <row r="306" spans="1:48" x14ac:dyDescent="0.3">
      <c r="A306" t="s">
        <v>551</v>
      </c>
      <c r="B306" t="s">
        <v>552</v>
      </c>
      <c r="C306" t="s">
        <v>3117</v>
      </c>
      <c r="D306" t="s">
        <v>160</v>
      </c>
      <c r="E306">
        <v>34612.351914874998</v>
      </c>
      <c r="F306">
        <v>862.75</v>
      </c>
      <c r="G306">
        <v>0.81154206927616401</v>
      </c>
      <c r="H306">
        <f>(Table2[[#This Row],[1Y Return vs Nifty]]-AVERAGE(Table2[1Y Return vs Nifty]))/_xlfn.STDEV.P(Table2[1Y Return vs Nifty])</f>
        <v>-0.28593997064967014</v>
      </c>
      <c r="I306">
        <v>5.5951262328510998</v>
      </c>
      <c r="J306">
        <f>(Table2[[#This Row],[1M Return vs Nifty]]-AVERAGE(Table2[1M Return vs Nifty]))/_xlfn.STDEV.P(Table2[1M Return vs Nifty])</f>
        <v>0.71697970023228552</v>
      </c>
      <c r="K306">
        <v>21.2796670632715</v>
      </c>
      <c r="L306">
        <f>(Table2[[#This Row],[6M Return vs Nifty]]-AVERAGE(Table2[6M Return vs Nifty]))/_xlfn.STDEV.P(Table2[6M Return vs Nifty])</f>
        <v>0.57785045698510407</v>
      </c>
      <c r="M306">
        <v>6.1022132097400297</v>
      </c>
      <c r="N306">
        <f>(Table2[[#This Row],[1W Return vs Nifty]]-AVERAGE(Table2[1W Return vs Nifty]))/_xlfn.STDEV.P(Table2[1W Return vs Nifty])</f>
        <v>1.0900834996043463</v>
      </c>
      <c r="O306">
        <v>878.28</v>
      </c>
      <c r="P306">
        <v>869.25372907878204</v>
      </c>
      <c r="Q306">
        <v>797.22800264068701</v>
      </c>
      <c r="R306">
        <v>39.651011043020297</v>
      </c>
      <c r="S306" s="1">
        <f>(Table2[[#This Row],[Close Price]]-Table2[[#This Row],[20D EMA]])/Table2[[#This Row],[20D EMA]]</f>
        <v>-1.7682288108575823E-2</v>
      </c>
      <c r="T306" s="1">
        <f>(Table2[[#This Row],[Close Price]]-Table2[[#This Row],[50D EMA]])/Table2[[#This Row],[50D EMA]]</f>
        <v>-7.4819685682275617E-3</v>
      </c>
      <c r="U306" s="1">
        <f>(Table2[[#This Row],[Close Price]]-Table2[[#This Row],[200D EMA]])/Table2[[#This Row],[200D EMA]]</f>
        <v>8.2187275336894988E-2</v>
      </c>
      <c r="V306">
        <v>0.77075015825849702</v>
      </c>
      <c r="W306">
        <v>852</v>
      </c>
      <c r="X306">
        <v>891.15</v>
      </c>
      <c r="Y306">
        <v>852</v>
      </c>
      <c r="Z306">
        <v>904.8</v>
      </c>
      <c r="AA306">
        <v>850</v>
      </c>
      <c r="AB306">
        <v>920</v>
      </c>
      <c r="AC306" s="1">
        <f>(Table2[[#This Row],[Close Price]]/Table2[[#This Row],[Day Low]])-1</f>
        <v>1.2617370892018753E-2</v>
      </c>
      <c r="AD306" s="1">
        <f>(Table2[[#This Row],[Day High]]/Table2[[#This Row],[Close Price]])-1</f>
        <v>3.2917994784120497E-2</v>
      </c>
      <c r="AE306" s="1">
        <f>(Table2[[#This Row],[Close Price]]/Table2[[#This Row],[Current Week Low]])-1</f>
        <v>1.2617370892018753E-2</v>
      </c>
      <c r="AF306" s="1">
        <f>(Table2[[#This Row],[Current Week High]]/Table2[[#This Row],[Close Price]])-1</f>
        <v>4.8739495798319377E-2</v>
      </c>
      <c r="AG306" s="1">
        <f>(Table2[[#This Row],[Close Price]]/Table2[[#This Row],[Current Month Low]])-1</f>
        <v>1.4999999999999902E-2</v>
      </c>
      <c r="AH306" s="1">
        <f>(Table2[[#This Row],[Current Month High]]/Table2[[#This Row],[Close Price]])-1</f>
        <v>6.6357577513764143E-2</v>
      </c>
      <c r="AI306">
        <v>9.56244566792234</v>
      </c>
      <c r="AJ306">
        <v>41.981403768616801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0.09</v>
      </c>
      <c r="AM306" t="s">
        <v>3159</v>
      </c>
      <c r="AN306">
        <v>-0.98</v>
      </c>
      <c r="AO306" t="s">
        <v>3158</v>
      </c>
      <c r="AP306">
        <v>2.9579632548139001E-2</v>
      </c>
      <c r="AQ306">
        <f>(Table2[[#This Row],[Sharpe Ratio]]-AVERAGE(Table2[Sharpe Ratio]))/_xlfn.STDEV.P(Table2[Sharpe Ratio])</f>
        <v>-0.30524868783136083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1.7937249983407049</v>
      </c>
      <c r="AS306">
        <f>_xlfn.RANK.AVG(Table2[[#This Row],[1Y Return vs Nifty Z-Score]],Table2[1Y Return vs Nifty Z-Score])</f>
        <v>407</v>
      </c>
      <c r="AT306">
        <f>_xlfn.RANK.AVG(Table2[[#This Row],[6M Return vs Nifty Z-Score]],Table2[6M Return vs Nifty Z-Score])</f>
        <v>154</v>
      </c>
      <c r="AU306">
        <f>_xlfn.RANK.AVG(Table2[[#This Row],[Sharpe Ratio Z-Score]],Table2[Sharpe Ratio Z-Score])</f>
        <v>420</v>
      </c>
      <c r="AV306">
        <f>(Table2[[#This Row],[Rank 1Y]]+Table2[[#This Row],[Rank 6M]]+Table2[[#This Row],[Rank Sharpe]])/3</f>
        <v>327</v>
      </c>
    </row>
    <row r="307" spans="1:48" hidden="1" x14ac:dyDescent="0.3">
      <c r="A307" t="s">
        <v>848</v>
      </c>
      <c r="B307" t="s">
        <v>849</v>
      </c>
      <c r="C307" t="s">
        <v>3124</v>
      </c>
      <c r="D307" t="s">
        <v>544</v>
      </c>
      <c r="E307">
        <v>17386.1447396</v>
      </c>
      <c r="F307">
        <v>1136.8</v>
      </c>
      <c r="G307">
        <v>2.0839907919038998</v>
      </c>
      <c r="H307">
        <f>(Table2[[#This Row],[1Y Return vs Nifty]]-AVERAGE(Table2[1Y Return vs Nifty]))/_xlfn.STDEV.P(Table2[1Y Return vs Nifty])</f>
        <v>-0.26036651054345039</v>
      </c>
      <c r="I307">
        <v>-6.60023509862918</v>
      </c>
      <c r="J307">
        <f>(Table2[[#This Row],[1M Return vs Nifty]]-AVERAGE(Table2[1M Return vs Nifty]))/_xlfn.STDEV.P(Table2[1M Return vs Nifty])</f>
        <v>-0.61705936816742879</v>
      </c>
      <c r="K307">
        <v>4.5905436614875104</v>
      </c>
      <c r="L307">
        <f>(Table2[[#This Row],[6M Return vs Nifty]]-AVERAGE(Table2[6M Return vs Nifty]))/_xlfn.STDEV.P(Table2[6M Return vs Nifty])</f>
        <v>-1.5637014421891391E-3</v>
      </c>
      <c r="M307">
        <v>-2.83019352582266</v>
      </c>
      <c r="N307">
        <f>(Table2[[#This Row],[1W Return vs Nifty]]-AVERAGE(Table2[1W Return vs Nifty]))/_xlfn.STDEV.P(Table2[1W Return vs Nifty])</f>
        <v>-0.78066941843533089</v>
      </c>
      <c r="O307">
        <v>1230.48</v>
      </c>
      <c r="P307">
        <v>1304.79157482388</v>
      </c>
      <c r="Q307">
        <v>1275.4409247485</v>
      </c>
      <c r="R307">
        <v>25.186053511990799</v>
      </c>
      <c r="S307" s="1">
        <f>(Table2[[#This Row],[Close Price]]-Table2[[#This Row],[20D EMA]])/Table2[[#This Row],[20D EMA]]</f>
        <v>-7.6132891229438962E-2</v>
      </c>
      <c r="T307" s="1">
        <f>(Table2[[#This Row],[Close Price]]-Table2[[#This Row],[50D EMA]])/Table2[[#This Row],[50D EMA]]</f>
        <v>-0.12874973908883142</v>
      </c>
      <c r="U307" s="1">
        <f>(Table2[[#This Row],[Close Price]]-Table2[[#This Row],[200D EMA]])/Table2[[#This Row],[200D EMA]]</f>
        <v>-0.10870038906414911</v>
      </c>
      <c r="V307">
        <v>0.70370840142575997</v>
      </c>
      <c r="W307">
        <v>1122</v>
      </c>
      <c r="X307">
        <v>1159.1500000000001</v>
      </c>
      <c r="Y307">
        <v>1103.1500000000001</v>
      </c>
      <c r="Z307">
        <v>1224.9000000000001</v>
      </c>
      <c r="AA307">
        <v>1103.1500000000001</v>
      </c>
      <c r="AB307">
        <v>1269.2</v>
      </c>
      <c r="AC307" s="1">
        <f>(Table2[[#This Row],[Close Price]]/Table2[[#This Row],[Day Low]])-1</f>
        <v>1.3190730837789655E-2</v>
      </c>
      <c r="AD307" s="1">
        <f>(Table2[[#This Row],[Day High]]/Table2[[#This Row],[Close Price]])-1</f>
        <v>1.9660450387051442E-2</v>
      </c>
      <c r="AE307" s="1">
        <f>(Table2[[#This Row],[Close Price]]/Table2[[#This Row],[Current Week Low]])-1</f>
        <v>3.0503557993019959E-2</v>
      </c>
      <c r="AF307" s="1">
        <f>(Table2[[#This Row],[Current Week High]]/Table2[[#This Row],[Close Price]])-1</f>
        <v>7.7498240675580643E-2</v>
      </c>
      <c r="AG307" s="1">
        <f>(Table2[[#This Row],[Close Price]]/Table2[[#This Row],[Current Month Low]])-1</f>
        <v>3.0503557993019959E-2</v>
      </c>
      <c r="AH307" s="1">
        <f>(Table2[[#This Row],[Current Month High]]/Table2[[#This Row],[Close Price]])-1</f>
        <v>0.11646727656579881</v>
      </c>
      <c r="AI307">
        <v>49.542575650949999</v>
      </c>
      <c r="AJ307">
        <v>36.757894736842097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-0.17</v>
      </c>
      <c r="AM307" t="s">
        <v>3158</v>
      </c>
      <c r="AN307">
        <v>-6.03</v>
      </c>
      <c r="AO307" t="s">
        <v>3158</v>
      </c>
      <c r="AP307">
        <v>7.7203487409428007E-2</v>
      </c>
      <c r="AQ307">
        <f>(Table2[[#This Row],[Sharpe Ratio]]-AVERAGE(Table2[Sharpe Ratio]))/_xlfn.STDEV.P(Table2[Sharpe Ratio])</f>
        <v>0.25923519884215068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395</v>
      </c>
      <c r="AT307">
        <f>_xlfn.RANK.AVG(Table2[[#This Row],[6M Return vs Nifty Z-Score]],Table2[6M Return vs Nifty Z-Score])</f>
        <v>310</v>
      </c>
      <c r="AU307">
        <f>_xlfn.RANK.AVG(Table2[[#This Row],[Sharpe Ratio Z-Score]],Table2[Sharpe Ratio Z-Score])</f>
        <v>279</v>
      </c>
      <c r="AV307">
        <f>(Table2[[#This Row],[Rank 1Y]]+Table2[[#This Row],[Rank 6M]]+Table2[[#This Row],[Rank Sharpe]])/3</f>
        <v>328</v>
      </c>
    </row>
    <row r="308" spans="1:48" hidden="1" x14ac:dyDescent="0.3">
      <c r="A308" t="s">
        <v>1198</v>
      </c>
      <c r="B308" t="s">
        <v>1199</v>
      </c>
      <c r="C308" t="s">
        <v>3124</v>
      </c>
      <c r="D308" t="s">
        <v>128</v>
      </c>
      <c r="E308">
        <v>9565.3036642799998</v>
      </c>
      <c r="F308">
        <v>536.9</v>
      </c>
      <c r="G308">
        <v>-20.660973547533299</v>
      </c>
      <c r="H308">
        <f>(Table2[[#This Row],[1Y Return vs Nifty]]-AVERAGE(Table2[1Y Return vs Nifty]))/_xlfn.STDEV.P(Table2[1Y Return vs Nifty])</f>
        <v>-0.71749097285638741</v>
      </c>
      <c r="I308">
        <v>34.2122323984864</v>
      </c>
      <c r="J308">
        <f>(Table2[[#This Row],[1M Return vs Nifty]]-AVERAGE(Table2[1M Return vs Nifty]))/_xlfn.STDEV.P(Table2[1M Return vs Nifty])</f>
        <v>3.8473779403364166</v>
      </c>
      <c r="K308">
        <v>30.2247324794109</v>
      </c>
      <c r="L308">
        <f>(Table2[[#This Row],[6M Return vs Nifty]]-AVERAGE(Table2[6M Return vs Nifty]))/_xlfn.STDEV.P(Table2[6M Return vs Nifty])</f>
        <v>0.8884058663612171</v>
      </c>
      <c r="M308">
        <v>9.27031968063684</v>
      </c>
      <c r="N308">
        <f>(Table2[[#This Row],[1W Return vs Nifty]]-AVERAGE(Table2[1W Return vs Nifty]))/_xlfn.STDEV.P(Table2[1W Return vs Nifty])</f>
        <v>1.7535938614303901</v>
      </c>
      <c r="O308">
        <v>496.65</v>
      </c>
      <c r="P308">
        <v>465.62568788160303</v>
      </c>
      <c r="Q308">
        <v>469.54552772630899</v>
      </c>
      <c r="R308">
        <v>64.703095327654907</v>
      </c>
      <c r="S308" s="1">
        <f>(Table2[[#This Row],[Close Price]]-Table2[[#This Row],[20D EMA]])/Table2[[#This Row],[20D EMA]]</f>
        <v>8.1042988019732212E-2</v>
      </c>
      <c r="T308" s="1">
        <f>(Table2[[#This Row],[Close Price]]-Table2[[#This Row],[50D EMA]])/Table2[[#This Row],[50D EMA]]</f>
        <v>0.15307212203575896</v>
      </c>
      <c r="U308" s="1">
        <f>(Table2[[#This Row],[Close Price]]-Table2[[#This Row],[200D EMA]])/Table2[[#This Row],[200D EMA]]</f>
        <v>0.14344609477986742</v>
      </c>
      <c r="V308">
        <v>1.9483985316574099</v>
      </c>
      <c r="W308">
        <v>522.75</v>
      </c>
      <c r="X308">
        <v>543.45000000000005</v>
      </c>
      <c r="Y308">
        <v>522.75</v>
      </c>
      <c r="Z308">
        <v>559</v>
      </c>
      <c r="AA308">
        <v>496.1</v>
      </c>
      <c r="AB308">
        <v>580.25</v>
      </c>
      <c r="AC308" s="1">
        <f>(Table2[[#This Row],[Close Price]]/Table2[[#This Row],[Day Low]])-1</f>
        <v>2.7068388330942161E-2</v>
      </c>
      <c r="AD308" s="1">
        <f>(Table2[[#This Row],[Day High]]/Table2[[#This Row],[Close Price]])-1</f>
        <v>1.2199664742037708E-2</v>
      </c>
      <c r="AE308" s="1">
        <f>(Table2[[#This Row],[Close Price]]/Table2[[#This Row],[Current Week Low]])-1</f>
        <v>2.7068388330942161E-2</v>
      </c>
      <c r="AF308" s="1">
        <f>(Table2[[#This Row],[Current Week High]]/Table2[[#This Row],[Close Price]])-1</f>
        <v>4.1162227602905554E-2</v>
      </c>
      <c r="AG308" s="1">
        <f>(Table2[[#This Row],[Close Price]]/Table2[[#This Row],[Current Month Low]])-1</f>
        <v>8.2241483571860341E-2</v>
      </c>
      <c r="AH308" s="1">
        <f>(Table2[[#This Row],[Current Month High]]/Table2[[#This Row],[Close Price]])-1</f>
        <v>8.07412926056994E-2</v>
      </c>
      <c r="AI308">
        <v>31.346619482212699</v>
      </c>
      <c r="AJ308">
        <v>42.659758203799598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0.33</v>
      </c>
      <c r="AM308" t="s">
        <v>3159</v>
      </c>
      <c r="AN308">
        <v>24.24</v>
      </c>
      <c r="AO308" t="s">
        <v>3159</v>
      </c>
      <c r="AP308">
        <v>6.6014109404811006E-2</v>
      </c>
      <c r="AQ308">
        <f>(Table2[[#This Row],[Sharpe Ratio]]-AVERAGE(Table2[Sharpe Ratio]))/_xlfn.STDEV.P(Table2[Sharpe Ratio])</f>
        <v>0.12660789254991181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579</v>
      </c>
      <c r="AT308">
        <f>_xlfn.RANK.AVG(Table2[[#This Row],[6M Return vs Nifty Z-Score]],Table2[6M Return vs Nifty Z-Score])</f>
        <v>103</v>
      </c>
      <c r="AU308">
        <f>_xlfn.RANK.AVG(Table2[[#This Row],[Sharpe Ratio Z-Score]],Table2[Sharpe Ratio Z-Score])</f>
        <v>305</v>
      </c>
      <c r="AV308">
        <f>(Table2[[#This Row],[Rank 1Y]]+Table2[[#This Row],[Rank 6M]]+Table2[[#This Row],[Rank Sharpe]])/3</f>
        <v>329</v>
      </c>
    </row>
    <row r="309" spans="1:48" hidden="1" x14ac:dyDescent="0.3">
      <c r="A309" t="s">
        <v>1233</v>
      </c>
      <c r="B309" t="s">
        <v>1234</v>
      </c>
      <c r="C309" t="s">
        <v>3125</v>
      </c>
      <c r="D309" t="s">
        <v>120</v>
      </c>
      <c r="E309">
        <v>9024.04952443</v>
      </c>
      <c r="F309">
        <v>1061.1500000000001</v>
      </c>
      <c r="G309">
        <v>29.672261597807498</v>
      </c>
      <c r="H309">
        <f>(Table2[[#This Row],[1Y Return vs Nifty]]-AVERAGE(Table2[1Y Return vs Nifty]))/_xlfn.STDEV.P(Table2[1Y Return vs Nifty])</f>
        <v>0.29409790936447</v>
      </c>
      <c r="I309">
        <v>-9.1299421881751499</v>
      </c>
      <c r="J309">
        <f>(Table2[[#This Row],[1M Return vs Nifty]]-AVERAGE(Table2[1M Return vs Nifty]))/_xlfn.STDEV.P(Table2[1M Return vs Nifty])</f>
        <v>-0.89378163963885804</v>
      </c>
      <c r="K309">
        <v>-1.16327104944535</v>
      </c>
      <c r="L309">
        <f>(Table2[[#This Row],[6M Return vs Nifty]]-AVERAGE(Table2[6M Return vs Nifty]))/_xlfn.STDEV.P(Table2[6M Return vs Nifty])</f>
        <v>-0.20132504469676477</v>
      </c>
      <c r="M309">
        <v>0.673308349861652</v>
      </c>
      <c r="N309">
        <f>(Table2[[#This Row],[1W Return vs Nifty]]-AVERAGE(Table2[1W Return vs Nifty]))/_xlfn.STDEV.P(Table2[1W Return vs Nifty])</f>
        <v>-4.691573352982225E-2</v>
      </c>
      <c r="O309">
        <v>1131.27</v>
      </c>
      <c r="P309">
        <v>1158.68127795635</v>
      </c>
      <c r="Q309">
        <v>1064.38127114034</v>
      </c>
      <c r="R309">
        <v>31.079036874891798</v>
      </c>
      <c r="S309" s="1">
        <f>(Table2[[#This Row],[Close Price]]-Table2[[#This Row],[20D EMA]])/Table2[[#This Row],[20D EMA]]</f>
        <v>-6.1983434547013438E-2</v>
      </c>
      <c r="T309" s="1">
        <f>(Table2[[#This Row],[Close Price]]-Table2[[#This Row],[50D EMA]])/Table2[[#This Row],[50D EMA]]</f>
        <v>-8.417437979870776E-2</v>
      </c>
      <c r="U309" s="1">
        <f>(Table2[[#This Row],[Close Price]]-Table2[[#This Row],[200D EMA]])/Table2[[#This Row],[200D EMA]]</f>
        <v>-3.0358211178199757E-3</v>
      </c>
      <c r="V309">
        <v>0.38927675075860702</v>
      </c>
      <c r="W309">
        <v>1042.1500000000001</v>
      </c>
      <c r="X309">
        <v>1099.95</v>
      </c>
      <c r="Y309">
        <v>1042.1500000000001</v>
      </c>
      <c r="Z309">
        <v>1140</v>
      </c>
      <c r="AA309">
        <v>1042.1500000000001</v>
      </c>
      <c r="AB309">
        <v>1182.8</v>
      </c>
      <c r="AC309" s="1">
        <f>(Table2[[#This Row],[Close Price]]/Table2[[#This Row],[Day Low]])-1</f>
        <v>1.8231540565177839E-2</v>
      </c>
      <c r="AD309" s="1">
        <f>(Table2[[#This Row],[Day High]]/Table2[[#This Row],[Close Price]])-1</f>
        <v>3.6564104980445711E-2</v>
      </c>
      <c r="AE309" s="1">
        <f>(Table2[[#This Row],[Close Price]]/Table2[[#This Row],[Current Week Low]])-1</f>
        <v>1.8231540565177839E-2</v>
      </c>
      <c r="AF309" s="1">
        <f>(Table2[[#This Row],[Current Week High]]/Table2[[#This Row],[Close Price]])-1</f>
        <v>7.4306177260519135E-2</v>
      </c>
      <c r="AG309" s="1">
        <f>(Table2[[#This Row],[Close Price]]/Table2[[#This Row],[Current Month Low]])-1</f>
        <v>1.8231540565177839E-2</v>
      </c>
      <c r="AH309" s="1">
        <f>(Table2[[#This Row],[Current Month High]]/Table2[[#This Row],[Close Price]])-1</f>
        <v>0.11463977759977362</v>
      </c>
      <c r="AI309">
        <v>31.4611506384582</v>
      </c>
      <c r="AJ309">
        <v>52.464080459770102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-0.21</v>
      </c>
      <c r="AM309" t="s">
        <v>3158</v>
      </c>
      <c r="AN309">
        <v>0.46</v>
      </c>
      <c r="AO309" t="s">
        <v>3159</v>
      </c>
      <c r="AP309">
        <v>3.8320815800598998E-2</v>
      </c>
      <c r="AQ309">
        <f>(Table2[[#This Row],[Sharpe Ratio]]-AVERAGE(Table2[Sharpe Ratio]))/_xlfn.STDEV.P(Table2[Sharpe Ratio])</f>
        <v>-0.20163974834408657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218</v>
      </c>
      <c r="AT309">
        <f>_xlfn.RANK.AVG(Table2[[#This Row],[6M Return vs Nifty Z-Score]],Table2[6M Return vs Nifty Z-Score])</f>
        <v>372</v>
      </c>
      <c r="AU309">
        <f>_xlfn.RANK.AVG(Table2[[#This Row],[Sharpe Ratio Z-Score]],Table2[Sharpe Ratio Z-Score])</f>
        <v>403</v>
      </c>
      <c r="AV309">
        <f>(Table2[[#This Row],[Rank 1Y]]+Table2[[#This Row],[Rank 6M]]+Table2[[#This Row],[Rank Sharpe]])/3</f>
        <v>331</v>
      </c>
    </row>
    <row r="310" spans="1:48" hidden="1" x14ac:dyDescent="0.3">
      <c r="A310" t="s">
        <v>782</v>
      </c>
      <c r="B310" t="s">
        <v>783</v>
      </c>
      <c r="C310" t="s">
        <v>3117</v>
      </c>
      <c r="D310" t="s">
        <v>51</v>
      </c>
      <c r="E310">
        <v>19393.228816499999</v>
      </c>
      <c r="F310">
        <v>1853.75</v>
      </c>
      <c r="G310">
        <v>21.090523566410301</v>
      </c>
      <c r="H310">
        <f>(Table2[[#This Row],[1Y Return vs Nifty]]-AVERAGE(Table2[1Y Return vs Nifty]))/_xlfn.STDEV.P(Table2[1Y Return vs Nifty])</f>
        <v>0.12162358384921636</v>
      </c>
      <c r="I310">
        <v>3.6471660079471802</v>
      </c>
      <c r="J310">
        <f>(Table2[[#This Row],[1M Return vs Nifty]]-AVERAGE(Table2[1M Return vs Nifty]))/_xlfn.STDEV.P(Table2[1M Return vs Nifty])</f>
        <v>0.50389416934255848</v>
      </c>
      <c r="K310">
        <v>16.406382934707</v>
      </c>
      <c r="L310">
        <f>(Table2[[#This Row],[6M Return vs Nifty]]-AVERAGE(Table2[6M Return vs Nifty]))/_xlfn.STDEV.P(Table2[6M Return vs Nifty])</f>
        <v>0.4086594363334472</v>
      </c>
      <c r="M310">
        <v>6.2739794263126596</v>
      </c>
      <c r="N310">
        <f>(Table2[[#This Row],[1W Return vs Nifty]]-AVERAGE(Table2[1W Return vs Nifty]))/_xlfn.STDEV.P(Table2[1W Return vs Nifty])</f>
        <v>1.1260572478210009</v>
      </c>
      <c r="O310">
        <v>1865.67</v>
      </c>
      <c r="P310">
        <v>1871.5457541577</v>
      </c>
      <c r="Q310">
        <v>1654.06537977792</v>
      </c>
      <c r="R310">
        <v>49.538225135739999</v>
      </c>
      <c r="S310" s="1">
        <f>(Table2[[#This Row],[Close Price]]-Table2[[#This Row],[20D EMA]])/Table2[[#This Row],[20D EMA]]</f>
        <v>-6.3891256224305861E-3</v>
      </c>
      <c r="T310" s="1">
        <f>(Table2[[#This Row],[Close Price]]-Table2[[#This Row],[50D EMA]])/Table2[[#This Row],[50D EMA]]</f>
        <v>-9.5085862144519591E-3</v>
      </c>
      <c r="U310" s="1">
        <f>(Table2[[#This Row],[Close Price]]-Table2[[#This Row],[200D EMA]])/Table2[[#This Row],[200D EMA]]</f>
        <v>0.12072353527457919</v>
      </c>
      <c r="V310">
        <v>0.30867908050370602</v>
      </c>
      <c r="W310">
        <v>1836.05</v>
      </c>
      <c r="X310">
        <v>1908.45</v>
      </c>
      <c r="Y310">
        <v>1823.05</v>
      </c>
      <c r="Z310">
        <v>1933.95</v>
      </c>
      <c r="AA310">
        <v>1795</v>
      </c>
      <c r="AB310">
        <v>1933.95</v>
      </c>
      <c r="AC310" s="1">
        <f>(Table2[[#This Row],[Close Price]]/Table2[[#This Row],[Day Low]])-1</f>
        <v>9.6402603414940113E-3</v>
      </c>
      <c r="AD310" s="1">
        <f>(Table2[[#This Row],[Day High]]/Table2[[#This Row],[Close Price]])-1</f>
        <v>2.9507754551584719E-2</v>
      </c>
      <c r="AE310" s="1">
        <f>(Table2[[#This Row],[Close Price]]/Table2[[#This Row],[Current Week Low]])-1</f>
        <v>1.6839911137928265E-2</v>
      </c>
      <c r="AF310" s="1">
        <f>(Table2[[#This Row],[Current Week High]]/Table2[[#This Row],[Close Price]])-1</f>
        <v>4.326365475387739E-2</v>
      </c>
      <c r="AG310" s="1">
        <f>(Table2[[#This Row],[Close Price]]/Table2[[#This Row],[Current Month Low]])-1</f>
        <v>3.2729805013927527E-2</v>
      </c>
      <c r="AH310" s="1">
        <f>(Table2[[#This Row],[Current Month High]]/Table2[[#This Row],[Close Price]])-1</f>
        <v>4.326365475387739E-2</v>
      </c>
      <c r="AI310">
        <v>43.708698583951403</v>
      </c>
      <c r="AJ310">
        <v>53.780745779584301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0.21</v>
      </c>
      <c r="AM310" t="s">
        <v>3159</v>
      </c>
      <c r="AN310">
        <v>1.36</v>
      </c>
      <c r="AO310" t="s">
        <v>3159</v>
      </c>
      <c r="AQ310">
        <f>(Table2[[#This Row],[Sharpe Ratio]]-AVERAGE(Table2[Sharpe Ratio]))/_xlfn.STDEV.P(Table2[Sharpe Ratio])</f>
        <v>-0.65585503827864744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264</v>
      </c>
      <c r="AT310">
        <f>_xlfn.RANK.AVG(Table2[[#This Row],[6M Return vs Nifty Z-Score]],Table2[6M Return vs Nifty Z-Score])</f>
        <v>199</v>
      </c>
      <c r="AU310">
        <f>_xlfn.RANK.AVG(Table2[[#This Row],[Sharpe Ratio Z-Score]],Table2[Sharpe Ratio Z-Score])</f>
        <v>531</v>
      </c>
      <c r="AV310">
        <f>(Table2[[#This Row],[Rank 1Y]]+Table2[[#This Row],[Rank 6M]]+Table2[[#This Row],[Rank Sharpe]])/3</f>
        <v>331.33333333333331</v>
      </c>
    </row>
    <row r="311" spans="1:48" hidden="1" x14ac:dyDescent="0.3">
      <c r="A311" t="s">
        <v>183</v>
      </c>
      <c r="B311" t="s">
        <v>184</v>
      </c>
      <c r="C311" t="s">
        <v>3111</v>
      </c>
      <c r="D311" t="s">
        <v>18</v>
      </c>
      <c r="E311">
        <v>132693.19035048</v>
      </c>
      <c r="F311">
        <v>305.85000000000002</v>
      </c>
      <c r="G311">
        <v>36.854780930875997</v>
      </c>
      <c r="H311">
        <f>(Table2[[#This Row],[1Y Return vs Nifty]]-AVERAGE(Table2[1Y Return vs Nifty]))/_xlfn.STDEV.P(Table2[1Y Return vs Nifty])</f>
        <v>0.4384509731539934</v>
      </c>
      <c r="I311">
        <v>-3.0924235799798101</v>
      </c>
      <c r="J311">
        <f>(Table2[[#This Row],[1M Return vs Nifty]]-AVERAGE(Table2[1M Return vs Nifty]))/_xlfn.STDEV.P(Table2[1M Return vs Nifty])</f>
        <v>-0.23334317614437658</v>
      </c>
      <c r="K311">
        <v>-5.7915995141045498</v>
      </c>
      <c r="L311">
        <f>(Table2[[#This Row],[6M Return vs Nifty]]-AVERAGE(Table2[6M Return vs Nifty]))/_xlfn.STDEV.P(Table2[6M Return vs Nifty])</f>
        <v>-0.36201167740444384</v>
      </c>
      <c r="M311">
        <v>4.0206489176099698</v>
      </c>
      <c r="N311">
        <f>(Table2[[#This Row],[1W Return vs Nifty]]-AVERAGE(Table2[1W Return vs Nifty]))/_xlfn.STDEV.P(Table2[1W Return vs Nifty])</f>
        <v>0.65413240726481903</v>
      </c>
      <c r="O311">
        <v>317.08</v>
      </c>
      <c r="P311">
        <v>326.52519779532702</v>
      </c>
      <c r="Q311">
        <v>306.49613317446</v>
      </c>
      <c r="R311">
        <v>35.262343109053099</v>
      </c>
      <c r="S311" s="1">
        <f>(Table2[[#This Row],[Close Price]]-Table2[[#This Row],[20D EMA]])/Table2[[#This Row],[20D EMA]]</f>
        <v>-3.5416929481518741E-2</v>
      </c>
      <c r="T311" s="1">
        <f>(Table2[[#This Row],[Close Price]]-Table2[[#This Row],[50D EMA]])/Table2[[#This Row],[50D EMA]]</f>
        <v>-6.331884318553159E-2</v>
      </c>
      <c r="U311" s="1">
        <f>(Table2[[#This Row],[Close Price]]-Table2[[#This Row],[200D EMA]])/Table2[[#This Row],[200D EMA]]</f>
        <v>-2.1081283074204137E-3</v>
      </c>
      <c r="V311">
        <v>0.71554864526975204</v>
      </c>
      <c r="W311">
        <v>302</v>
      </c>
      <c r="X311">
        <v>309</v>
      </c>
      <c r="Y311">
        <v>302</v>
      </c>
      <c r="Z311">
        <v>318.55</v>
      </c>
      <c r="AA311">
        <v>298.10000000000002</v>
      </c>
      <c r="AB311">
        <v>319</v>
      </c>
      <c r="AC311" s="1">
        <f>(Table2[[#This Row],[Close Price]]/Table2[[#This Row],[Day Low]])-1</f>
        <v>1.274834437086092E-2</v>
      </c>
      <c r="AD311" s="1">
        <f>(Table2[[#This Row],[Day High]]/Table2[[#This Row],[Close Price]])-1</f>
        <v>1.029916625796945E-2</v>
      </c>
      <c r="AE311" s="1">
        <f>(Table2[[#This Row],[Close Price]]/Table2[[#This Row],[Current Week Low]])-1</f>
        <v>1.274834437086092E-2</v>
      </c>
      <c r="AF311" s="1">
        <f>(Table2[[#This Row],[Current Week High]]/Table2[[#This Row],[Close Price]])-1</f>
        <v>4.1523622690861517E-2</v>
      </c>
      <c r="AG311" s="1">
        <f>(Table2[[#This Row],[Close Price]]/Table2[[#This Row],[Current Month Low]])-1</f>
        <v>2.5997987252599719E-2</v>
      </c>
      <c r="AH311" s="1">
        <f>(Table2[[#This Row],[Current Month High]]/Table2[[#This Row],[Close Price]])-1</f>
        <v>4.2994932156285692E-2</v>
      </c>
      <c r="AI311">
        <v>22.936079777668699</v>
      </c>
      <c r="AJ311">
        <v>59.5045632333768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0.03</v>
      </c>
      <c r="AM311" t="s">
        <v>3159</v>
      </c>
      <c r="AN311">
        <v>-1.47</v>
      </c>
      <c r="AO311" t="s">
        <v>3158</v>
      </c>
      <c r="AP311">
        <v>4.1042244551911002E-2</v>
      </c>
      <c r="AQ311">
        <f>(Table2[[#This Row],[Sharpe Ratio]]-AVERAGE(Table2[Sharpe Ratio]))/_xlfn.STDEV.P(Table2[Sharpe Ratio])</f>
        <v>-0.16938274849978496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179</v>
      </c>
      <c r="AT311">
        <f>_xlfn.RANK.AVG(Table2[[#This Row],[6M Return vs Nifty Z-Score]],Table2[6M Return vs Nifty Z-Score])</f>
        <v>421</v>
      </c>
      <c r="AU311">
        <f>_xlfn.RANK.AVG(Table2[[#This Row],[Sharpe Ratio Z-Score]],Table2[Sharpe Ratio Z-Score])</f>
        <v>395</v>
      </c>
      <c r="AV311">
        <f>(Table2[[#This Row],[Rank 1Y]]+Table2[[#This Row],[Rank 6M]]+Table2[[#This Row],[Rank Sharpe]])/3</f>
        <v>331.66666666666669</v>
      </c>
    </row>
    <row r="312" spans="1:48" hidden="1" x14ac:dyDescent="0.3">
      <c r="A312" t="s">
        <v>971</v>
      </c>
      <c r="B312" t="s">
        <v>972</v>
      </c>
      <c r="C312" t="s">
        <v>3117</v>
      </c>
      <c r="D312" t="s">
        <v>51</v>
      </c>
      <c r="E312">
        <v>14385.847726079999</v>
      </c>
      <c r="F312">
        <v>6246.4</v>
      </c>
      <c r="G312">
        <v>6.9166082371596396</v>
      </c>
      <c r="H312">
        <f>(Table2[[#This Row],[1Y Return vs Nifty]]-AVERAGE(Table2[1Y Return vs Nifty]))/_xlfn.STDEV.P(Table2[1Y Return vs Nifty])</f>
        <v>-0.16324137909638517</v>
      </c>
      <c r="I312">
        <v>-2.4199312333710301</v>
      </c>
      <c r="J312">
        <f>(Table2[[#This Row],[1M Return vs Nifty]]-AVERAGE(Table2[1M Return vs Nifty]))/_xlfn.STDEV.P(Table2[1M Return vs Nifty])</f>
        <v>-0.15977987291857373</v>
      </c>
      <c r="K312">
        <v>18.3316932150247</v>
      </c>
      <c r="L312">
        <f>(Table2[[#This Row],[6M Return vs Nifty]]-AVERAGE(Table2[6M Return vs Nifty]))/_xlfn.STDEV.P(Table2[6M Return vs Nifty])</f>
        <v>0.47550249387009702</v>
      </c>
      <c r="M312">
        <v>-0.2070489871083</v>
      </c>
      <c r="N312">
        <f>(Table2[[#This Row],[1W Return vs Nifty]]-AVERAGE(Table2[1W Return vs Nifty]))/_xlfn.STDEV.P(Table2[1W Return vs Nifty])</f>
        <v>-0.2312928119377313</v>
      </c>
      <c r="O312">
        <v>6571.72</v>
      </c>
      <c r="P312">
        <v>6697.0913373735602</v>
      </c>
      <c r="Q312">
        <v>6177.3130152103304</v>
      </c>
      <c r="R312">
        <v>28.623420962611199</v>
      </c>
      <c r="S312" s="1">
        <f>(Table2[[#This Row],[Close Price]]-Table2[[#This Row],[20D EMA]])/Table2[[#This Row],[20D EMA]]</f>
        <v>-4.9503022039892236E-2</v>
      </c>
      <c r="T312" s="1">
        <f>(Table2[[#This Row],[Close Price]]-Table2[[#This Row],[50D EMA]])/Table2[[#This Row],[50D EMA]]</f>
        <v>-6.7296579166906068E-2</v>
      </c>
      <c r="U312" s="1">
        <f>(Table2[[#This Row],[Close Price]]-Table2[[#This Row],[200D EMA]])/Table2[[#This Row],[200D EMA]]</f>
        <v>1.1183986406315679E-2</v>
      </c>
      <c r="V312">
        <v>0.44786829866255401</v>
      </c>
      <c r="W312">
        <v>6168</v>
      </c>
      <c r="X312">
        <v>6393.95</v>
      </c>
      <c r="Y312">
        <v>6168</v>
      </c>
      <c r="Z312">
        <v>6430.05</v>
      </c>
      <c r="AA312">
        <v>6168</v>
      </c>
      <c r="AB312">
        <v>6899</v>
      </c>
      <c r="AC312" s="1">
        <f>(Table2[[#This Row],[Close Price]]/Table2[[#This Row],[Day Low]])-1</f>
        <v>1.2710765239948074E-2</v>
      </c>
      <c r="AD312" s="1">
        <f>(Table2[[#This Row],[Day High]]/Table2[[#This Row],[Close Price]])-1</f>
        <v>2.3621606045082011E-2</v>
      </c>
      <c r="AE312" s="1">
        <f>(Table2[[#This Row],[Close Price]]/Table2[[#This Row],[Current Week Low]])-1</f>
        <v>1.2710765239948074E-2</v>
      </c>
      <c r="AF312" s="1">
        <f>(Table2[[#This Row],[Current Week High]]/Table2[[#This Row],[Close Price]])-1</f>
        <v>2.9400934938524692E-2</v>
      </c>
      <c r="AG312" s="1">
        <f>(Table2[[#This Row],[Close Price]]/Table2[[#This Row],[Current Month Low]])-1</f>
        <v>1.2710765239948074E-2</v>
      </c>
      <c r="AH312" s="1">
        <f>(Table2[[#This Row],[Current Month High]]/Table2[[#This Row],[Close Price]])-1</f>
        <v>0.10447617827868849</v>
      </c>
      <c r="AI312">
        <v>21.6700819672131</v>
      </c>
      <c r="AJ312">
        <v>33.070653342216197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-0.04</v>
      </c>
      <c r="AM312" t="s">
        <v>3158</v>
      </c>
      <c r="AN312">
        <v>-4.87</v>
      </c>
      <c r="AO312" t="s">
        <v>3158</v>
      </c>
      <c r="AP312">
        <v>1.7004804195409999E-2</v>
      </c>
      <c r="AQ312">
        <f>(Table2[[#This Row],[Sharpe Ratio]]-AVERAGE(Table2[Sharpe Ratio]))/_xlfn.STDEV.P(Table2[Sharpe Ratio])</f>
        <v>-0.45429768866246684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358</v>
      </c>
      <c r="AT312">
        <f>_xlfn.RANK.AVG(Table2[[#This Row],[6M Return vs Nifty Z-Score]],Table2[6M Return vs Nifty Z-Score])</f>
        <v>184</v>
      </c>
      <c r="AU312">
        <f>_xlfn.RANK.AVG(Table2[[#This Row],[Sharpe Ratio Z-Score]],Table2[Sharpe Ratio Z-Score])</f>
        <v>456</v>
      </c>
      <c r="AV312">
        <f>(Table2[[#This Row],[Rank 1Y]]+Table2[[#This Row],[Rank 6M]]+Table2[[#This Row],[Rank Sharpe]])/3</f>
        <v>332.66666666666669</v>
      </c>
    </row>
    <row r="313" spans="1:48" hidden="1" x14ac:dyDescent="0.3">
      <c r="A313" t="s">
        <v>1371</v>
      </c>
      <c r="B313" t="s">
        <v>1372</v>
      </c>
      <c r="C313" t="s">
        <v>3116</v>
      </c>
      <c r="D313" t="s">
        <v>48</v>
      </c>
      <c r="E313">
        <v>7806.1956755800002</v>
      </c>
      <c r="F313">
        <v>1197.8</v>
      </c>
      <c r="G313">
        <v>20.459373712585101</v>
      </c>
      <c r="H313">
        <f>(Table2[[#This Row],[1Y Return vs Nifty]]-AVERAGE(Table2[1Y Return vs Nifty]))/_xlfn.STDEV.P(Table2[1Y Return vs Nifty])</f>
        <v>0.10893884039290402</v>
      </c>
      <c r="I313">
        <v>-12.118246216184099</v>
      </c>
      <c r="J313">
        <f>(Table2[[#This Row],[1M Return vs Nifty]]-AVERAGE(Table2[1M Return vs Nifty]))/_xlfn.STDEV.P(Table2[1M Return vs Nifty])</f>
        <v>-1.2206693974726219</v>
      </c>
      <c r="K313">
        <v>-6.0537588321775297</v>
      </c>
      <c r="L313">
        <f>(Table2[[#This Row],[6M Return vs Nifty]]-AVERAGE(Table2[6M Return vs Nifty]))/_xlfn.STDEV.P(Table2[6M Return vs Nifty])</f>
        <v>-0.37111334302211746</v>
      </c>
      <c r="M313">
        <v>-5.0090942682841098</v>
      </c>
      <c r="N313">
        <f>(Table2[[#This Row],[1W Return vs Nifty]]-AVERAGE(Table2[1W Return vs Nifty]))/_xlfn.STDEV.P(Table2[1W Return vs Nifty])</f>
        <v>-1.2370061082828741</v>
      </c>
      <c r="O313">
        <v>1333.35</v>
      </c>
      <c r="P313">
        <v>1417.4025963577101</v>
      </c>
      <c r="Q313">
        <v>1354.0998554990699</v>
      </c>
      <c r="R313">
        <v>25.356318175473898</v>
      </c>
      <c r="S313" s="1">
        <f>(Table2[[#This Row],[Close Price]]-Table2[[#This Row],[20D EMA]])/Table2[[#This Row],[20D EMA]]</f>
        <v>-0.10166122923463454</v>
      </c>
      <c r="T313" s="1">
        <f>(Table2[[#This Row],[Close Price]]-Table2[[#This Row],[50D EMA]])/Table2[[#This Row],[50D EMA]]</f>
        <v>-0.15493311280931857</v>
      </c>
      <c r="U313" s="1">
        <f>(Table2[[#This Row],[Close Price]]-Table2[[#This Row],[200D EMA]])/Table2[[#This Row],[200D EMA]]</f>
        <v>-0.11542712663643535</v>
      </c>
      <c r="V313">
        <v>1.0256551228930699</v>
      </c>
      <c r="W313">
        <v>1177.7</v>
      </c>
      <c r="X313">
        <v>1218.8</v>
      </c>
      <c r="Y313">
        <v>1177.7</v>
      </c>
      <c r="Z313">
        <v>1295</v>
      </c>
      <c r="AA313">
        <v>1177.7</v>
      </c>
      <c r="AB313">
        <v>1415.6</v>
      </c>
      <c r="AC313" s="1">
        <f>(Table2[[#This Row],[Close Price]]/Table2[[#This Row],[Day Low]])-1</f>
        <v>1.7067164812770486E-2</v>
      </c>
      <c r="AD313" s="1">
        <f>(Table2[[#This Row],[Day High]]/Table2[[#This Row],[Close Price]])-1</f>
        <v>1.7532142260811456E-2</v>
      </c>
      <c r="AE313" s="1">
        <f>(Table2[[#This Row],[Close Price]]/Table2[[#This Row],[Current Week Low]])-1</f>
        <v>1.7067164812770486E-2</v>
      </c>
      <c r="AF313" s="1">
        <f>(Table2[[#This Row],[Current Week High]]/Table2[[#This Row],[Close Price]])-1</f>
        <v>8.1148772750041731E-2</v>
      </c>
      <c r="AG313" s="1">
        <f>(Table2[[#This Row],[Close Price]]/Table2[[#This Row],[Current Month Low]])-1</f>
        <v>1.7067164812770486E-2</v>
      </c>
      <c r="AH313" s="1">
        <f>(Table2[[#This Row],[Current Month High]]/Table2[[#This Row],[Close Price]])-1</f>
        <v>0.18183336116213056</v>
      </c>
      <c r="AI313">
        <v>56.946067790950003</v>
      </c>
      <c r="AJ313">
        <v>48.776549496956797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-0.14000000000000001</v>
      </c>
      <c r="AM313" t="s">
        <v>3158</v>
      </c>
      <c r="AN313">
        <v>-9.6300000000000008</v>
      </c>
      <c r="AO313" t="s">
        <v>3158</v>
      </c>
      <c r="AP313">
        <v>6.6669283314026995E-2</v>
      </c>
      <c r="AQ313">
        <f>(Table2[[#This Row],[Sharpe Ratio]]-AVERAGE(Table2[Sharpe Ratio]))/_xlfn.STDEV.P(Table2[Sharpe Ratio])</f>
        <v>0.13437364599004209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267</v>
      </c>
      <c r="AT313">
        <f>_xlfn.RANK.AVG(Table2[[#This Row],[6M Return vs Nifty Z-Score]],Table2[6M Return vs Nifty Z-Score])</f>
        <v>428</v>
      </c>
      <c r="AU313">
        <f>_xlfn.RANK.AVG(Table2[[#This Row],[Sharpe Ratio Z-Score]],Table2[Sharpe Ratio Z-Score])</f>
        <v>304</v>
      </c>
      <c r="AV313">
        <f>(Table2[[#This Row],[Rank 1Y]]+Table2[[#This Row],[Rank 6M]]+Table2[[#This Row],[Rank Sharpe]])/3</f>
        <v>333</v>
      </c>
    </row>
    <row r="314" spans="1:48" hidden="1" x14ac:dyDescent="0.3">
      <c r="A314" t="s">
        <v>334</v>
      </c>
      <c r="B314" t="s">
        <v>335</v>
      </c>
      <c r="C314" t="s">
        <v>3117</v>
      </c>
      <c r="D314" t="s">
        <v>51</v>
      </c>
      <c r="E314">
        <v>72568.258785735001</v>
      </c>
      <c r="F314">
        <v>1249.45</v>
      </c>
      <c r="G314">
        <v>6.3805557160861799</v>
      </c>
      <c r="H314">
        <f>(Table2[[#This Row],[1Y Return vs Nifty]]-AVERAGE(Table2[1Y Return vs Nifty]))/_xlfn.STDEV.P(Table2[1Y Return vs Nifty])</f>
        <v>-0.17401487237649216</v>
      </c>
      <c r="I314">
        <v>-9.6603931343640692</v>
      </c>
      <c r="J314">
        <f>(Table2[[#This Row],[1M Return vs Nifty]]-AVERAGE(Table2[1M Return vs Nifty]))/_xlfn.STDEV.P(Table2[1M Return vs Nifty])</f>
        <v>-0.95180716810425525</v>
      </c>
      <c r="K314">
        <v>-0.481111448194043</v>
      </c>
      <c r="L314">
        <f>(Table2[[#This Row],[6M Return vs Nifty]]-AVERAGE(Table2[6M Return vs Nifty]))/_xlfn.STDEV.P(Table2[6M Return vs Nifty])</f>
        <v>-0.17764177974889619</v>
      </c>
      <c r="M314">
        <v>-5.8193768135319797</v>
      </c>
      <c r="N314">
        <f>(Table2[[#This Row],[1W Return vs Nifty]]-AVERAGE(Table2[1W Return vs Nifty]))/_xlfn.STDEV.P(Table2[1W Return vs Nifty])</f>
        <v>-1.4067071172980641</v>
      </c>
      <c r="O314">
        <v>1377.57</v>
      </c>
      <c r="P314">
        <v>1423.4951819770499</v>
      </c>
      <c r="Q314">
        <v>1291.9051556668101</v>
      </c>
      <c r="R314">
        <v>6.8523599856832798</v>
      </c>
      <c r="S314" s="1">
        <f>(Table2[[#This Row],[Close Price]]-Table2[[#This Row],[20D EMA]])/Table2[[#This Row],[20D EMA]]</f>
        <v>-9.3004348236387188E-2</v>
      </c>
      <c r="T314" s="1">
        <f>(Table2[[#This Row],[Close Price]]-Table2[[#This Row],[50D EMA]])/Table2[[#This Row],[50D EMA]]</f>
        <v>-0.12226608433990183</v>
      </c>
      <c r="U314" s="1">
        <f>(Table2[[#This Row],[Close Price]]-Table2[[#This Row],[200D EMA]])/Table2[[#This Row],[200D EMA]]</f>
        <v>-3.2862440002336714E-2</v>
      </c>
      <c r="V314">
        <v>0.99627334781138099</v>
      </c>
      <c r="W314">
        <v>1240.55</v>
      </c>
      <c r="X314">
        <v>1273.8</v>
      </c>
      <c r="Y314">
        <v>1240.55</v>
      </c>
      <c r="Z314">
        <v>1360.7</v>
      </c>
      <c r="AA314">
        <v>1240.55</v>
      </c>
      <c r="AB314">
        <v>1417.3</v>
      </c>
      <c r="AC314" s="1">
        <f>(Table2[[#This Row],[Close Price]]/Table2[[#This Row],[Day Low]])-1</f>
        <v>7.1742372334853144E-3</v>
      </c>
      <c r="AD314" s="1">
        <f>(Table2[[#This Row],[Day High]]/Table2[[#This Row],[Close Price]])-1</f>
        <v>1.948857497298806E-2</v>
      </c>
      <c r="AE314" s="1">
        <f>(Table2[[#This Row],[Close Price]]/Table2[[#This Row],[Current Week Low]])-1</f>
        <v>7.1742372334853144E-3</v>
      </c>
      <c r="AF314" s="1">
        <f>(Table2[[#This Row],[Current Week High]]/Table2[[#This Row],[Close Price]])-1</f>
        <v>8.9039177237984601E-2</v>
      </c>
      <c r="AG314" s="1">
        <f>(Table2[[#This Row],[Close Price]]/Table2[[#This Row],[Current Month Low]])-1</f>
        <v>7.1742372334853144E-3</v>
      </c>
      <c r="AH314" s="1">
        <f>(Table2[[#This Row],[Current Month High]]/Table2[[#This Row],[Close Price]])-1</f>
        <v>0.13433910920805148</v>
      </c>
      <c r="AI314">
        <v>27.4160630677497</v>
      </c>
      <c r="AJ314">
        <v>30.354720918101201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-0.16</v>
      </c>
      <c r="AM314" t="s">
        <v>3158</v>
      </c>
      <c r="AN314">
        <v>-12.9</v>
      </c>
      <c r="AO314" t="s">
        <v>3158</v>
      </c>
      <c r="AP314">
        <v>7.9577848754750005E-2</v>
      </c>
      <c r="AQ314">
        <f>(Table2[[#This Row],[Sharpe Ratio]]-AVERAGE(Table2[Sharpe Ratio]))/_xlfn.STDEV.P(Table2[Sharpe Ratio])</f>
        <v>0.28737842085722032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363</v>
      </c>
      <c r="AT314">
        <f>_xlfn.RANK.AVG(Table2[[#This Row],[6M Return vs Nifty Z-Score]],Table2[6M Return vs Nifty Z-Score])</f>
        <v>365</v>
      </c>
      <c r="AU314">
        <f>_xlfn.RANK.AVG(Table2[[#This Row],[Sharpe Ratio Z-Score]],Table2[Sharpe Ratio Z-Score])</f>
        <v>272</v>
      </c>
      <c r="AV314">
        <f>(Table2[[#This Row],[Rank 1Y]]+Table2[[#This Row],[Rank 6M]]+Table2[[#This Row],[Rank Sharpe]])/3</f>
        <v>333.33333333333331</v>
      </c>
    </row>
    <row r="315" spans="1:48" x14ac:dyDescent="0.3">
      <c r="A315" t="s">
        <v>346</v>
      </c>
      <c r="B315" t="s">
        <v>347</v>
      </c>
      <c r="C315" t="s">
        <v>3127</v>
      </c>
      <c r="D315" t="s">
        <v>165</v>
      </c>
      <c r="E315">
        <v>67448.519662709994</v>
      </c>
      <c r="F315">
        <v>4446.1499999999996</v>
      </c>
      <c r="G315">
        <v>-4.1003800562510399E-2</v>
      </c>
      <c r="H315">
        <f>(Table2[[#This Row],[1Y Return vs Nifty]]-AVERAGE(Table2[1Y Return vs Nifty]))/_xlfn.STDEV.P(Table2[1Y Return vs Nifty])</f>
        <v>-0.30307429394563545</v>
      </c>
      <c r="I315">
        <v>5.7488021536623899</v>
      </c>
      <c r="J315">
        <f>(Table2[[#This Row],[1M Return vs Nifty]]-AVERAGE(Table2[1M Return vs Nifty]))/_xlfn.STDEV.P(Table2[1M Return vs Nifty])</f>
        <v>0.7337901641998732</v>
      </c>
      <c r="K315">
        <v>14.938507163104701</v>
      </c>
      <c r="L315">
        <f>(Table2[[#This Row],[6M Return vs Nifty]]-AVERAGE(Table2[6M Return vs Nifty]))/_xlfn.STDEV.P(Table2[6M Return vs Nifty])</f>
        <v>0.3576976221983893</v>
      </c>
      <c r="M315">
        <v>3.5312673283785601</v>
      </c>
      <c r="N315">
        <f>(Table2[[#This Row],[1W Return vs Nifty]]-AVERAGE(Table2[1W Return vs Nifty]))/_xlfn.STDEV.P(Table2[1W Return vs Nifty])</f>
        <v>0.55163908567830688</v>
      </c>
      <c r="O315">
        <v>4518.66</v>
      </c>
      <c r="P315">
        <v>4488.4950782484702</v>
      </c>
      <c r="Q315">
        <v>4112.0424175376502</v>
      </c>
      <c r="R315">
        <v>41.121613192381503</v>
      </c>
      <c r="S315" s="1">
        <f>(Table2[[#This Row],[Close Price]]-Table2[[#This Row],[20D EMA]])/Table2[[#This Row],[20D EMA]]</f>
        <v>-1.6046792633214322E-2</v>
      </c>
      <c r="T315" s="1">
        <f>(Table2[[#This Row],[Close Price]]-Table2[[#This Row],[50D EMA]])/Table2[[#This Row],[50D EMA]]</f>
        <v>-9.43413716853061E-3</v>
      </c>
      <c r="U315" s="1">
        <f>(Table2[[#This Row],[Close Price]]-Table2[[#This Row],[200D EMA]])/Table2[[#This Row],[200D EMA]]</f>
        <v>8.1251005835299206E-2</v>
      </c>
      <c r="V315">
        <v>0.85180351835576096</v>
      </c>
      <c r="W315">
        <v>4400.95</v>
      </c>
      <c r="X315">
        <v>4553.3500000000004</v>
      </c>
      <c r="Y315">
        <v>4400.95</v>
      </c>
      <c r="Z315">
        <v>4648.3500000000004</v>
      </c>
      <c r="AA315">
        <v>4391.25</v>
      </c>
      <c r="AB315">
        <v>4715</v>
      </c>
      <c r="AC315" s="1">
        <f>(Table2[[#This Row],[Close Price]]/Table2[[#This Row],[Day Low]])-1</f>
        <v>1.0270509776298287E-2</v>
      </c>
      <c r="AD315" s="1">
        <f>(Table2[[#This Row],[Day High]]/Table2[[#This Row],[Close Price]])-1</f>
        <v>2.411074750064679E-2</v>
      </c>
      <c r="AE315" s="1">
        <f>(Table2[[#This Row],[Close Price]]/Table2[[#This Row],[Current Week Low]])-1</f>
        <v>1.0270509776298287E-2</v>
      </c>
      <c r="AF315" s="1">
        <f>(Table2[[#This Row],[Current Week High]]/Table2[[#This Row],[Close Price]])-1</f>
        <v>4.54775479909586E-2</v>
      </c>
      <c r="AG315" s="1">
        <f>(Table2[[#This Row],[Close Price]]/Table2[[#This Row],[Current Month Low]])-1</f>
        <v>1.2502134927412367E-2</v>
      </c>
      <c r="AH315" s="1">
        <f>(Table2[[#This Row],[Current Month High]]/Table2[[#This Row],[Close Price]])-1</f>
        <v>6.0468045387582547E-2</v>
      </c>
      <c r="AI315">
        <v>8.0496609426132792</v>
      </c>
      <c r="AJ315">
        <v>38.079192546583798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3159</v>
      </c>
      <c r="AN315">
        <v>1.98</v>
      </c>
      <c r="AO315" t="s">
        <v>3159</v>
      </c>
      <c r="AP315">
        <v>4.8421420910034998E-2</v>
      </c>
      <c r="AQ315">
        <f>(Table2[[#This Row],[Sharpe Ratio]]-AVERAGE(Table2[Sharpe Ratio]))/_xlfn.STDEV.P(Table2[Sharpe Ratio])</f>
        <v>-8.1917629113387222E-2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1.2581349490175466</v>
      </c>
      <c r="AS315">
        <f>_xlfn.RANK.AVG(Table2[[#This Row],[1Y Return vs Nifty Z-Score]],Table2[1Y Return vs Nifty Z-Score])</f>
        <v>415</v>
      </c>
      <c r="AT315">
        <f>_xlfn.RANK.AVG(Table2[[#This Row],[6M Return vs Nifty Z-Score]],Table2[6M Return vs Nifty Z-Score])</f>
        <v>210</v>
      </c>
      <c r="AU315">
        <f>_xlfn.RANK.AVG(Table2[[#This Row],[Sharpe Ratio Z-Score]],Table2[Sharpe Ratio Z-Score])</f>
        <v>375</v>
      </c>
      <c r="AV315">
        <f>(Table2[[#This Row],[Rank 1Y]]+Table2[[#This Row],[Rank 6M]]+Table2[[#This Row],[Rank Sharpe]])/3</f>
        <v>333.33333333333331</v>
      </c>
    </row>
    <row r="316" spans="1:48" x14ac:dyDescent="0.3">
      <c r="A316" t="s">
        <v>1460</v>
      </c>
      <c r="B316" t="s">
        <v>1461</v>
      </c>
      <c r="C316" t="s">
        <v>3123</v>
      </c>
      <c r="D316" t="s">
        <v>138</v>
      </c>
      <c r="E316">
        <v>6875.4828968000002</v>
      </c>
      <c r="F316">
        <v>975.8</v>
      </c>
      <c r="G316">
        <v>4.1852581247659097</v>
      </c>
      <c r="H316">
        <f>(Table2[[#This Row],[1Y Return vs Nifty]]-AVERAGE(Table2[1Y Return vs Nifty]))/_xlfn.STDEV.P(Table2[1Y Return vs Nifty])</f>
        <v>-0.21813559360836354</v>
      </c>
      <c r="I316">
        <v>11.8850923541657</v>
      </c>
      <c r="J316">
        <f>(Table2[[#This Row],[1M Return vs Nifty]]-AVERAGE(Table2[1M Return vs Nifty]))/_xlfn.STDEV.P(Table2[1M Return vs Nifty])</f>
        <v>1.4050331589751748</v>
      </c>
      <c r="K316">
        <v>10.920054742395999</v>
      </c>
      <c r="L316">
        <f>(Table2[[#This Row],[6M Return vs Nifty]]-AVERAGE(Table2[6M Return vs Nifty]))/_xlfn.STDEV.P(Table2[6M Return vs Nifty])</f>
        <v>0.2181847088193582</v>
      </c>
      <c r="M316">
        <v>4.5307115141594201</v>
      </c>
      <c r="N316">
        <f>(Table2[[#This Row],[1W Return vs Nifty]]-AVERAGE(Table2[1W Return vs Nifty]))/_xlfn.STDEV.P(Table2[1W Return vs Nifty])</f>
        <v>0.76095704245287066</v>
      </c>
      <c r="O316">
        <v>975.24</v>
      </c>
      <c r="P316">
        <v>957.24595713078804</v>
      </c>
      <c r="Q316">
        <v>896.027558966642</v>
      </c>
      <c r="R316">
        <v>46.485551744370397</v>
      </c>
      <c r="S316" s="1">
        <f>(Table2[[#This Row],[Close Price]]-Table2[[#This Row],[20D EMA]])/Table2[[#This Row],[20D EMA]]</f>
        <v>5.7421762848113846E-4</v>
      </c>
      <c r="T316" s="1">
        <f>(Table2[[#This Row],[Close Price]]-Table2[[#This Row],[50D EMA]])/Table2[[#This Row],[50D EMA]]</f>
        <v>1.9382733069800661E-2</v>
      </c>
      <c r="U316" s="1">
        <f>(Table2[[#This Row],[Close Price]]-Table2[[#This Row],[200D EMA]])/Table2[[#This Row],[200D EMA]]</f>
        <v>8.9029003890635672E-2</v>
      </c>
      <c r="V316">
        <v>1.07219180311943</v>
      </c>
      <c r="W316">
        <v>968.15</v>
      </c>
      <c r="X316">
        <v>1003.65</v>
      </c>
      <c r="Y316">
        <v>968.15</v>
      </c>
      <c r="Z316">
        <v>1027</v>
      </c>
      <c r="AA316">
        <v>968.15</v>
      </c>
      <c r="AB316">
        <v>1027</v>
      </c>
      <c r="AC316" s="1">
        <f>(Table2[[#This Row],[Close Price]]/Table2[[#This Row],[Day Low]])-1</f>
        <v>7.9016681299384217E-3</v>
      </c>
      <c r="AD316" s="1">
        <f>(Table2[[#This Row],[Day High]]/Table2[[#This Row],[Close Price]])-1</f>
        <v>2.8540684566509489E-2</v>
      </c>
      <c r="AE316" s="1">
        <f>(Table2[[#This Row],[Close Price]]/Table2[[#This Row],[Current Week Low]])-1</f>
        <v>7.9016681299384217E-3</v>
      </c>
      <c r="AF316" s="1">
        <f>(Table2[[#This Row],[Current Week High]]/Table2[[#This Row],[Close Price]])-1</f>
        <v>5.246976839516293E-2</v>
      </c>
      <c r="AG316" s="1">
        <f>(Table2[[#This Row],[Close Price]]/Table2[[#This Row],[Current Month Low]])-1</f>
        <v>7.9016681299384217E-3</v>
      </c>
      <c r="AH316" s="1">
        <f>(Table2[[#This Row],[Current Month High]]/Table2[[#This Row],[Close Price]])-1</f>
        <v>5.246976839516293E-2</v>
      </c>
      <c r="AI316">
        <v>8.5007173601147699</v>
      </c>
      <c r="AJ316">
        <v>30.349986641731199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0.15</v>
      </c>
      <c r="AM316" t="s">
        <v>3159</v>
      </c>
      <c r="AN316">
        <v>7.25</v>
      </c>
      <c r="AO316" t="s">
        <v>3159</v>
      </c>
      <c r="AP316">
        <v>4.7041264952989E-2</v>
      </c>
      <c r="AQ316">
        <f>(Table2[[#This Row],[Sharpe Ratio]]-AVERAGE(Table2[Sharpe Ratio]))/_xlfn.STDEV.P(Table2[Sharpe Ratio])</f>
        <v>-9.8276569420048462E-2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2.0677627472189917</v>
      </c>
      <c r="AS316">
        <f>_xlfn.RANK.AVG(Table2[[#This Row],[1Y Return vs Nifty Z-Score]],Table2[1Y Return vs Nifty Z-Score])</f>
        <v>381</v>
      </c>
      <c r="AT316">
        <f>_xlfn.RANK.AVG(Table2[[#This Row],[6M Return vs Nifty Z-Score]],Table2[6M Return vs Nifty Z-Score])</f>
        <v>240</v>
      </c>
      <c r="AU316">
        <f>_xlfn.RANK.AVG(Table2[[#This Row],[Sharpe Ratio Z-Score]],Table2[Sharpe Ratio Z-Score])</f>
        <v>379</v>
      </c>
      <c r="AV316">
        <f>(Table2[[#This Row],[Rank 1Y]]+Table2[[#This Row],[Rank 6M]]+Table2[[#This Row],[Rank Sharpe]])/3</f>
        <v>333.33333333333331</v>
      </c>
    </row>
    <row r="317" spans="1:48" hidden="1" x14ac:dyDescent="0.3">
      <c r="A317" t="s">
        <v>1298</v>
      </c>
      <c r="B317" t="s">
        <v>1299</v>
      </c>
      <c r="C317" t="s">
        <v>3127</v>
      </c>
      <c r="D317" t="s">
        <v>411</v>
      </c>
      <c r="E317">
        <v>8412.1401487999992</v>
      </c>
      <c r="F317">
        <v>152.47999999999999</v>
      </c>
      <c r="G317">
        <v>2.85149122669204</v>
      </c>
      <c r="H317">
        <f>(Table2[[#This Row],[1Y Return vs Nifty]]-AVERAGE(Table2[1Y Return vs Nifty]))/_xlfn.STDEV.P(Table2[1Y Return vs Nifty])</f>
        <v>-0.24494141607675338</v>
      </c>
      <c r="I317">
        <v>-5.8496528260099803</v>
      </c>
      <c r="J317">
        <f>(Table2[[#This Row],[1M Return vs Nifty]]-AVERAGE(Table2[1M Return vs Nifty]))/_xlfn.STDEV.P(Table2[1M Return vs Nifty])</f>
        <v>-0.53495388162169166</v>
      </c>
      <c r="K317">
        <v>2.9183935548306801</v>
      </c>
      <c r="L317">
        <f>(Table2[[#This Row],[6M Return vs Nifty]]-AVERAGE(Table2[6M Return vs Nifty]))/_xlfn.STDEV.P(Table2[6M Return vs Nifty])</f>
        <v>-5.9617526288921856E-2</v>
      </c>
      <c r="M317">
        <v>2.1988925127378298</v>
      </c>
      <c r="N317">
        <f>(Table2[[#This Row],[1W Return vs Nifty]]-AVERAGE(Table2[1W Return vs Nifty]))/_xlfn.STDEV.P(Table2[1W Return vs Nifty])</f>
        <v>0.27259401439210135</v>
      </c>
      <c r="O317">
        <v>163.4</v>
      </c>
      <c r="P317">
        <v>172.43905592331001</v>
      </c>
      <c r="Q317">
        <v>170.23171977516799</v>
      </c>
      <c r="R317">
        <v>32.5761456489615</v>
      </c>
      <c r="S317" s="1">
        <f>(Table2[[#This Row],[Close Price]]-Table2[[#This Row],[20D EMA]])/Table2[[#This Row],[20D EMA]]</f>
        <v>-6.6829865361077212E-2</v>
      </c>
      <c r="T317" s="1">
        <f>(Table2[[#This Row],[Close Price]]-Table2[[#This Row],[50D EMA]])/Table2[[#This Row],[50D EMA]]</f>
        <v>-0.11574556481094715</v>
      </c>
      <c r="U317" s="1">
        <f>(Table2[[#This Row],[Close Price]]-Table2[[#This Row],[200D EMA]])/Table2[[#This Row],[200D EMA]]</f>
        <v>-0.10427974174621171</v>
      </c>
      <c r="V317">
        <v>0.61375726291813204</v>
      </c>
      <c r="W317">
        <v>151.75</v>
      </c>
      <c r="X317">
        <v>158.46</v>
      </c>
      <c r="Y317">
        <v>151.75</v>
      </c>
      <c r="Z317">
        <v>165.52</v>
      </c>
      <c r="AA317">
        <v>151.75</v>
      </c>
      <c r="AB317">
        <v>173.4</v>
      </c>
      <c r="AC317" s="1">
        <f>(Table2[[#This Row],[Close Price]]/Table2[[#This Row],[Day Low]])-1</f>
        <v>4.8105436573311344E-3</v>
      </c>
      <c r="AD317" s="1">
        <f>(Table2[[#This Row],[Day High]]/Table2[[#This Row],[Close Price]])-1</f>
        <v>3.9218258132214245E-2</v>
      </c>
      <c r="AE317" s="1">
        <f>(Table2[[#This Row],[Close Price]]/Table2[[#This Row],[Current Week Low]])-1</f>
        <v>4.8105436573311344E-3</v>
      </c>
      <c r="AF317" s="1">
        <f>(Table2[[#This Row],[Current Week High]]/Table2[[#This Row],[Close Price]])-1</f>
        <v>8.551941238195182E-2</v>
      </c>
      <c r="AG317" s="1">
        <f>(Table2[[#This Row],[Close Price]]/Table2[[#This Row],[Current Month Low]])-1</f>
        <v>4.8105436573311344E-3</v>
      </c>
      <c r="AH317" s="1">
        <f>(Table2[[#This Row],[Current Month High]]/Table2[[#This Row],[Close Price]])-1</f>
        <v>0.13719832109129082</v>
      </c>
      <c r="AI317">
        <v>60.676810073452202</v>
      </c>
      <c r="AJ317">
        <v>28.783783783783701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-0.16</v>
      </c>
      <c r="AM317" t="s">
        <v>3158</v>
      </c>
      <c r="AN317">
        <v>-0.31</v>
      </c>
      <c r="AO317" t="s">
        <v>3158</v>
      </c>
      <c r="AP317">
        <v>7.6429231233957007E-2</v>
      </c>
      <c r="AQ317">
        <f>(Table2[[#This Row],[Sharpe Ratio]]-AVERAGE(Table2[Sharpe Ratio]))/_xlfn.STDEV.P(Table2[Sharpe Ratio])</f>
        <v>0.25005796746338427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389</v>
      </c>
      <c r="AT317">
        <f>_xlfn.RANK.AVG(Table2[[#This Row],[6M Return vs Nifty Z-Score]],Table2[6M Return vs Nifty Z-Score])</f>
        <v>327</v>
      </c>
      <c r="AU317">
        <f>_xlfn.RANK.AVG(Table2[[#This Row],[Sharpe Ratio Z-Score]],Table2[Sharpe Ratio Z-Score])</f>
        <v>285</v>
      </c>
      <c r="AV317">
        <f>(Table2[[#This Row],[Rank 1Y]]+Table2[[#This Row],[Rank 6M]]+Table2[[#This Row],[Rank Sharpe]])/3</f>
        <v>333.66666666666669</v>
      </c>
    </row>
    <row r="318" spans="1:48" hidden="1" x14ac:dyDescent="0.3">
      <c r="A318" t="s">
        <v>185</v>
      </c>
      <c r="B318" t="s">
        <v>186</v>
      </c>
      <c r="C318" t="s">
        <v>3118</v>
      </c>
      <c r="D318" t="s">
        <v>80</v>
      </c>
      <c r="E318">
        <v>127605.88480944499</v>
      </c>
      <c r="F318">
        <v>399.35</v>
      </c>
      <c r="G318">
        <v>34.192477369478397</v>
      </c>
      <c r="H318">
        <f>(Table2[[#This Row],[1Y Return vs Nifty]]-AVERAGE(Table2[1Y Return vs Nifty]))/_xlfn.STDEV.P(Table2[1Y Return vs Nifty])</f>
        <v>0.38494444459428279</v>
      </c>
      <c r="I318">
        <v>-5.09544477445169</v>
      </c>
      <c r="J318">
        <f>(Table2[[#This Row],[1M Return vs Nifty]]-AVERAGE(Table2[1M Return vs Nifty]))/_xlfn.STDEV.P(Table2[1M Return vs Nifty])</f>
        <v>-0.45245177453912444</v>
      </c>
      <c r="K318">
        <v>-9.59404023752775</v>
      </c>
      <c r="L318">
        <f>(Table2[[#This Row],[6M Return vs Nifty]]-AVERAGE(Table2[6M Return vs Nifty]))/_xlfn.STDEV.P(Table2[6M Return vs Nifty])</f>
        <v>-0.49402508150548913</v>
      </c>
      <c r="M318">
        <v>-1.4942169027855201</v>
      </c>
      <c r="N318">
        <f>(Table2[[#This Row],[1W Return vs Nifty]]-AVERAGE(Table2[1W Return vs Nifty]))/_xlfn.STDEV.P(Table2[1W Return vs Nifty])</f>
        <v>-0.50087000491007083</v>
      </c>
      <c r="O318">
        <v>434.19</v>
      </c>
      <c r="P318">
        <v>439.920654795845</v>
      </c>
      <c r="Q318">
        <v>411.41255675121801</v>
      </c>
      <c r="R318">
        <v>24.802057025250601</v>
      </c>
      <c r="S318" s="1">
        <f>(Table2[[#This Row],[Close Price]]-Table2[[#This Row],[20D EMA]])/Table2[[#This Row],[20D EMA]]</f>
        <v>-8.0241368985927763E-2</v>
      </c>
      <c r="T318" s="1">
        <f>(Table2[[#This Row],[Close Price]]-Table2[[#This Row],[50D EMA]])/Table2[[#This Row],[50D EMA]]</f>
        <v>-9.2222664140815785E-2</v>
      </c>
      <c r="U318" s="1">
        <f>(Table2[[#This Row],[Close Price]]-Table2[[#This Row],[200D EMA]])/Table2[[#This Row],[200D EMA]]</f>
        <v>-2.931985558844339E-2</v>
      </c>
      <c r="V318">
        <v>0.89103957857411897</v>
      </c>
      <c r="W318">
        <v>396.95</v>
      </c>
      <c r="X318">
        <v>416.2</v>
      </c>
      <c r="Y318">
        <v>396.95</v>
      </c>
      <c r="Z318">
        <v>437.75</v>
      </c>
      <c r="AA318">
        <v>396.95</v>
      </c>
      <c r="AB318">
        <v>454.75</v>
      </c>
      <c r="AC318" s="1">
        <f>(Table2[[#This Row],[Close Price]]/Table2[[#This Row],[Day Low]])-1</f>
        <v>6.0461015241215499E-3</v>
      </c>
      <c r="AD318" s="1">
        <f>(Table2[[#This Row],[Day High]]/Table2[[#This Row],[Close Price]])-1</f>
        <v>4.2193564542381212E-2</v>
      </c>
      <c r="AE318" s="1">
        <f>(Table2[[#This Row],[Close Price]]/Table2[[#This Row],[Current Week Low]])-1</f>
        <v>6.0461015241215499E-3</v>
      </c>
      <c r="AF318" s="1">
        <f>(Table2[[#This Row],[Current Week High]]/Table2[[#This Row],[Close Price]])-1</f>
        <v>9.6156253912607959E-2</v>
      </c>
      <c r="AG318" s="1">
        <f>(Table2[[#This Row],[Close Price]]/Table2[[#This Row],[Current Month Low]])-1</f>
        <v>6.0461015241215499E-3</v>
      </c>
      <c r="AH318" s="1">
        <f>(Table2[[#This Row],[Current Month High]]/Table2[[#This Row],[Close Price]])-1</f>
        <v>0.13872542882183536</v>
      </c>
      <c r="AI318">
        <v>23.9138600225366</v>
      </c>
      <c r="AJ318">
        <v>58.945273631840799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0.09</v>
      </c>
      <c r="AM318" t="s">
        <v>3159</v>
      </c>
      <c r="AN318">
        <v>-6.19</v>
      </c>
      <c r="AO318" t="s">
        <v>3158</v>
      </c>
      <c r="AP318">
        <v>6.3459392851130003E-2</v>
      </c>
      <c r="AQ318">
        <f>(Table2[[#This Row],[Sharpe Ratio]]-AVERAGE(Table2[Sharpe Ratio]))/_xlfn.STDEV.P(Table2[Sharpe Ratio])</f>
        <v>9.6326926555636169E-2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194</v>
      </c>
      <c r="AT318">
        <f>_xlfn.RANK.AVG(Table2[[#This Row],[6M Return vs Nifty Z-Score]],Table2[6M Return vs Nifty Z-Score])</f>
        <v>488</v>
      </c>
      <c r="AU318">
        <f>_xlfn.RANK.AVG(Table2[[#This Row],[Sharpe Ratio Z-Score]],Table2[Sharpe Ratio Z-Score])</f>
        <v>320</v>
      </c>
      <c r="AV318">
        <f>(Table2[[#This Row],[Rank 1Y]]+Table2[[#This Row],[Rank 6M]]+Table2[[#This Row],[Rank Sharpe]])/3</f>
        <v>334</v>
      </c>
    </row>
    <row r="319" spans="1:48" hidden="1" x14ac:dyDescent="0.3">
      <c r="A319" t="s">
        <v>801</v>
      </c>
      <c r="B319" t="s">
        <v>802</v>
      </c>
      <c r="C319" t="s">
        <v>3129</v>
      </c>
      <c r="D319" t="s">
        <v>165</v>
      </c>
      <c r="E319">
        <v>18379.665713260001</v>
      </c>
      <c r="F319">
        <v>1187.1500000000001</v>
      </c>
      <c r="G319">
        <v>13.2177951931317</v>
      </c>
      <c r="H319">
        <f>(Table2[[#This Row],[1Y Return vs Nifty]]-AVERAGE(Table2[1Y Return vs Nifty]))/_xlfn.STDEV.P(Table2[1Y Return vs Nifty])</f>
        <v>-3.6601184977123065E-2</v>
      </c>
      <c r="I319">
        <v>27.932951440628798</v>
      </c>
      <c r="J319">
        <f>(Table2[[#This Row],[1M Return vs Nifty]]-AVERAGE(Table2[1M Return vs Nifty]))/_xlfn.STDEV.P(Table2[1M Return vs Nifty])</f>
        <v>3.1604933215414732</v>
      </c>
      <c r="K319">
        <v>15.1078244213851</v>
      </c>
      <c r="L319">
        <f>(Table2[[#This Row],[6M Return vs Nifty]]-AVERAGE(Table2[6M Return vs Nifty]))/_xlfn.STDEV.P(Table2[6M Return vs Nifty])</f>
        <v>0.36357599066340218</v>
      </c>
      <c r="M319">
        <v>22.5065084651606</v>
      </c>
      <c r="N319">
        <f>(Table2[[#This Row],[1W Return vs Nifty]]-AVERAGE(Table2[1W Return vs Nifty]))/_xlfn.STDEV.P(Table2[1W Return vs Nifty])</f>
        <v>4.5257066329847895</v>
      </c>
      <c r="O319" t="e">
        <v>#N/A</v>
      </c>
      <c r="P319">
        <v>1092.5779679079701</v>
      </c>
      <c r="Q319">
        <v>1035.98019850941</v>
      </c>
      <c r="R319">
        <v>59.1393500060192</v>
      </c>
      <c r="S319" s="1" t="e">
        <f>(Table2[[#This Row],[Close Price]]-Table2[[#This Row],[20D EMA]])/Table2[[#This Row],[20D EMA]]</f>
        <v>#N/A</v>
      </c>
      <c r="T319" s="1">
        <f>(Table2[[#This Row],[Close Price]]-Table2[[#This Row],[50D EMA]])/Table2[[#This Row],[50D EMA]]</f>
        <v>8.6558611714560918E-2</v>
      </c>
      <c r="U319" s="1">
        <f>(Table2[[#This Row],[Close Price]]-Table2[[#This Row],[200D EMA]])/Table2[[#This Row],[200D EMA]]</f>
        <v>0.14591958582615416</v>
      </c>
      <c r="V319">
        <v>2.8799609327616098</v>
      </c>
      <c r="W319" t="e">
        <v>#N/A</v>
      </c>
      <c r="X319" t="e">
        <v>#N/A</v>
      </c>
      <c r="Y319" t="e">
        <v>#N/A</v>
      </c>
      <c r="Z319" t="e">
        <v>#N/A</v>
      </c>
      <c r="AA319" t="e">
        <v>#N/A</v>
      </c>
      <c r="AB319" t="e">
        <v>#N/A</v>
      </c>
      <c r="AC319" s="1" t="e">
        <f>(Table2[[#This Row],[Close Price]]/Table2[[#This Row],[Day Low]])-1</f>
        <v>#N/A</v>
      </c>
      <c r="AD319" s="1" t="e">
        <f>(Table2[[#This Row],[Day High]]/Table2[[#This Row],[Close Price]])-1</f>
        <v>#N/A</v>
      </c>
      <c r="AE319" s="1" t="e">
        <f>(Table2[[#This Row],[Close Price]]/Table2[[#This Row],[Current Week Low]])-1</f>
        <v>#N/A</v>
      </c>
      <c r="AF319" s="1" t="e">
        <f>(Table2[[#This Row],[Current Week High]]/Table2[[#This Row],[Close Price]])-1</f>
        <v>#N/A</v>
      </c>
      <c r="AG319" s="1" t="e">
        <f>(Table2[[#This Row],[Close Price]]/Table2[[#This Row],[Current Month Low]])-1</f>
        <v>#N/A</v>
      </c>
      <c r="AH319" s="1" t="e">
        <f>(Table2[[#This Row],[Current Month High]]/Table2[[#This Row],[Close Price]])-1</f>
        <v>#N/A</v>
      </c>
      <c r="AI319">
        <v>11.611843490712999</v>
      </c>
      <c r="AJ319">
        <v>42.617731859682799</v>
      </c>
      <c r="AK319" t="e">
        <f>IF(AND(Table2[[#This Row],[20D EMA]]&gt;Table2[[#This Row],[50D EMA]],Table2[[#This Row],[50D EMA]]&gt;Table2[[#This Row],[200D EMA]]),"Uptrend","Downtrend/NoTrend")</f>
        <v>#N/A</v>
      </c>
      <c r="AL319" t="e">
        <v>#N/A</v>
      </c>
      <c r="AM319" t="e">
        <v>#N/A</v>
      </c>
      <c r="AN319" t="e">
        <v>#N/A</v>
      </c>
      <c r="AO319" t="e">
        <v>#N/A</v>
      </c>
      <c r="AP319">
        <v>8.8651216397439992E-3</v>
      </c>
      <c r="AQ319">
        <f>(Table2[[#This Row],[Sharpe Ratio]]-AVERAGE(Table2[Sharpe Ratio]))/_xlfn.STDEV.P(Table2[Sharpe Ratio])</f>
        <v>-0.5507770614199573</v>
      </c>
      <c r="AR319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19">
        <f>_xlfn.RANK.AVG(Table2[[#This Row],[1Y Return vs Nifty Z-Score]],Table2[1Y Return vs Nifty Z-Score])</f>
        <v>312</v>
      </c>
      <c r="AT319">
        <f>_xlfn.RANK.AVG(Table2[[#This Row],[6M Return vs Nifty Z-Score]],Table2[6M Return vs Nifty Z-Score])</f>
        <v>209</v>
      </c>
      <c r="AU319">
        <f>_xlfn.RANK.AVG(Table2[[#This Row],[Sharpe Ratio Z-Score]],Table2[Sharpe Ratio Z-Score])</f>
        <v>482</v>
      </c>
      <c r="AV319">
        <f>(Table2[[#This Row],[Rank 1Y]]+Table2[[#This Row],[Rank 6M]]+Table2[[#This Row],[Rank Sharpe]])/3</f>
        <v>334.33333333333331</v>
      </c>
    </row>
    <row r="320" spans="1:48" hidden="1" x14ac:dyDescent="0.3">
      <c r="A320" t="s">
        <v>1554</v>
      </c>
      <c r="B320" t="s">
        <v>1555</v>
      </c>
      <c r="C320" t="s">
        <v>3127</v>
      </c>
      <c r="D320" t="s">
        <v>411</v>
      </c>
      <c r="E320">
        <v>5969.2225785500004</v>
      </c>
      <c r="F320">
        <v>306.95</v>
      </c>
      <c r="G320">
        <v>22.4695360052342</v>
      </c>
      <c r="H320">
        <f>(Table2[[#This Row],[1Y Return vs Nifty]]-AVERAGE(Table2[1Y Return vs Nifty]))/_xlfn.STDEV.P(Table2[1Y Return vs Nifty])</f>
        <v>0.14933874357480093</v>
      </c>
      <c r="I320">
        <v>5.5193030885496404</v>
      </c>
      <c r="J320">
        <f>(Table2[[#This Row],[1M Return vs Nifty]]-AVERAGE(Table2[1M Return vs Nifty]))/_xlfn.STDEV.P(Table2[1M Return vs Nifty])</f>
        <v>0.70868547802453907</v>
      </c>
      <c r="K320">
        <v>10.1729162006681</v>
      </c>
      <c r="L320">
        <f>(Table2[[#This Row],[6M Return vs Nifty]]-AVERAGE(Table2[6M Return vs Nifty]))/_xlfn.STDEV.P(Table2[6M Return vs Nifty])</f>
        <v>0.19224550045221347</v>
      </c>
      <c r="M320">
        <v>-3.14824781665535</v>
      </c>
      <c r="N320">
        <f>(Table2[[#This Row],[1W Return vs Nifty]]-AVERAGE(Table2[1W Return vs Nifty]))/_xlfn.STDEV.P(Table2[1W Return vs Nifty])</f>
        <v>-0.84728091635351355</v>
      </c>
      <c r="O320">
        <v>329.11</v>
      </c>
      <c r="P320">
        <v>330.11436652528101</v>
      </c>
      <c r="Q320">
        <v>304.59878550683902</v>
      </c>
      <c r="R320">
        <v>27.026155317632799</v>
      </c>
      <c r="S320" s="1">
        <f>(Table2[[#This Row],[Close Price]]-Table2[[#This Row],[20D EMA]])/Table2[[#This Row],[20D EMA]]</f>
        <v>-6.7333110510163843E-2</v>
      </c>
      <c r="T320" s="1">
        <f>(Table2[[#This Row],[Close Price]]-Table2[[#This Row],[50D EMA]])/Table2[[#This Row],[50D EMA]]</f>
        <v>-7.0170731341094292E-2</v>
      </c>
      <c r="U320" s="1">
        <f>(Table2[[#This Row],[Close Price]]-Table2[[#This Row],[200D EMA]])/Table2[[#This Row],[200D EMA]]</f>
        <v>7.7190540640162076E-3</v>
      </c>
      <c r="V320">
        <v>0.63650289772439805</v>
      </c>
      <c r="W320">
        <v>305.25</v>
      </c>
      <c r="X320">
        <v>319.89999999999998</v>
      </c>
      <c r="Y320">
        <v>305.25</v>
      </c>
      <c r="Z320">
        <v>330.45</v>
      </c>
      <c r="AA320">
        <v>305.25</v>
      </c>
      <c r="AB320">
        <v>349.65</v>
      </c>
      <c r="AC320" s="1">
        <f>(Table2[[#This Row],[Close Price]]/Table2[[#This Row],[Day Low]])-1</f>
        <v>5.5692055692055931E-3</v>
      </c>
      <c r="AD320" s="1">
        <f>(Table2[[#This Row],[Day High]]/Table2[[#This Row],[Close Price]])-1</f>
        <v>4.2189281641961118E-2</v>
      </c>
      <c r="AE320" s="1">
        <f>(Table2[[#This Row],[Close Price]]/Table2[[#This Row],[Current Week Low]])-1</f>
        <v>5.5692055692055931E-3</v>
      </c>
      <c r="AF320" s="1">
        <f>(Table2[[#This Row],[Current Week High]]/Table2[[#This Row],[Close Price]])-1</f>
        <v>7.6559700276918052E-2</v>
      </c>
      <c r="AG320" s="1">
        <f>(Table2[[#This Row],[Close Price]]/Table2[[#This Row],[Current Month Low]])-1</f>
        <v>5.5692055692055931E-3</v>
      </c>
      <c r="AH320" s="1">
        <f>(Table2[[#This Row],[Current Month High]]/Table2[[#This Row],[Close Price]])-1</f>
        <v>0.1391106043329533</v>
      </c>
      <c r="AI320">
        <v>23.3751425313569</v>
      </c>
      <c r="AJ320">
        <v>44.787735849056503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-0.03</v>
      </c>
      <c r="AM320" t="s">
        <v>3158</v>
      </c>
      <c r="AN320">
        <v>-5.6</v>
      </c>
      <c r="AO320" t="s">
        <v>3158</v>
      </c>
      <c r="AP320">
        <v>2.3721643409900001E-3</v>
      </c>
      <c r="AQ320">
        <f>(Table2[[#This Row],[Sharpe Ratio]]-AVERAGE(Table2[Sharpe Ratio]))/_xlfn.STDEV.P(Table2[Sharpe Ratio])</f>
        <v>-0.62773785727911457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252</v>
      </c>
      <c r="AT320">
        <f>_xlfn.RANK.AVG(Table2[[#This Row],[6M Return vs Nifty Z-Score]],Table2[6M Return vs Nifty Z-Score])</f>
        <v>249</v>
      </c>
      <c r="AU320">
        <f>_xlfn.RANK.AVG(Table2[[#This Row],[Sharpe Ratio Z-Score]],Table2[Sharpe Ratio Z-Score])</f>
        <v>502</v>
      </c>
      <c r="AV320">
        <f>(Table2[[#This Row],[Rank 1Y]]+Table2[[#This Row],[Rank 6M]]+Table2[[#This Row],[Rank Sharpe]])/3</f>
        <v>334.33333333333331</v>
      </c>
    </row>
    <row r="321" spans="1:48" x14ac:dyDescent="0.3">
      <c r="A321" t="s">
        <v>1712</v>
      </c>
      <c r="B321" t="s">
        <v>1713</v>
      </c>
      <c r="C321" t="s">
        <v>3117</v>
      </c>
      <c r="D321" t="s">
        <v>51</v>
      </c>
      <c r="E321">
        <v>4774.2050399999998</v>
      </c>
      <c r="F321">
        <v>387.2</v>
      </c>
      <c r="G321">
        <v>18.4909467370987</v>
      </c>
      <c r="H321">
        <f>(Table2[[#This Row],[1Y Return vs Nifty]]-AVERAGE(Table2[1Y Return vs Nifty]))/_xlfn.STDEV.P(Table2[1Y Return vs Nifty])</f>
        <v>6.9377726585777802E-2</v>
      </c>
      <c r="I321">
        <v>17.771706397290899</v>
      </c>
      <c r="J321">
        <f>(Table2[[#This Row],[1M Return vs Nifty]]-AVERAGE(Table2[1M Return vs Nifty]))/_xlfn.STDEV.P(Table2[1M Return vs Nifty])</f>
        <v>2.0489643144915171</v>
      </c>
      <c r="K321">
        <v>31.432110039537701</v>
      </c>
      <c r="L321">
        <f>(Table2[[#This Row],[6M Return vs Nifty]]-AVERAGE(Table2[6M Return vs Nifty]))/_xlfn.STDEV.P(Table2[6M Return vs Nifty])</f>
        <v>0.93032368529412091</v>
      </c>
      <c r="M321">
        <v>4.3926702364753396</v>
      </c>
      <c r="N321">
        <f>(Table2[[#This Row],[1W Return vs Nifty]]-AVERAGE(Table2[1W Return vs Nifty]))/_xlfn.STDEV.P(Table2[1W Return vs Nifty])</f>
        <v>0.7320464553420889</v>
      </c>
      <c r="O321">
        <v>373.45</v>
      </c>
      <c r="P321">
        <v>364.417320317931</v>
      </c>
      <c r="Q321">
        <v>333.90613291049101</v>
      </c>
      <c r="R321">
        <v>61.808370240232101</v>
      </c>
      <c r="S321" s="1">
        <f>(Table2[[#This Row],[Close Price]]-Table2[[#This Row],[20D EMA]])/Table2[[#This Row],[20D EMA]]</f>
        <v>3.6818851251840944E-2</v>
      </c>
      <c r="T321" s="1">
        <f>(Table2[[#This Row],[Close Price]]-Table2[[#This Row],[50D EMA]])/Table2[[#This Row],[50D EMA]]</f>
        <v>6.2518103316803228E-2</v>
      </c>
      <c r="U321" s="1">
        <f>(Table2[[#This Row],[Close Price]]-Table2[[#This Row],[200D EMA]])/Table2[[#This Row],[200D EMA]]</f>
        <v>0.1596073322312869</v>
      </c>
      <c r="V321">
        <v>1.2439785244196999</v>
      </c>
      <c r="W321">
        <v>378.35</v>
      </c>
      <c r="X321">
        <v>416</v>
      </c>
      <c r="Y321">
        <v>371.3</v>
      </c>
      <c r="Z321">
        <v>416</v>
      </c>
      <c r="AA321">
        <v>365.65</v>
      </c>
      <c r="AB321">
        <v>416</v>
      </c>
      <c r="AC321" s="1">
        <f>(Table2[[#This Row],[Close Price]]/Table2[[#This Row],[Day Low]])-1</f>
        <v>2.3391040042288758E-2</v>
      </c>
      <c r="AD321" s="1">
        <f>(Table2[[#This Row],[Day High]]/Table2[[#This Row],[Close Price]])-1</f>
        <v>7.4380165289256173E-2</v>
      </c>
      <c r="AE321" s="1">
        <f>(Table2[[#This Row],[Close Price]]/Table2[[#This Row],[Current Week Low]])-1</f>
        <v>4.2822515486129697E-2</v>
      </c>
      <c r="AF321" s="1">
        <f>(Table2[[#This Row],[Current Week High]]/Table2[[#This Row],[Close Price]])-1</f>
        <v>7.4380165289256173E-2</v>
      </c>
      <c r="AG321" s="1">
        <f>(Table2[[#This Row],[Close Price]]/Table2[[#This Row],[Current Month Low]])-1</f>
        <v>5.8936141118556051E-2</v>
      </c>
      <c r="AH321" s="1">
        <f>(Table2[[#This Row],[Current Month High]]/Table2[[#This Row],[Close Price]])-1</f>
        <v>7.4380165289256173E-2</v>
      </c>
      <c r="AI321">
        <v>7.4380165289256102</v>
      </c>
      <c r="AJ321">
        <v>48.751440645409097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0.23</v>
      </c>
      <c r="AM321" t="s">
        <v>3159</v>
      </c>
      <c r="AN321">
        <v>8.5500000000000007</v>
      </c>
      <c r="AO321" t="s">
        <v>3159</v>
      </c>
      <c r="AP321">
        <v>-3.1798121499554001E-2</v>
      </c>
      <c r="AQ321">
        <f>(Table2[[#This Row],[Sharpe Ratio]]-AVERAGE(Table2[Sharpe Ratio]))/_xlfn.STDEV.P(Table2[Sharpe Ratio])</f>
        <v>-1.0327570607055434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2.7479551210079611</v>
      </c>
      <c r="AS321">
        <f>_xlfn.RANK.AVG(Table2[[#This Row],[1Y Return vs Nifty Z-Score]],Table2[1Y Return vs Nifty Z-Score])</f>
        <v>277</v>
      </c>
      <c r="AT321">
        <f>_xlfn.RANK.AVG(Table2[[#This Row],[6M Return vs Nifty Z-Score]],Table2[6M Return vs Nifty Z-Score])</f>
        <v>100</v>
      </c>
      <c r="AU321">
        <f>_xlfn.RANK.AVG(Table2[[#This Row],[Sharpe Ratio Z-Score]],Table2[Sharpe Ratio Z-Score])</f>
        <v>627</v>
      </c>
      <c r="AV321">
        <f>(Table2[[#This Row],[Rank 1Y]]+Table2[[#This Row],[Rank 6M]]+Table2[[#This Row],[Rank Sharpe]])/3</f>
        <v>334.66666666666669</v>
      </c>
    </row>
    <row r="322" spans="1:48" hidden="1" x14ac:dyDescent="0.3">
      <c r="A322" t="s">
        <v>46</v>
      </c>
      <c r="B322" t="s">
        <v>47</v>
      </c>
      <c r="C322" t="s">
        <v>3116</v>
      </c>
      <c r="D322" t="s">
        <v>48</v>
      </c>
      <c r="E322">
        <v>487889.47364482499</v>
      </c>
      <c r="F322">
        <v>3547.95</v>
      </c>
      <c r="G322">
        <v>-4.7829349469412996</v>
      </c>
      <c r="H322">
        <f>(Table2[[#This Row],[1Y Return vs Nifty]]-AVERAGE(Table2[1Y Return vs Nifty]))/_xlfn.STDEV.P(Table2[1Y Return vs Nifty])</f>
        <v>-0.39837682743235142</v>
      </c>
      <c r="I322">
        <v>8.0997815605897703</v>
      </c>
      <c r="J322">
        <f>(Table2[[#This Row],[1M Return vs Nifty]]-AVERAGE(Table2[1M Return vs Nifty]))/_xlfn.STDEV.P(Table2[1M Return vs Nifty])</f>
        <v>0.99096158311867866</v>
      </c>
      <c r="K322">
        <v>1.1318726818769</v>
      </c>
      <c r="L322">
        <f>(Table2[[#This Row],[6M Return vs Nifty]]-AVERAGE(Table2[6M Return vs Nifty]))/_xlfn.STDEV.P(Table2[6M Return vs Nifty])</f>
        <v>-0.12164208343280733</v>
      </c>
      <c r="M322">
        <v>3.5321500627988298</v>
      </c>
      <c r="N322">
        <f>(Table2[[#This Row],[1W Return vs Nifty]]-AVERAGE(Table2[1W Return vs Nifty]))/_xlfn.STDEV.P(Table2[1W Return vs Nifty])</f>
        <v>0.55182396059964234</v>
      </c>
      <c r="O322">
        <v>3565.28</v>
      </c>
      <c r="P322">
        <v>3574.9295785050199</v>
      </c>
      <c r="Q322">
        <v>3492.9118566576599</v>
      </c>
      <c r="R322">
        <v>45.154486532375699</v>
      </c>
      <c r="S322" s="1">
        <f>(Table2[[#This Row],[Close Price]]-Table2[[#This Row],[20D EMA]])/Table2[[#This Row],[20D EMA]]</f>
        <v>-4.8607682987031539E-3</v>
      </c>
      <c r="T322" s="1">
        <f>(Table2[[#This Row],[Close Price]]-Table2[[#This Row],[50D EMA]])/Table2[[#This Row],[50D EMA]]</f>
        <v>-7.5468839070957344E-3</v>
      </c>
      <c r="U322" s="1">
        <f>(Table2[[#This Row],[Close Price]]-Table2[[#This Row],[200D EMA]])/Table2[[#This Row],[200D EMA]]</f>
        <v>1.5757094825463332E-2</v>
      </c>
      <c r="V322">
        <v>0.89274557794412901</v>
      </c>
      <c r="W322">
        <v>3535.65</v>
      </c>
      <c r="X322">
        <v>3604.85</v>
      </c>
      <c r="Y322">
        <v>3535.65</v>
      </c>
      <c r="Z322">
        <v>3661</v>
      </c>
      <c r="AA322">
        <v>3530.9</v>
      </c>
      <c r="AB322">
        <v>3667</v>
      </c>
      <c r="AC322" s="1">
        <f>(Table2[[#This Row],[Close Price]]/Table2[[#This Row],[Day Low]])-1</f>
        <v>3.4788511306265146E-3</v>
      </c>
      <c r="AD322" s="1">
        <f>(Table2[[#This Row],[Day High]]/Table2[[#This Row],[Close Price]])-1</f>
        <v>1.6037430065249048E-2</v>
      </c>
      <c r="AE322" s="1">
        <f>(Table2[[#This Row],[Close Price]]/Table2[[#This Row],[Current Week Low]])-1</f>
        <v>3.4788511306265146E-3</v>
      </c>
      <c r="AF322" s="1">
        <f>(Table2[[#This Row],[Current Week High]]/Table2[[#This Row],[Close Price]])-1</f>
        <v>3.1863470454769782E-2</v>
      </c>
      <c r="AG322" s="1">
        <f>(Table2[[#This Row],[Close Price]]/Table2[[#This Row],[Current Month Low]])-1</f>
        <v>4.828797190517875E-3</v>
      </c>
      <c r="AH322" s="1">
        <f>(Table2[[#This Row],[Current Month High]]/Table2[[#This Row],[Close Price]])-1</f>
        <v>3.3554587860595619E-2</v>
      </c>
      <c r="AI322">
        <v>10.4835186516157</v>
      </c>
      <c r="AJ322">
        <v>17.053496313158799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0.06</v>
      </c>
      <c r="AM322" t="s">
        <v>3159</v>
      </c>
      <c r="AN322">
        <v>6.2</v>
      </c>
      <c r="AO322" t="s">
        <v>3159</v>
      </c>
      <c r="AP322">
        <v>0.10193274267064099</v>
      </c>
      <c r="AQ322">
        <f>(Table2[[#This Row],[Sharpe Ratio]]-AVERAGE(Table2[Sharpe Ratio]))/_xlfn.STDEV.P(Table2[Sharpe Ratio])</f>
        <v>0.5523501968835558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454</v>
      </c>
      <c r="AT322">
        <f>_xlfn.RANK.AVG(Table2[[#This Row],[6M Return vs Nifty Z-Score]],Table2[6M Return vs Nifty Z-Score])</f>
        <v>348</v>
      </c>
      <c r="AU322">
        <f>_xlfn.RANK.AVG(Table2[[#This Row],[Sharpe Ratio Z-Score]],Table2[Sharpe Ratio Z-Score])</f>
        <v>206</v>
      </c>
      <c r="AV322">
        <f>(Table2[[#This Row],[Rank 1Y]]+Table2[[#This Row],[Rank 6M]]+Table2[[#This Row],[Rank Sharpe]])/3</f>
        <v>336</v>
      </c>
    </row>
    <row r="323" spans="1:48" hidden="1" x14ac:dyDescent="0.3">
      <c r="A323" t="s">
        <v>258</v>
      </c>
      <c r="B323" t="s">
        <v>259</v>
      </c>
      <c r="C323" t="s">
        <v>3124</v>
      </c>
      <c r="D323" t="s">
        <v>244</v>
      </c>
      <c r="E323">
        <v>95174.959376125</v>
      </c>
      <c r="F323">
        <v>6328.25</v>
      </c>
      <c r="G323">
        <v>2.1420222827936102</v>
      </c>
      <c r="H323">
        <f>(Table2[[#This Row],[1Y Return vs Nifty]]-AVERAGE(Table2[1Y Return vs Nifty]))/_xlfn.STDEV.P(Table2[1Y Return vs Nifty])</f>
        <v>-0.25920020341391226</v>
      </c>
      <c r="I323">
        <v>-6.1396477808845402</v>
      </c>
      <c r="J323">
        <f>(Table2[[#This Row],[1M Return vs Nifty]]-AVERAGE(Table2[1M Return vs Nifty]))/_xlfn.STDEV.P(Table2[1M Return vs Nifty])</f>
        <v>-0.5666761560936131</v>
      </c>
      <c r="K323">
        <v>-8.1787037100495095</v>
      </c>
      <c r="L323">
        <f>(Table2[[#This Row],[6M Return vs Nifty]]-AVERAGE(Table2[6M Return vs Nifty]))/_xlfn.STDEV.P(Table2[6M Return vs Nifty])</f>
        <v>-0.44488732853803548</v>
      </c>
      <c r="M323">
        <v>-1.0161797729758999</v>
      </c>
      <c r="N323">
        <f>(Table2[[#This Row],[1W Return vs Nifty]]-AVERAGE(Table2[1W Return vs Nifty]))/_xlfn.STDEV.P(Table2[1W Return vs Nifty])</f>
        <v>-0.40075260296035725</v>
      </c>
      <c r="O323">
        <v>6671.83</v>
      </c>
      <c r="P323">
        <v>6748.5288161508297</v>
      </c>
      <c r="Q323">
        <v>6221.6646197002201</v>
      </c>
      <c r="R323">
        <v>28.9948958628461</v>
      </c>
      <c r="S323" s="1">
        <f>(Table2[[#This Row],[Close Price]]-Table2[[#This Row],[20D EMA]])/Table2[[#This Row],[20D EMA]]</f>
        <v>-5.1497115484057589E-2</v>
      </c>
      <c r="T323" s="1">
        <f>(Table2[[#This Row],[Close Price]]-Table2[[#This Row],[50D EMA]])/Table2[[#This Row],[50D EMA]]</f>
        <v>-6.2277101809953425E-2</v>
      </c>
      <c r="U323" s="1">
        <f>(Table2[[#This Row],[Close Price]]-Table2[[#This Row],[200D EMA]])/Table2[[#This Row],[200D EMA]]</f>
        <v>1.7131328481173505E-2</v>
      </c>
      <c r="V323">
        <v>0.66568651791574796</v>
      </c>
      <c r="W323">
        <v>6264.15</v>
      </c>
      <c r="X323">
        <v>6479.95</v>
      </c>
      <c r="Y323">
        <v>6264.15</v>
      </c>
      <c r="Z323">
        <v>6798.75</v>
      </c>
      <c r="AA323">
        <v>6264.15</v>
      </c>
      <c r="AB323">
        <v>6950</v>
      </c>
      <c r="AC323" s="1">
        <f>(Table2[[#This Row],[Close Price]]/Table2[[#This Row],[Day Low]])-1</f>
        <v>1.023283286639054E-2</v>
      </c>
      <c r="AD323" s="1">
        <f>(Table2[[#This Row],[Day High]]/Table2[[#This Row],[Close Price]])-1</f>
        <v>2.3971872160549967E-2</v>
      </c>
      <c r="AE323" s="1">
        <f>(Table2[[#This Row],[Close Price]]/Table2[[#This Row],[Current Week Low]])-1</f>
        <v>1.023283286639054E-2</v>
      </c>
      <c r="AF323" s="1">
        <f>(Table2[[#This Row],[Current Week High]]/Table2[[#This Row],[Close Price]])-1</f>
        <v>7.4349148658791941E-2</v>
      </c>
      <c r="AG323" s="1">
        <f>(Table2[[#This Row],[Close Price]]/Table2[[#This Row],[Current Month Low]])-1</f>
        <v>1.023283286639054E-2</v>
      </c>
      <c r="AH323" s="1">
        <f>(Table2[[#This Row],[Current Month High]]/Table2[[#This Row],[Close Price]])-1</f>
        <v>9.8249911112866961E-2</v>
      </c>
      <c r="AI323">
        <v>20.175403942638098</v>
      </c>
      <c r="AJ323">
        <v>66.489081820573503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0.01</v>
      </c>
      <c r="AM323" t="s">
        <v>3159</v>
      </c>
      <c r="AN323">
        <v>-0.64</v>
      </c>
      <c r="AO323" t="s">
        <v>3158</v>
      </c>
      <c r="AP323">
        <v>0.122613051652528</v>
      </c>
      <c r="AQ323">
        <f>(Table2[[#This Row],[Sharpe Ratio]]-AVERAGE(Table2[Sharpe Ratio]))/_xlfn.STDEV.P(Table2[Sharpe Ratio])</f>
        <v>0.79747317623300085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394</v>
      </c>
      <c r="AT323">
        <f>_xlfn.RANK.AVG(Table2[[#This Row],[6M Return vs Nifty Z-Score]],Table2[6M Return vs Nifty Z-Score])</f>
        <v>462</v>
      </c>
      <c r="AU323">
        <f>_xlfn.RANK.AVG(Table2[[#This Row],[Sharpe Ratio Z-Score]],Table2[Sharpe Ratio Z-Score])</f>
        <v>153</v>
      </c>
      <c r="AV323">
        <f>(Table2[[#This Row],[Rank 1Y]]+Table2[[#This Row],[Rank 6M]]+Table2[[#This Row],[Rank Sharpe]])/3</f>
        <v>336.33333333333331</v>
      </c>
    </row>
    <row r="324" spans="1:48" hidden="1" x14ac:dyDescent="0.3">
      <c r="A324" t="s">
        <v>1252</v>
      </c>
      <c r="B324" t="s">
        <v>1253</v>
      </c>
      <c r="C324" t="s">
        <v>3119</v>
      </c>
      <c r="D324" t="s">
        <v>62</v>
      </c>
      <c r="E324">
        <v>8833.4319261100009</v>
      </c>
      <c r="F324">
        <v>6704.05</v>
      </c>
      <c r="G324">
        <v>41.0061225085812</v>
      </c>
      <c r="H324">
        <f>(Table2[[#This Row],[1Y Return vs Nifty]]-AVERAGE(Table2[1Y Return vs Nifty]))/_xlfn.STDEV.P(Table2[1Y Return vs Nifty])</f>
        <v>0.52188393696372193</v>
      </c>
      <c r="I324">
        <v>2.77322508059255</v>
      </c>
      <c r="J324">
        <f>(Table2[[#This Row],[1M Return vs Nifty]]-AVERAGE(Table2[1M Return vs Nifty]))/_xlfn.STDEV.P(Table2[1M Return vs Nifty])</f>
        <v>0.40829459595763129</v>
      </c>
      <c r="K324">
        <v>-30.362007499295199</v>
      </c>
      <c r="L324">
        <f>(Table2[[#This Row],[6M Return vs Nifty]]-AVERAGE(Table2[6M Return vs Nifty]))/_xlfn.STDEV.P(Table2[6M Return vs Nifty])</f>
        <v>-1.2150488275421603</v>
      </c>
      <c r="M324">
        <v>-3.2359214739056599</v>
      </c>
      <c r="N324">
        <f>(Table2[[#This Row],[1W Return vs Nifty]]-AVERAGE(Table2[1W Return vs Nifty]))/_xlfn.STDEV.P(Table2[1W Return vs Nifty])</f>
        <v>-0.86564279294420099</v>
      </c>
      <c r="O324">
        <v>7119.25</v>
      </c>
      <c r="P324">
        <v>7292.1961688913698</v>
      </c>
      <c r="Q324">
        <v>7091.6281631394804</v>
      </c>
      <c r="R324">
        <v>34.501509724038598</v>
      </c>
      <c r="S324" s="1">
        <f>(Table2[[#This Row],[Close Price]]-Table2[[#This Row],[20D EMA]])/Table2[[#This Row],[20D EMA]]</f>
        <v>-5.8320750079011108E-2</v>
      </c>
      <c r="T324" s="1">
        <f>(Table2[[#This Row],[Close Price]]-Table2[[#This Row],[50D EMA]])/Table2[[#This Row],[50D EMA]]</f>
        <v>-8.0654189118006855E-2</v>
      </c>
      <c r="U324" s="1">
        <f>(Table2[[#This Row],[Close Price]]-Table2[[#This Row],[200D EMA]])/Table2[[#This Row],[200D EMA]]</f>
        <v>-5.4652916681956779E-2</v>
      </c>
      <c r="V324">
        <v>1.8944732084259199</v>
      </c>
      <c r="W324">
        <v>6680</v>
      </c>
      <c r="X324">
        <v>6950.1</v>
      </c>
      <c r="Y324">
        <v>6680</v>
      </c>
      <c r="Z324">
        <v>7400</v>
      </c>
      <c r="AA324">
        <v>6680</v>
      </c>
      <c r="AB324">
        <v>7998.95</v>
      </c>
      <c r="AC324" s="1">
        <f>(Table2[[#This Row],[Close Price]]/Table2[[#This Row],[Day Low]])-1</f>
        <v>3.6002994011976597E-3</v>
      </c>
      <c r="AD324" s="1">
        <f>(Table2[[#This Row],[Day High]]/Table2[[#This Row],[Close Price]])-1</f>
        <v>3.6701695243919641E-2</v>
      </c>
      <c r="AE324" s="1">
        <f>(Table2[[#This Row],[Close Price]]/Table2[[#This Row],[Current Week Low]])-1</f>
        <v>3.6002994011976597E-3</v>
      </c>
      <c r="AF324" s="1">
        <f>(Table2[[#This Row],[Current Week High]]/Table2[[#This Row],[Close Price]])-1</f>
        <v>0.10381038327578107</v>
      </c>
      <c r="AG324" s="1">
        <f>(Table2[[#This Row],[Close Price]]/Table2[[#This Row],[Current Month Low]])-1</f>
        <v>3.6002994011976597E-3</v>
      </c>
      <c r="AH324" s="1">
        <f>(Table2[[#This Row],[Current Month High]]/Table2[[#This Row],[Close Price]])-1</f>
        <v>0.19315190071673083</v>
      </c>
      <c r="AI324">
        <v>53.308074969607901</v>
      </c>
      <c r="AJ324">
        <v>101.141614161416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-0.09</v>
      </c>
      <c r="AM324" t="s">
        <v>3158</v>
      </c>
      <c r="AN324">
        <v>4.51</v>
      </c>
      <c r="AO324" t="s">
        <v>3159</v>
      </c>
      <c r="AP324">
        <v>0.123662488311254</v>
      </c>
      <c r="AQ324">
        <f>(Table2[[#This Row],[Sharpe Ratio]]-AVERAGE(Table2[Sharpe Ratio]))/_xlfn.STDEV.P(Table2[Sharpe Ratio])</f>
        <v>0.80991211225908954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158</v>
      </c>
      <c r="AT324">
        <f>_xlfn.RANK.AVG(Table2[[#This Row],[6M Return vs Nifty Z-Score]],Table2[6M Return vs Nifty Z-Score])</f>
        <v>702</v>
      </c>
      <c r="AU324">
        <f>_xlfn.RANK.AVG(Table2[[#This Row],[Sharpe Ratio Z-Score]],Table2[Sharpe Ratio Z-Score])</f>
        <v>151</v>
      </c>
      <c r="AV324">
        <f>(Table2[[#This Row],[Rank 1Y]]+Table2[[#This Row],[Rank 6M]]+Table2[[#This Row],[Rank Sharpe]])/3</f>
        <v>337</v>
      </c>
    </row>
    <row r="325" spans="1:48" x14ac:dyDescent="0.3">
      <c r="A325" t="s">
        <v>492</v>
      </c>
      <c r="B325" t="s">
        <v>493</v>
      </c>
      <c r="C325" t="s">
        <v>3113</v>
      </c>
      <c r="D325" t="s">
        <v>43</v>
      </c>
      <c r="E325">
        <v>41329.219401105001</v>
      </c>
      <c r="F325">
        <v>1197.55</v>
      </c>
      <c r="G325">
        <v>9.29277311041632</v>
      </c>
      <c r="H325">
        <f>(Table2[[#This Row],[1Y Return vs Nifty]]-AVERAGE(Table2[1Y Return vs Nifty]))/_xlfn.STDEV.P(Table2[1Y Return vs Nifty])</f>
        <v>-0.11548561769600368</v>
      </c>
      <c r="I325">
        <v>9.2983407798575595</v>
      </c>
      <c r="J325">
        <f>(Table2[[#This Row],[1M Return vs Nifty]]-AVERAGE(Table2[1M Return vs Nifty]))/_xlfn.STDEV.P(Table2[1M Return vs Nifty])</f>
        <v>1.1220708451432924</v>
      </c>
      <c r="K325">
        <v>17.297706915968401</v>
      </c>
      <c r="L325">
        <f>(Table2[[#This Row],[6M Return vs Nifty]]-AVERAGE(Table2[6M Return vs Nifty]))/_xlfn.STDEV.P(Table2[6M Return vs Nifty])</f>
        <v>0.43960448491721127</v>
      </c>
      <c r="M325">
        <v>1.0196231576074599</v>
      </c>
      <c r="N325">
        <f>(Table2[[#This Row],[1W Return vs Nifty]]-AVERAGE(Table2[1W Return vs Nifty]))/_xlfn.STDEV.P(Table2[1W Return vs Nifty])</f>
        <v>2.5614487756614492E-2</v>
      </c>
      <c r="O325">
        <v>1226.48</v>
      </c>
      <c r="P325">
        <v>1190.4753459461001</v>
      </c>
      <c r="Q325">
        <v>1067.36697984075</v>
      </c>
      <c r="R325">
        <v>35.9776035478233</v>
      </c>
      <c r="S325" s="1">
        <f>(Table2[[#This Row],[Close Price]]-Table2[[#This Row],[20D EMA]])/Table2[[#This Row],[20D EMA]]</f>
        <v>-2.3587828582610448E-2</v>
      </c>
      <c r="T325" s="1">
        <f>(Table2[[#This Row],[Close Price]]-Table2[[#This Row],[50D EMA]])/Table2[[#This Row],[50D EMA]]</f>
        <v>5.9427136210682694E-3</v>
      </c>
      <c r="U325" s="1">
        <f>(Table2[[#This Row],[Close Price]]-Table2[[#This Row],[200D EMA]])/Table2[[#This Row],[200D EMA]]</f>
        <v>0.12196650507089242</v>
      </c>
      <c r="V325">
        <v>0.41672145482165801</v>
      </c>
      <c r="W325">
        <v>1191.3499999999999</v>
      </c>
      <c r="X325">
        <v>1228.25</v>
      </c>
      <c r="Y325">
        <v>1191.3499999999999</v>
      </c>
      <c r="Z325">
        <v>1236.95</v>
      </c>
      <c r="AA325">
        <v>1191.3499999999999</v>
      </c>
      <c r="AB325">
        <v>1299</v>
      </c>
      <c r="AC325" s="1">
        <f>(Table2[[#This Row],[Close Price]]/Table2[[#This Row],[Day Low]])-1</f>
        <v>5.2041801317832537E-3</v>
      </c>
      <c r="AD325" s="1">
        <f>(Table2[[#This Row],[Day High]]/Table2[[#This Row],[Close Price]])-1</f>
        <v>2.5635672832032164E-2</v>
      </c>
      <c r="AE325" s="1">
        <f>(Table2[[#This Row],[Close Price]]/Table2[[#This Row],[Current Week Low]])-1</f>
        <v>5.2041801317832537E-3</v>
      </c>
      <c r="AF325" s="1">
        <f>(Table2[[#This Row],[Current Week High]]/Table2[[#This Row],[Close Price]])-1</f>
        <v>3.2900505198112828E-2</v>
      </c>
      <c r="AG325" s="1">
        <f>(Table2[[#This Row],[Close Price]]/Table2[[#This Row],[Current Month Low]])-1</f>
        <v>5.2041801317832537E-3</v>
      </c>
      <c r="AH325" s="1">
        <f>(Table2[[#This Row],[Current Month High]]/Table2[[#This Row],[Close Price]])-1</f>
        <v>8.4714625694125578E-2</v>
      </c>
      <c r="AI325">
        <v>9.0935660306458992</v>
      </c>
      <c r="AJ325">
        <v>40.187298800116999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0.12</v>
      </c>
      <c r="AM325" t="s">
        <v>3159</v>
      </c>
      <c r="AN325">
        <v>-5.44</v>
      </c>
      <c r="AO325" t="s">
        <v>3158</v>
      </c>
      <c r="AP325">
        <v>8.3232403144800002E-3</v>
      </c>
      <c r="AQ325">
        <f>(Table2[[#This Row],[Sharpe Ratio]]-AVERAGE(Table2[Sharpe Ratio]))/_xlfn.STDEV.P(Table2[Sharpe Ratio])</f>
        <v>-0.55719996182337361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0.91460423829774073</v>
      </c>
      <c r="AS325">
        <f>_xlfn.RANK.AVG(Table2[[#This Row],[1Y Return vs Nifty Z-Score]],Table2[1Y Return vs Nifty Z-Score])</f>
        <v>336</v>
      </c>
      <c r="AT325">
        <f>_xlfn.RANK.AVG(Table2[[#This Row],[6M Return vs Nifty Z-Score]],Table2[6M Return vs Nifty Z-Score])</f>
        <v>193</v>
      </c>
      <c r="AU325">
        <f>_xlfn.RANK.AVG(Table2[[#This Row],[Sharpe Ratio Z-Score]],Table2[Sharpe Ratio Z-Score])</f>
        <v>485</v>
      </c>
      <c r="AV325">
        <f>(Table2[[#This Row],[Rank 1Y]]+Table2[[#This Row],[Rank 6M]]+Table2[[#This Row],[Rank Sharpe]])/3</f>
        <v>338</v>
      </c>
    </row>
    <row r="326" spans="1:48" hidden="1" x14ac:dyDescent="0.3">
      <c r="A326" t="s">
        <v>1982</v>
      </c>
      <c r="B326" t="s">
        <v>1983</v>
      </c>
      <c r="C326" t="s">
        <v>3124</v>
      </c>
      <c r="D326" t="s">
        <v>117</v>
      </c>
      <c r="E326">
        <v>3273.5429693999999</v>
      </c>
      <c r="F326">
        <v>749.9</v>
      </c>
      <c r="G326">
        <v>37.811761861412599</v>
      </c>
      <c r="H326">
        <f>(Table2[[#This Row],[1Y Return vs Nifty]]-AVERAGE(Table2[1Y Return vs Nifty]))/_xlfn.STDEV.P(Table2[1Y Return vs Nifty])</f>
        <v>0.45768421470965381</v>
      </c>
      <c r="I326">
        <v>-0.94931481271700802</v>
      </c>
      <c r="J326">
        <f>(Table2[[#This Row],[1M Return vs Nifty]]-AVERAGE(Table2[1M Return vs Nifty]))/_xlfn.STDEV.P(Table2[1M Return vs Nifty])</f>
        <v>1.0894696500963882E-3</v>
      </c>
      <c r="K326">
        <v>-16.999419652988799</v>
      </c>
      <c r="L326">
        <f>(Table2[[#This Row],[6M Return vs Nifty]]-AVERAGE(Table2[6M Return vs Nifty]))/_xlfn.STDEV.P(Table2[6M Return vs Nifty])</f>
        <v>-0.75112556416987508</v>
      </c>
      <c r="M326">
        <v>0.64236082645340198</v>
      </c>
      <c r="N326">
        <f>(Table2[[#This Row],[1W Return vs Nifty]]-AVERAGE(Table2[1W Return vs Nifty]))/_xlfn.STDEV.P(Table2[1W Return vs Nifty])</f>
        <v>-5.3397208392759951E-2</v>
      </c>
      <c r="O326">
        <v>799.34</v>
      </c>
      <c r="P326">
        <v>810.82997991032505</v>
      </c>
      <c r="Q326">
        <v>784.017125837962</v>
      </c>
      <c r="R326">
        <v>28.399350857491498</v>
      </c>
      <c r="S326" s="1">
        <f>(Table2[[#This Row],[Close Price]]-Table2[[#This Row],[20D EMA]])/Table2[[#This Row],[20D EMA]]</f>
        <v>-6.1851027097355384E-2</v>
      </c>
      <c r="T326" s="1">
        <f>(Table2[[#This Row],[Close Price]]-Table2[[#This Row],[50D EMA]])/Table2[[#This Row],[50D EMA]]</f>
        <v>-7.5145198648258804E-2</v>
      </c>
      <c r="U326" s="1">
        <f>(Table2[[#This Row],[Close Price]]-Table2[[#This Row],[200D EMA]])/Table2[[#This Row],[200D EMA]]</f>
        <v>-4.3515791573426971E-2</v>
      </c>
      <c r="V326">
        <v>0.65001680213471102</v>
      </c>
      <c r="W326">
        <v>742.05</v>
      </c>
      <c r="X326">
        <v>795.95</v>
      </c>
      <c r="Y326">
        <v>742.05</v>
      </c>
      <c r="Z326">
        <v>828.25</v>
      </c>
      <c r="AA326">
        <v>742.05</v>
      </c>
      <c r="AB326">
        <v>861.8</v>
      </c>
      <c r="AC326" s="1">
        <f>(Table2[[#This Row],[Close Price]]/Table2[[#This Row],[Day Low]])-1</f>
        <v>1.0578801967522367E-2</v>
      </c>
      <c r="AD326" s="1">
        <f>(Table2[[#This Row],[Day High]]/Table2[[#This Row],[Close Price]])-1</f>
        <v>6.1408187758367871E-2</v>
      </c>
      <c r="AE326" s="1">
        <f>(Table2[[#This Row],[Close Price]]/Table2[[#This Row],[Current Week Low]])-1</f>
        <v>1.0578801967522367E-2</v>
      </c>
      <c r="AF326" s="1">
        <f>(Table2[[#This Row],[Current Week High]]/Table2[[#This Row],[Close Price]])-1</f>
        <v>0.10448059741298854</v>
      </c>
      <c r="AG326" s="1">
        <f>(Table2[[#This Row],[Close Price]]/Table2[[#This Row],[Current Month Low]])-1</f>
        <v>1.0578801967522367E-2</v>
      </c>
      <c r="AH326" s="1">
        <f>(Table2[[#This Row],[Current Month High]]/Table2[[#This Row],[Close Price]])-1</f>
        <v>0.1492198959861315</v>
      </c>
      <c r="AI326">
        <v>44.419255900786702</v>
      </c>
      <c r="AJ326">
        <v>75.497308682424503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0</v>
      </c>
      <c r="AM326" t="s">
        <v>3160</v>
      </c>
      <c r="AN326">
        <v>-1.08</v>
      </c>
      <c r="AO326" t="s">
        <v>3158</v>
      </c>
      <c r="AP326">
        <v>8.6338051403059002E-2</v>
      </c>
      <c r="AQ326">
        <f>(Table2[[#This Row],[Sharpe Ratio]]-AVERAGE(Table2[Sharpe Ratio]))/_xlfn.STDEV.P(Table2[Sharpe Ratio])</f>
        <v>0.36750686650137748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175</v>
      </c>
      <c r="AT326">
        <f>_xlfn.RANK.AVG(Table2[[#This Row],[6M Return vs Nifty Z-Score]],Table2[6M Return vs Nifty Z-Score])</f>
        <v>588</v>
      </c>
      <c r="AU326">
        <f>_xlfn.RANK.AVG(Table2[[#This Row],[Sharpe Ratio Z-Score]],Table2[Sharpe Ratio Z-Score])</f>
        <v>253</v>
      </c>
      <c r="AV326">
        <f>(Table2[[#This Row],[Rank 1Y]]+Table2[[#This Row],[Rank 6M]]+Table2[[#This Row],[Rank Sharpe]])/3</f>
        <v>338.66666666666669</v>
      </c>
    </row>
    <row r="327" spans="1:48" hidden="1" x14ac:dyDescent="0.3">
      <c r="A327" t="s">
        <v>35</v>
      </c>
      <c r="B327" t="s">
        <v>36</v>
      </c>
      <c r="C327" t="s">
        <v>3115</v>
      </c>
      <c r="D327" t="s">
        <v>37</v>
      </c>
      <c r="E327">
        <v>590707.67234201997</v>
      </c>
      <c r="F327">
        <v>472.2</v>
      </c>
      <c r="G327">
        <v>-12.863649932352899</v>
      </c>
      <c r="H327">
        <f>(Table2[[#This Row],[1Y Return vs Nifty]]-AVERAGE(Table2[1Y Return vs Nifty]))/_xlfn.STDEV.P(Table2[1Y Return vs Nifty])</f>
        <v>-0.56078167615772745</v>
      </c>
      <c r="I327">
        <v>1.9911887694124499</v>
      </c>
      <c r="J327">
        <f>(Table2[[#This Row],[1M Return vs Nifty]]-AVERAGE(Table2[1M Return vs Nifty]))/_xlfn.STDEV.P(Table2[1M Return vs Nifty])</f>
        <v>0.32274838181402649</v>
      </c>
      <c r="K327">
        <v>2.7610179450319898</v>
      </c>
      <c r="L327">
        <f>(Table2[[#This Row],[6M Return vs Nifty]]-AVERAGE(Table2[6M Return vs Nifty]))/_xlfn.STDEV.P(Table2[6M Return vs Nifty])</f>
        <v>-6.5081303763222437E-2</v>
      </c>
      <c r="M327">
        <v>2.34999392126374</v>
      </c>
      <c r="N327">
        <f>(Table2[[#This Row],[1W Return vs Nifty]]-AVERAGE(Table2[1W Return vs Nifty]))/_xlfn.STDEV.P(Table2[1W Return vs Nifty])</f>
        <v>0.30423984169129287</v>
      </c>
      <c r="O327">
        <v>483.37</v>
      </c>
      <c r="P327">
        <v>489.42588862046199</v>
      </c>
      <c r="Q327">
        <v>467.840145150269</v>
      </c>
      <c r="R327">
        <v>26.3601186415539</v>
      </c>
      <c r="S327" s="1">
        <f>(Table2[[#This Row],[Close Price]]-Table2[[#This Row],[20D EMA]])/Table2[[#This Row],[20D EMA]]</f>
        <v>-2.3108591762004294E-2</v>
      </c>
      <c r="T327" s="1">
        <f>(Table2[[#This Row],[Close Price]]-Table2[[#This Row],[50D EMA]])/Table2[[#This Row],[50D EMA]]</f>
        <v>-3.519611246764321E-2</v>
      </c>
      <c r="U327" s="1">
        <f>(Table2[[#This Row],[Close Price]]-Table2[[#This Row],[200D EMA]])/Table2[[#This Row],[200D EMA]]</f>
        <v>9.3191122970659561E-3</v>
      </c>
      <c r="V327">
        <v>0.65099841985849405</v>
      </c>
      <c r="W327">
        <v>468.25</v>
      </c>
      <c r="X327">
        <v>474.7</v>
      </c>
      <c r="Y327">
        <v>468.25</v>
      </c>
      <c r="Z327">
        <v>481.5</v>
      </c>
      <c r="AA327">
        <v>468.25</v>
      </c>
      <c r="AB327">
        <v>493.45</v>
      </c>
      <c r="AC327" s="1">
        <f>(Table2[[#This Row],[Close Price]]/Table2[[#This Row],[Day Low]])-1</f>
        <v>8.4356647090229053E-3</v>
      </c>
      <c r="AD327" s="1">
        <f>(Table2[[#This Row],[Day High]]/Table2[[#This Row],[Close Price]])-1</f>
        <v>5.2943667937315197E-3</v>
      </c>
      <c r="AE327" s="1">
        <f>(Table2[[#This Row],[Close Price]]/Table2[[#This Row],[Current Week Low]])-1</f>
        <v>8.4356647090229053E-3</v>
      </c>
      <c r="AF327" s="1">
        <f>(Table2[[#This Row],[Current Week High]]/Table2[[#This Row],[Close Price]])-1</f>
        <v>1.9695044472681111E-2</v>
      </c>
      <c r="AG327" s="1">
        <f>(Table2[[#This Row],[Close Price]]/Table2[[#This Row],[Current Month Low]])-1</f>
        <v>8.4356647090229053E-3</v>
      </c>
      <c r="AH327" s="1">
        <f>(Table2[[#This Row],[Current Month High]]/Table2[[#This Row],[Close Price]])-1</f>
        <v>4.5002117746717474E-2</v>
      </c>
      <c r="AI327">
        <v>11.9229140194832</v>
      </c>
      <c r="AJ327">
        <v>18.242143483160099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0.05</v>
      </c>
      <c r="AM327" t="s">
        <v>3159</v>
      </c>
      <c r="AN327">
        <v>-2.4700000000000002</v>
      </c>
      <c r="AO327" t="s">
        <v>3158</v>
      </c>
      <c r="AP327">
        <v>0.113689817750925</v>
      </c>
      <c r="AQ327">
        <f>(Table2[[#This Row],[Sharpe Ratio]]-AVERAGE(Table2[Sharpe Ratio]))/_xlfn.STDEV.P(Table2[Sharpe Ratio])</f>
        <v>0.69170639676618273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519</v>
      </c>
      <c r="AT327">
        <f>_xlfn.RANK.AVG(Table2[[#This Row],[6M Return vs Nifty Z-Score]],Table2[6M Return vs Nifty Z-Score])</f>
        <v>330</v>
      </c>
      <c r="AU327">
        <f>_xlfn.RANK.AVG(Table2[[#This Row],[Sharpe Ratio Z-Score]],Table2[Sharpe Ratio Z-Score])</f>
        <v>170</v>
      </c>
      <c r="AV327">
        <f>(Table2[[#This Row],[Rank 1Y]]+Table2[[#This Row],[Rank 6M]]+Table2[[#This Row],[Rank Sharpe]])/3</f>
        <v>339.66666666666669</v>
      </c>
    </row>
    <row r="328" spans="1:48" hidden="1" x14ac:dyDescent="0.3">
      <c r="A328" t="s">
        <v>623</v>
      </c>
      <c r="B328" t="s">
        <v>624</v>
      </c>
      <c r="C328" t="s">
        <v>3115</v>
      </c>
      <c r="D328" t="s">
        <v>203</v>
      </c>
      <c r="E328">
        <v>28361.587500000001</v>
      </c>
      <c r="F328">
        <v>649.75</v>
      </c>
      <c r="G328">
        <v>6.2105826789896303</v>
      </c>
      <c r="H328">
        <f>(Table2[[#This Row],[1Y Return vs Nifty]]-AVERAGE(Table2[1Y Return vs Nifty]))/_xlfn.STDEV.P(Table2[1Y Return vs Nifty])</f>
        <v>-0.17743096184715074</v>
      </c>
      <c r="I328">
        <v>4.7104361354656399E-2</v>
      </c>
      <c r="J328">
        <f>(Table2[[#This Row],[1M Return vs Nifty]]-AVERAGE(Table2[1M Return vs Nifty]))/_xlfn.STDEV.P(Table2[1M Return vs Nifty])</f>
        <v>0.11008682287184217</v>
      </c>
      <c r="K328">
        <v>18.6343006681033</v>
      </c>
      <c r="L328">
        <f>(Table2[[#This Row],[6M Return vs Nifty]]-AVERAGE(Table2[6M Return vs Nifty]))/_xlfn.STDEV.P(Table2[6M Return vs Nifty])</f>
        <v>0.48600844067977911</v>
      </c>
      <c r="M328">
        <v>3.1238111599420901</v>
      </c>
      <c r="N328">
        <f>(Table2[[#This Row],[1W Return vs Nifty]]-AVERAGE(Table2[1W Return vs Nifty]))/_xlfn.STDEV.P(Table2[1W Return vs Nifty])</f>
        <v>0.4663037624399417</v>
      </c>
      <c r="O328">
        <v>685.66</v>
      </c>
      <c r="P328">
        <v>713.90878051162497</v>
      </c>
      <c r="Q328">
        <v>660.72362737292099</v>
      </c>
      <c r="R328">
        <v>36.981784688664902</v>
      </c>
      <c r="S328" s="1">
        <f>(Table2[[#This Row],[Close Price]]-Table2[[#This Row],[20D EMA]])/Table2[[#This Row],[20D EMA]]</f>
        <v>-5.2372896187614808E-2</v>
      </c>
      <c r="T328" s="1">
        <f>(Table2[[#This Row],[Close Price]]-Table2[[#This Row],[50D EMA]])/Table2[[#This Row],[50D EMA]]</f>
        <v>-8.986971762084979E-2</v>
      </c>
      <c r="U328" s="1">
        <f>(Table2[[#This Row],[Close Price]]-Table2[[#This Row],[200D EMA]])/Table2[[#This Row],[200D EMA]]</f>
        <v>-1.6608498498158489E-2</v>
      </c>
      <c r="V328">
        <v>1.1115333302963399</v>
      </c>
      <c r="W328">
        <v>642.20000000000005</v>
      </c>
      <c r="X328">
        <v>683</v>
      </c>
      <c r="Y328">
        <v>642.20000000000005</v>
      </c>
      <c r="Z328">
        <v>699.3</v>
      </c>
      <c r="AA328">
        <v>642.20000000000005</v>
      </c>
      <c r="AB328">
        <v>719.95</v>
      </c>
      <c r="AC328" s="1">
        <f>(Table2[[#This Row],[Close Price]]/Table2[[#This Row],[Day Low]])-1</f>
        <v>1.1756462161320425E-2</v>
      </c>
      <c r="AD328" s="1">
        <f>(Table2[[#This Row],[Day High]]/Table2[[#This Row],[Close Price]])-1</f>
        <v>5.1173528280107794E-2</v>
      </c>
      <c r="AE328" s="1">
        <f>(Table2[[#This Row],[Close Price]]/Table2[[#This Row],[Current Week Low]])-1</f>
        <v>1.1756462161320425E-2</v>
      </c>
      <c r="AF328" s="1">
        <f>(Table2[[#This Row],[Current Week High]]/Table2[[#This Row],[Close Price]])-1</f>
        <v>7.6260100038476164E-2</v>
      </c>
      <c r="AG328" s="1">
        <f>(Table2[[#This Row],[Close Price]]/Table2[[#This Row],[Current Month Low]])-1</f>
        <v>1.1756462161320425E-2</v>
      </c>
      <c r="AH328" s="1">
        <f>(Table2[[#This Row],[Current Month High]]/Table2[[#This Row],[Close Price]])-1</f>
        <v>0.10804155444401697</v>
      </c>
      <c r="AI328">
        <v>32.358599461331202</v>
      </c>
      <c r="AJ328">
        <v>55.7779908894749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-0.13</v>
      </c>
      <c r="AM328" t="s">
        <v>3158</v>
      </c>
      <c r="AN328">
        <v>-0.42</v>
      </c>
      <c r="AO328" t="s">
        <v>3158</v>
      </c>
      <c r="AP328">
        <v>1.0156931977389001E-2</v>
      </c>
      <c r="AQ328">
        <f>(Table2[[#This Row],[Sharpe Ratio]]-AVERAGE(Table2[Sharpe Ratio]))/_xlfn.STDEV.P(Table2[Sharpe Ratio])</f>
        <v>-0.53546527865136828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367</v>
      </c>
      <c r="AT328">
        <f>_xlfn.RANK.AVG(Table2[[#This Row],[6M Return vs Nifty Z-Score]],Table2[6M Return vs Nifty Z-Score])</f>
        <v>176</v>
      </c>
      <c r="AU328">
        <f>_xlfn.RANK.AVG(Table2[[#This Row],[Sharpe Ratio Z-Score]],Table2[Sharpe Ratio Z-Score])</f>
        <v>477</v>
      </c>
      <c r="AV328">
        <f>(Table2[[#This Row],[Rank 1Y]]+Table2[[#This Row],[Rank 6M]]+Table2[[#This Row],[Rank Sharpe]])/3</f>
        <v>340</v>
      </c>
    </row>
    <row r="329" spans="1:48" hidden="1" x14ac:dyDescent="0.3">
      <c r="A329" t="s">
        <v>377</v>
      </c>
      <c r="B329" t="s">
        <v>378</v>
      </c>
      <c r="C329" t="s">
        <v>3123</v>
      </c>
      <c r="D329" t="s">
        <v>88</v>
      </c>
      <c r="E329">
        <v>60300.283039519898</v>
      </c>
      <c r="F329">
        <v>291.10000000000002</v>
      </c>
      <c r="G329">
        <v>24.093078811993099</v>
      </c>
      <c r="H329">
        <f>(Table2[[#This Row],[1Y Return vs Nifty]]-AVERAGE(Table2[1Y Return vs Nifty]))/_xlfn.STDEV.P(Table2[1Y Return vs Nifty])</f>
        <v>0.18196843344839086</v>
      </c>
      <c r="I329">
        <v>-0.71864109305650703</v>
      </c>
      <c r="J329">
        <f>(Table2[[#This Row],[1M Return vs Nifty]]-AVERAGE(Table2[1M Return vs Nifty]))/_xlfn.STDEV.P(Table2[1M Return vs Nifty])</f>
        <v>2.632265017799465E-2</v>
      </c>
      <c r="K329">
        <v>10.3251264108508</v>
      </c>
      <c r="L329">
        <f>(Table2[[#This Row],[6M Return vs Nifty]]-AVERAGE(Table2[6M Return vs Nifty]))/_xlfn.STDEV.P(Table2[6M Return vs Nifty])</f>
        <v>0.19752994521985318</v>
      </c>
      <c r="M329">
        <v>0.63150751300205998</v>
      </c>
      <c r="N329">
        <f>(Table2[[#This Row],[1W Return vs Nifty]]-AVERAGE(Table2[1W Return vs Nifty]))/_xlfn.STDEV.P(Table2[1W Return vs Nifty])</f>
        <v>-5.5670265185915294E-2</v>
      </c>
      <c r="O329">
        <v>309.16000000000003</v>
      </c>
      <c r="P329">
        <v>314.924475505038</v>
      </c>
      <c r="Q329">
        <v>284.074745700466</v>
      </c>
      <c r="R329">
        <v>31.8953425073238</v>
      </c>
      <c r="S329" s="1">
        <f>(Table2[[#This Row],[Close Price]]-Table2[[#This Row],[20D EMA]])/Table2[[#This Row],[20D EMA]]</f>
        <v>-5.8416353991460737E-2</v>
      </c>
      <c r="T329" s="1">
        <f>(Table2[[#This Row],[Close Price]]-Table2[[#This Row],[50D EMA]])/Table2[[#This Row],[50D EMA]]</f>
        <v>-7.5651393772526415E-2</v>
      </c>
      <c r="U329" s="1">
        <f>(Table2[[#This Row],[Close Price]]-Table2[[#This Row],[200D EMA]])/Table2[[#This Row],[200D EMA]]</f>
        <v>2.4730302168224388E-2</v>
      </c>
      <c r="V329">
        <v>0.70491214130837698</v>
      </c>
      <c r="W329">
        <v>290</v>
      </c>
      <c r="X329">
        <v>302.5</v>
      </c>
      <c r="Y329">
        <v>290</v>
      </c>
      <c r="Z329">
        <v>311.95</v>
      </c>
      <c r="AA329">
        <v>290</v>
      </c>
      <c r="AB329">
        <v>323.39999999999998</v>
      </c>
      <c r="AC329" s="1">
        <f>(Table2[[#This Row],[Close Price]]/Table2[[#This Row],[Day Low]])-1</f>
        <v>3.7931034482758808E-3</v>
      </c>
      <c r="AD329" s="1">
        <f>(Table2[[#This Row],[Day High]]/Table2[[#This Row],[Close Price]])-1</f>
        <v>3.9161800068704844E-2</v>
      </c>
      <c r="AE329" s="1">
        <f>(Table2[[#This Row],[Close Price]]/Table2[[#This Row],[Current Week Low]])-1</f>
        <v>3.7931034482758808E-3</v>
      </c>
      <c r="AF329" s="1">
        <f>(Table2[[#This Row],[Current Week High]]/Table2[[#This Row],[Close Price]])-1</f>
        <v>7.1624871178289196E-2</v>
      </c>
      <c r="AG329" s="1">
        <f>(Table2[[#This Row],[Close Price]]/Table2[[#This Row],[Current Month Low]])-1</f>
        <v>3.7931034482758808E-3</v>
      </c>
      <c r="AH329" s="1">
        <f>(Table2[[#This Row],[Current Month High]]/Table2[[#This Row],[Close Price]])-1</f>
        <v>0.11095843352799717</v>
      </c>
      <c r="AI329">
        <v>23.9951906561318</v>
      </c>
      <c r="AJ329">
        <v>48.142493638676797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-0.03</v>
      </c>
      <c r="AM329" t="s">
        <v>3158</v>
      </c>
      <c r="AN329">
        <v>1.31</v>
      </c>
      <c r="AO329" t="s">
        <v>3159</v>
      </c>
      <c r="AQ329">
        <f>(Table2[[#This Row],[Sharpe Ratio]]-AVERAGE(Table2[Sharpe Ratio]))/_xlfn.STDEV.P(Table2[Sharpe Ratio])</f>
        <v>-0.65585503827864744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245</v>
      </c>
      <c r="AT329">
        <f>_xlfn.RANK.AVG(Table2[[#This Row],[6M Return vs Nifty Z-Score]],Table2[6M Return vs Nifty Z-Score])</f>
        <v>248</v>
      </c>
      <c r="AU329">
        <f>_xlfn.RANK.AVG(Table2[[#This Row],[Sharpe Ratio Z-Score]],Table2[Sharpe Ratio Z-Score])</f>
        <v>531</v>
      </c>
      <c r="AV329">
        <f>(Table2[[#This Row],[Rank 1Y]]+Table2[[#This Row],[Rank 6M]]+Table2[[#This Row],[Rank Sharpe]])/3</f>
        <v>341.33333333333331</v>
      </c>
    </row>
    <row r="330" spans="1:48" x14ac:dyDescent="0.3">
      <c r="A330" t="s">
        <v>1213</v>
      </c>
      <c r="B330" t="s">
        <v>1214</v>
      </c>
      <c r="C330" t="s">
        <v>3115</v>
      </c>
      <c r="D330" t="s">
        <v>262</v>
      </c>
      <c r="E330">
        <v>9310.9018615999994</v>
      </c>
      <c r="F330">
        <v>697.3</v>
      </c>
      <c r="G330">
        <v>-11.069299518107499</v>
      </c>
      <c r="H330">
        <f>(Table2[[#This Row],[1Y Return vs Nifty]]-AVERAGE(Table2[1Y Return vs Nifty]))/_xlfn.STDEV.P(Table2[1Y Return vs Nifty])</f>
        <v>-0.52471912375835006</v>
      </c>
      <c r="I330">
        <v>8.3026460458776903</v>
      </c>
      <c r="J330">
        <f>(Table2[[#This Row],[1M Return vs Nifty]]-AVERAGE(Table2[1M Return vs Nifty]))/_xlfn.STDEV.P(Table2[1M Return vs Nifty])</f>
        <v>1.0131527377396001</v>
      </c>
      <c r="K330">
        <v>15.163458350569501</v>
      </c>
      <c r="L330">
        <f>(Table2[[#This Row],[6M Return vs Nifty]]-AVERAGE(Table2[6M Return vs Nifty]))/_xlfn.STDEV.P(Table2[6M Return vs Nifty])</f>
        <v>0.36550749332428706</v>
      </c>
      <c r="M330">
        <v>4.0099883009683799</v>
      </c>
      <c r="N330">
        <f>(Table2[[#This Row],[1W Return vs Nifty]]-AVERAGE(Table2[1W Return vs Nifty]))/_xlfn.STDEV.P(Table2[1W Return vs Nifty])</f>
        <v>0.6518997078053379</v>
      </c>
      <c r="O330">
        <v>680.22</v>
      </c>
      <c r="P330">
        <v>679.23515628806194</v>
      </c>
      <c r="Q330">
        <v>648.84388969917904</v>
      </c>
      <c r="R330">
        <v>56.965514410440903</v>
      </c>
      <c r="S330" s="1">
        <f>(Table2[[#This Row],[Close Price]]-Table2[[#This Row],[20D EMA]])/Table2[[#This Row],[20D EMA]]</f>
        <v>2.5109523389491527E-2</v>
      </c>
      <c r="T330" s="1">
        <f>(Table2[[#This Row],[Close Price]]-Table2[[#This Row],[50D EMA]])/Table2[[#This Row],[50D EMA]]</f>
        <v>2.6595860866007289E-2</v>
      </c>
      <c r="U330" s="1">
        <f>(Table2[[#This Row],[Close Price]]-Table2[[#This Row],[200D EMA]])/Table2[[#This Row],[200D EMA]]</f>
        <v>7.4680691411437086E-2</v>
      </c>
      <c r="V330">
        <v>1.8382188121430301</v>
      </c>
      <c r="W330">
        <v>676</v>
      </c>
      <c r="X330">
        <v>710</v>
      </c>
      <c r="Y330">
        <v>676</v>
      </c>
      <c r="Z330">
        <v>724</v>
      </c>
      <c r="AA330">
        <v>659.65</v>
      </c>
      <c r="AB330">
        <v>751.7</v>
      </c>
      <c r="AC330" s="1">
        <f>(Table2[[#This Row],[Close Price]]/Table2[[#This Row],[Day Low]])-1</f>
        <v>3.1508875739644893E-2</v>
      </c>
      <c r="AD330" s="1">
        <f>(Table2[[#This Row],[Day High]]/Table2[[#This Row],[Close Price]])-1</f>
        <v>1.8213107701132936E-2</v>
      </c>
      <c r="AE330" s="1">
        <f>(Table2[[#This Row],[Close Price]]/Table2[[#This Row],[Current Week Low]])-1</f>
        <v>3.1508875739644893E-2</v>
      </c>
      <c r="AF330" s="1">
        <f>(Table2[[#This Row],[Current Week High]]/Table2[[#This Row],[Close Price]])-1</f>
        <v>3.8290549261436935E-2</v>
      </c>
      <c r="AG330" s="1">
        <f>(Table2[[#This Row],[Close Price]]/Table2[[#This Row],[Current Month Low]])-1</f>
        <v>5.7075721973773863E-2</v>
      </c>
      <c r="AH330" s="1">
        <f>(Table2[[#This Row],[Current Month High]]/Table2[[#This Row],[Close Price]])-1</f>
        <v>7.8015201491467234E-2</v>
      </c>
      <c r="AI330">
        <v>22.6158038147139</v>
      </c>
      <c r="AJ330">
        <v>26.414068165337099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0.08</v>
      </c>
      <c r="AM330" t="s">
        <v>3159</v>
      </c>
      <c r="AN330">
        <v>9.2200000000000006</v>
      </c>
      <c r="AO330" t="s">
        <v>3159</v>
      </c>
      <c r="AP330">
        <v>6.4173125671475997E-2</v>
      </c>
      <c r="AQ330">
        <f>(Table2[[#This Row],[Sharpe Ratio]]-AVERAGE(Table2[Sharpe Ratio]))/_xlfn.STDEV.P(Table2[Sharpe Ratio])</f>
        <v>0.10478677672208801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1.6106275918329631</v>
      </c>
      <c r="AS330">
        <f>_xlfn.RANK.AVG(Table2[[#This Row],[1Y Return vs Nifty Z-Score]],Table2[1Y Return vs Nifty Z-Score])</f>
        <v>501</v>
      </c>
      <c r="AT330">
        <f>_xlfn.RANK.AVG(Table2[[#This Row],[6M Return vs Nifty Z-Score]],Table2[6M Return vs Nifty Z-Score])</f>
        <v>208</v>
      </c>
      <c r="AU330">
        <f>_xlfn.RANK.AVG(Table2[[#This Row],[Sharpe Ratio Z-Score]],Table2[Sharpe Ratio Z-Score])</f>
        <v>316</v>
      </c>
      <c r="AV330">
        <f>(Table2[[#This Row],[Rank 1Y]]+Table2[[#This Row],[Rank 6M]]+Table2[[#This Row],[Rank Sharpe]])/3</f>
        <v>341.66666666666669</v>
      </c>
    </row>
    <row r="331" spans="1:48" x14ac:dyDescent="0.3">
      <c r="A331" t="s">
        <v>1188</v>
      </c>
      <c r="B331" t="s">
        <v>1189</v>
      </c>
      <c r="C331" t="s">
        <v>3117</v>
      </c>
      <c r="D331" t="s">
        <v>249</v>
      </c>
      <c r="E331">
        <v>9676.8891869800009</v>
      </c>
      <c r="F331">
        <v>1475.9</v>
      </c>
      <c r="G331">
        <v>26.845431500188401</v>
      </c>
      <c r="H331">
        <f>(Table2[[#This Row],[1Y Return vs Nifty]]-AVERAGE(Table2[1Y Return vs Nifty]))/_xlfn.STDEV.P(Table2[1Y Return vs Nifty])</f>
        <v>0.23728475419132222</v>
      </c>
      <c r="I331">
        <v>18.276305519727298</v>
      </c>
      <c r="J331">
        <f>(Table2[[#This Row],[1M Return vs Nifty]]-AVERAGE(Table2[1M Return vs Nifty]))/_xlfn.STDEV.P(Table2[1M Return vs Nifty])</f>
        <v>2.1041619363506356</v>
      </c>
      <c r="K331">
        <v>9.1879786906607404</v>
      </c>
      <c r="L331">
        <f>(Table2[[#This Row],[6M Return vs Nifty]]-AVERAGE(Table2[6M Return vs Nifty]))/_xlfn.STDEV.P(Table2[6M Return vs Nifty])</f>
        <v>0.15805037080248102</v>
      </c>
      <c r="M331">
        <v>16.117713329227001</v>
      </c>
      <c r="N331">
        <f>(Table2[[#This Row],[1W Return vs Nifty]]-AVERAGE(Table2[1W Return vs Nifty]))/_xlfn.STDEV.P(Table2[1W Return vs Nifty])</f>
        <v>3.1876733909783082</v>
      </c>
      <c r="O331">
        <v>1403.86</v>
      </c>
      <c r="P331">
        <v>1375.9049828699499</v>
      </c>
      <c r="Q331">
        <v>1279.3015810853799</v>
      </c>
      <c r="R331">
        <v>64.475282238237</v>
      </c>
      <c r="S331" s="1">
        <f>(Table2[[#This Row],[Close Price]]-Table2[[#This Row],[20D EMA]])/Table2[[#This Row],[20D EMA]]</f>
        <v>5.1315658256521443E-2</v>
      </c>
      <c r="T331" s="1">
        <f>(Table2[[#This Row],[Close Price]]-Table2[[#This Row],[50D EMA]])/Table2[[#This Row],[50D EMA]]</f>
        <v>7.2675815826667226E-2</v>
      </c>
      <c r="U331" s="1">
        <f>(Table2[[#This Row],[Close Price]]-Table2[[#This Row],[200D EMA]])/Table2[[#This Row],[200D EMA]]</f>
        <v>0.15367636671551907</v>
      </c>
      <c r="V331">
        <v>0.942916023010413</v>
      </c>
      <c r="W331">
        <v>1443.25</v>
      </c>
      <c r="X331">
        <v>1529</v>
      </c>
      <c r="Y331">
        <v>1443.25</v>
      </c>
      <c r="Z331">
        <v>1565.8</v>
      </c>
      <c r="AA331">
        <v>1341.6</v>
      </c>
      <c r="AB331">
        <v>1565.8</v>
      </c>
      <c r="AC331" s="1">
        <f>(Table2[[#This Row],[Close Price]]/Table2[[#This Row],[Day Low]])-1</f>
        <v>2.262255326520024E-2</v>
      </c>
      <c r="AD331" s="1">
        <f>(Table2[[#This Row],[Day High]]/Table2[[#This Row],[Close Price]])-1</f>
        <v>3.5978047293176996E-2</v>
      </c>
      <c r="AE331" s="1">
        <f>(Table2[[#This Row],[Close Price]]/Table2[[#This Row],[Current Week Low]])-1</f>
        <v>2.262255326520024E-2</v>
      </c>
      <c r="AF331" s="1">
        <f>(Table2[[#This Row],[Current Week High]]/Table2[[#This Row],[Close Price]])-1</f>
        <v>6.0911985906904276E-2</v>
      </c>
      <c r="AG331" s="1">
        <f>(Table2[[#This Row],[Close Price]]/Table2[[#This Row],[Current Month Low]])-1</f>
        <v>0.10010435301132992</v>
      </c>
      <c r="AH331" s="1">
        <f>(Table2[[#This Row],[Current Month High]]/Table2[[#This Row],[Close Price]])-1</f>
        <v>6.0911985906904276E-2</v>
      </c>
      <c r="AI331">
        <v>12.063825462429699</v>
      </c>
      <c r="AJ331">
        <v>48.705289672543998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0.17</v>
      </c>
      <c r="AM331" t="s">
        <v>3159</v>
      </c>
      <c r="AN331">
        <v>8.44</v>
      </c>
      <c r="AO331" t="s">
        <v>3159</v>
      </c>
      <c r="AQ331">
        <f>(Table2[[#This Row],[Sharpe Ratio]]-AVERAGE(Table2[Sharpe Ratio]))/_xlfn.STDEV.P(Table2[Sharpe Ratio])</f>
        <v>-0.65585503827864744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5.0313154140440997</v>
      </c>
      <c r="AS331">
        <f>_xlfn.RANK.AVG(Table2[[#This Row],[1Y Return vs Nifty Z-Score]],Table2[1Y Return vs Nifty Z-Score])</f>
        <v>234</v>
      </c>
      <c r="AT331">
        <f>_xlfn.RANK.AVG(Table2[[#This Row],[6M Return vs Nifty Z-Score]],Table2[6M Return vs Nifty Z-Score])</f>
        <v>264</v>
      </c>
      <c r="AU331">
        <f>_xlfn.RANK.AVG(Table2[[#This Row],[Sharpe Ratio Z-Score]],Table2[Sharpe Ratio Z-Score])</f>
        <v>531</v>
      </c>
      <c r="AV331">
        <f>(Table2[[#This Row],[Rank 1Y]]+Table2[[#This Row],[Rank 6M]]+Table2[[#This Row],[Rank Sharpe]])/3</f>
        <v>343</v>
      </c>
    </row>
    <row r="332" spans="1:48" hidden="1" x14ac:dyDescent="0.3">
      <c r="A332" t="s">
        <v>1845</v>
      </c>
      <c r="B332" t="s">
        <v>1846</v>
      </c>
      <c r="C332" t="s">
        <v>3116</v>
      </c>
      <c r="D332" t="s">
        <v>48</v>
      </c>
      <c r="E332">
        <v>3901.717445535</v>
      </c>
      <c r="F332">
        <v>563.85</v>
      </c>
      <c r="G332">
        <v>-38.544964757984602</v>
      </c>
      <c r="H332">
        <f>(Table2[[#This Row],[1Y Return vs Nifty]]-AVERAGE(Table2[1Y Return vs Nifty]))/_xlfn.STDEV.P(Table2[1Y Return vs Nifty])</f>
        <v>-1.0769204159666568</v>
      </c>
      <c r="I332">
        <v>-5.1804850154483004</v>
      </c>
      <c r="J332">
        <f>(Table2[[#This Row],[1M Return vs Nifty]]-AVERAGE(Table2[1M Return vs Nifty]))/_xlfn.STDEV.P(Table2[1M Return vs Nifty])</f>
        <v>-0.46175424625701944</v>
      </c>
      <c r="K332">
        <v>13.8853946175307</v>
      </c>
      <c r="L332">
        <f>(Table2[[#This Row],[6M Return vs Nifty]]-AVERAGE(Table2[6M Return vs Nifty]))/_xlfn.STDEV.P(Table2[6M Return vs Nifty])</f>
        <v>0.32113558687556604</v>
      </c>
      <c r="M332">
        <v>-5.2057830480284801</v>
      </c>
      <c r="N332">
        <f>(Table2[[#This Row],[1W Return vs Nifty]]-AVERAGE(Table2[1W Return vs Nifty]))/_xlfn.STDEV.P(Table2[1W Return vs Nifty])</f>
        <v>-1.2781994976509932</v>
      </c>
      <c r="O332">
        <v>612.42999999999995</v>
      </c>
      <c r="P332">
        <v>635.87584755540195</v>
      </c>
      <c r="Q332">
        <v>625.12942994414004</v>
      </c>
      <c r="R332">
        <v>27.433391442396498</v>
      </c>
      <c r="S332" s="1">
        <f>(Table2[[#This Row],[Close Price]]-Table2[[#This Row],[20D EMA]])/Table2[[#This Row],[20D EMA]]</f>
        <v>-7.9323351240141615E-2</v>
      </c>
      <c r="T332" s="1">
        <f>(Table2[[#This Row],[Close Price]]-Table2[[#This Row],[50D EMA]])/Table2[[#This Row],[50D EMA]]</f>
        <v>-0.1132702992766627</v>
      </c>
      <c r="U332" s="1">
        <f>(Table2[[#This Row],[Close Price]]-Table2[[#This Row],[200D EMA]])/Table2[[#This Row],[200D EMA]]</f>
        <v>-9.8026787747964111E-2</v>
      </c>
      <c r="V332">
        <v>0.68992336235305995</v>
      </c>
      <c r="W332">
        <v>561</v>
      </c>
      <c r="X332">
        <v>590</v>
      </c>
      <c r="Y332">
        <v>561</v>
      </c>
      <c r="Z332">
        <v>616.9</v>
      </c>
      <c r="AA332">
        <v>561</v>
      </c>
      <c r="AB332">
        <v>649</v>
      </c>
      <c r="AC332" s="1">
        <f>(Table2[[#This Row],[Close Price]]/Table2[[#This Row],[Day Low]])-1</f>
        <v>5.080213903743358E-3</v>
      </c>
      <c r="AD332" s="1">
        <f>(Table2[[#This Row],[Day High]]/Table2[[#This Row],[Close Price]])-1</f>
        <v>4.6377582690431796E-2</v>
      </c>
      <c r="AE332" s="1">
        <f>(Table2[[#This Row],[Close Price]]/Table2[[#This Row],[Current Week Low]])-1</f>
        <v>5.080213903743358E-3</v>
      </c>
      <c r="AF332" s="1">
        <f>(Table2[[#This Row],[Current Week High]]/Table2[[#This Row],[Close Price]])-1</f>
        <v>9.4085306375809141E-2</v>
      </c>
      <c r="AG332" s="1">
        <f>(Table2[[#This Row],[Close Price]]/Table2[[#This Row],[Current Month Low]])-1</f>
        <v>5.080213903743358E-3</v>
      </c>
      <c r="AH332" s="1">
        <f>(Table2[[#This Row],[Current Month High]]/Table2[[#This Row],[Close Price]])-1</f>
        <v>0.151015340959475</v>
      </c>
      <c r="AI332">
        <v>78.957169459962699</v>
      </c>
      <c r="AJ332">
        <v>32.126537785588702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-0.13</v>
      </c>
      <c r="AM332" t="s">
        <v>3158</v>
      </c>
      <c r="AN332">
        <v>0.33</v>
      </c>
      <c r="AO332" t="s">
        <v>3159</v>
      </c>
      <c r="AP332">
        <v>0.12882014056095301</v>
      </c>
      <c r="AQ332">
        <f>(Table2[[#This Row],[Sharpe Ratio]]-AVERAGE(Table2[Sharpe Ratio]))/_xlfn.STDEV.P(Table2[Sharpe Ratio])</f>
        <v>0.87104558405595189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678</v>
      </c>
      <c r="AT332">
        <f>_xlfn.RANK.AVG(Table2[[#This Row],[6M Return vs Nifty Z-Score]],Table2[6M Return vs Nifty Z-Score])</f>
        <v>217</v>
      </c>
      <c r="AU332">
        <f>_xlfn.RANK.AVG(Table2[[#This Row],[Sharpe Ratio Z-Score]],Table2[Sharpe Ratio Z-Score])</f>
        <v>136</v>
      </c>
      <c r="AV332">
        <f>(Table2[[#This Row],[Rank 1Y]]+Table2[[#This Row],[Rank 6M]]+Table2[[#This Row],[Rank Sharpe]])/3</f>
        <v>343.66666666666669</v>
      </c>
    </row>
    <row r="333" spans="1:48" hidden="1" x14ac:dyDescent="0.3">
      <c r="A333" t="s">
        <v>694</v>
      </c>
      <c r="B333" t="s">
        <v>695</v>
      </c>
      <c r="C333" t="s">
        <v>3124</v>
      </c>
      <c r="D333" t="s">
        <v>464</v>
      </c>
      <c r="E333">
        <v>24617.712240000001</v>
      </c>
      <c r="F333">
        <v>3512.2</v>
      </c>
      <c r="G333">
        <v>-17.456136616387301</v>
      </c>
      <c r="H333">
        <f>(Table2[[#This Row],[1Y Return vs Nifty]]-AVERAGE(Table2[1Y Return vs Nifty]))/_xlfn.STDEV.P(Table2[1Y Return vs Nifty])</f>
        <v>-0.65308070001148377</v>
      </c>
      <c r="I333">
        <v>5.5314988777301997</v>
      </c>
      <c r="J333">
        <f>(Table2[[#This Row],[1M Return vs Nifty]]-AVERAGE(Table2[1M Return vs Nifty]))/_xlfn.STDEV.P(Table2[1M Return vs Nifty])</f>
        <v>0.7100195638949458</v>
      </c>
      <c r="K333">
        <v>5.7629577040363502</v>
      </c>
      <c r="L333">
        <f>(Table2[[#This Row],[6M Return vs Nifty]]-AVERAGE(Table2[6M Return vs Nifty]))/_xlfn.STDEV.P(Table2[6M Return vs Nifty])</f>
        <v>3.9140251631772871E-2</v>
      </c>
      <c r="M333">
        <v>0.24799698743985801</v>
      </c>
      <c r="N333">
        <f>(Table2[[#This Row],[1W Return vs Nifty]]-AVERAGE(Table2[1W Return vs Nifty]))/_xlfn.STDEV.P(Table2[1W Return vs Nifty])</f>
        <v>-0.135990547953382</v>
      </c>
      <c r="O333">
        <v>3604.5</v>
      </c>
      <c r="P333">
        <v>3610.0797990014498</v>
      </c>
      <c r="Q333">
        <v>3404.0455807060698</v>
      </c>
      <c r="R333">
        <v>30.997257833791299</v>
      </c>
      <c r="S333" s="1">
        <f>(Table2[[#This Row],[Close Price]]-Table2[[#This Row],[20D EMA]])/Table2[[#This Row],[20D EMA]]</f>
        <v>-2.560688028852828E-2</v>
      </c>
      <c r="T333" s="1">
        <f>(Table2[[#This Row],[Close Price]]-Table2[[#This Row],[50D EMA]])/Table2[[#This Row],[50D EMA]]</f>
        <v>-2.7112918398236964E-2</v>
      </c>
      <c r="U333" s="1">
        <f>(Table2[[#This Row],[Close Price]]-Table2[[#This Row],[200D EMA]])/Table2[[#This Row],[200D EMA]]</f>
        <v>3.1772318181326038E-2</v>
      </c>
      <c r="V333">
        <v>0.50194383795803699</v>
      </c>
      <c r="W333">
        <v>3449</v>
      </c>
      <c r="X333">
        <v>3614.6</v>
      </c>
      <c r="Y333">
        <v>3449</v>
      </c>
      <c r="Z333">
        <v>3625</v>
      </c>
      <c r="AA333">
        <v>3449</v>
      </c>
      <c r="AB333">
        <v>3750</v>
      </c>
      <c r="AC333" s="1">
        <f>(Table2[[#This Row],[Close Price]]/Table2[[#This Row],[Day Low]])-1</f>
        <v>1.8324151928095E-2</v>
      </c>
      <c r="AD333" s="1">
        <f>(Table2[[#This Row],[Day High]]/Table2[[#This Row],[Close Price]])-1</f>
        <v>2.9155515061784598E-2</v>
      </c>
      <c r="AE333" s="1">
        <f>(Table2[[#This Row],[Close Price]]/Table2[[#This Row],[Current Week Low]])-1</f>
        <v>1.8324151928095E-2</v>
      </c>
      <c r="AF333" s="1">
        <f>(Table2[[#This Row],[Current Week High]]/Table2[[#This Row],[Close Price]])-1</f>
        <v>3.2116622060247124E-2</v>
      </c>
      <c r="AG333" s="1">
        <f>(Table2[[#This Row],[Close Price]]/Table2[[#This Row],[Current Month Low]])-1</f>
        <v>1.8324151928095E-2</v>
      </c>
      <c r="AH333" s="1">
        <f>(Table2[[#This Row],[Current Month High]]/Table2[[#This Row],[Close Price]])-1</f>
        <v>6.7706850407152297E-2</v>
      </c>
      <c r="AI333">
        <v>13.2765787825294</v>
      </c>
      <c r="AJ333">
        <v>36.052682548905601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0.04</v>
      </c>
      <c r="AM333" t="s">
        <v>3159</v>
      </c>
      <c r="AN333">
        <v>0.06</v>
      </c>
      <c r="AO333" t="s">
        <v>3159</v>
      </c>
      <c r="AP333">
        <v>0.11291490147790401</v>
      </c>
      <c r="AQ333">
        <f>(Table2[[#This Row],[Sharpe Ratio]]-AVERAGE(Table2[Sharpe Ratio]))/_xlfn.STDEV.P(Table2[Sharpe Ratio])</f>
        <v>0.68252134127423414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560</v>
      </c>
      <c r="AT333">
        <f>_xlfn.RANK.AVG(Table2[[#This Row],[6M Return vs Nifty Z-Score]],Table2[6M Return vs Nifty Z-Score])</f>
        <v>296</v>
      </c>
      <c r="AU333">
        <f>_xlfn.RANK.AVG(Table2[[#This Row],[Sharpe Ratio Z-Score]],Table2[Sharpe Ratio Z-Score])</f>
        <v>177</v>
      </c>
      <c r="AV333">
        <f>(Table2[[#This Row],[Rank 1Y]]+Table2[[#This Row],[Rank 6M]]+Table2[[#This Row],[Rank Sharpe]])/3</f>
        <v>344.33333333333331</v>
      </c>
    </row>
    <row r="334" spans="1:48" hidden="1" x14ac:dyDescent="0.3">
      <c r="A334" t="s">
        <v>770</v>
      </c>
      <c r="B334" t="s">
        <v>771</v>
      </c>
      <c r="C334" t="s">
        <v>3111</v>
      </c>
      <c r="D334" t="s">
        <v>196</v>
      </c>
      <c r="E334">
        <v>20303.14636536</v>
      </c>
      <c r="F334">
        <v>359.85</v>
      </c>
      <c r="G334">
        <v>8.0436516340331305</v>
      </c>
      <c r="H334">
        <f>(Table2[[#This Row],[1Y Return vs Nifty]]-AVERAGE(Table2[1Y Return vs Nifty]))/_xlfn.STDEV.P(Table2[1Y Return vs Nifty])</f>
        <v>-0.14059025073625653</v>
      </c>
      <c r="I334">
        <v>-3.7244572855734699</v>
      </c>
      <c r="J334">
        <f>(Table2[[#This Row],[1M Return vs Nifty]]-AVERAGE(Table2[1M Return vs Nifty]))/_xlfn.STDEV.P(Table2[1M Return vs Nifty])</f>
        <v>-0.30248074680666726</v>
      </c>
      <c r="K334">
        <v>17.311453540681899</v>
      </c>
      <c r="L334">
        <f>(Table2[[#This Row],[6M Return vs Nifty]]-AVERAGE(Table2[6M Return vs Nifty]))/_xlfn.STDEV.P(Table2[6M Return vs Nifty])</f>
        <v>0.4400817411995116</v>
      </c>
      <c r="M334">
        <v>0.57859400791888405</v>
      </c>
      <c r="N334">
        <f>(Table2[[#This Row],[1W Return vs Nifty]]-AVERAGE(Table2[1W Return vs Nifty]))/_xlfn.STDEV.P(Table2[1W Return vs Nifty])</f>
        <v>-6.6752171436775573E-2</v>
      </c>
      <c r="O334">
        <v>386.53</v>
      </c>
      <c r="P334">
        <v>389.38760557968197</v>
      </c>
      <c r="Q334">
        <v>354.51135938700003</v>
      </c>
      <c r="R334">
        <v>18.845032241192499</v>
      </c>
      <c r="S334" s="1">
        <f>(Table2[[#This Row],[Close Price]]-Table2[[#This Row],[20D EMA]])/Table2[[#This Row],[20D EMA]]</f>
        <v>-6.9024396553954287E-2</v>
      </c>
      <c r="T334" s="1">
        <f>(Table2[[#This Row],[Close Price]]-Table2[[#This Row],[50D EMA]])/Table2[[#This Row],[50D EMA]]</f>
        <v>-7.5856563373940131E-2</v>
      </c>
      <c r="U334" s="1">
        <f>(Table2[[#This Row],[Close Price]]-Table2[[#This Row],[200D EMA]])/Table2[[#This Row],[200D EMA]]</f>
        <v>1.5059152468996355E-2</v>
      </c>
      <c r="V334">
        <v>0.14059393905984099</v>
      </c>
      <c r="W334">
        <v>357.3</v>
      </c>
      <c r="X334">
        <v>371.65</v>
      </c>
      <c r="Y334">
        <v>357.3</v>
      </c>
      <c r="Z334">
        <v>388.75</v>
      </c>
      <c r="AA334">
        <v>357.3</v>
      </c>
      <c r="AB334">
        <v>401.4</v>
      </c>
      <c r="AC334" s="1">
        <f>(Table2[[#This Row],[Close Price]]/Table2[[#This Row],[Day Low]])-1</f>
        <v>7.1368597816960921E-3</v>
      </c>
      <c r="AD334" s="1">
        <f>(Table2[[#This Row],[Day High]]/Table2[[#This Row],[Close Price]])-1</f>
        <v>3.2791440878143563E-2</v>
      </c>
      <c r="AE334" s="1">
        <f>(Table2[[#This Row],[Close Price]]/Table2[[#This Row],[Current Week Low]])-1</f>
        <v>7.1368597816960921E-3</v>
      </c>
      <c r="AF334" s="1">
        <f>(Table2[[#This Row],[Current Week High]]/Table2[[#This Row],[Close Price]])-1</f>
        <v>8.0311240794775474E-2</v>
      </c>
      <c r="AG334" s="1">
        <f>(Table2[[#This Row],[Close Price]]/Table2[[#This Row],[Current Month Low]])-1</f>
        <v>7.1368597816960921E-3</v>
      </c>
      <c r="AH334" s="1">
        <f>(Table2[[#This Row],[Current Month High]]/Table2[[#This Row],[Close Price]])-1</f>
        <v>0.11546477699041247</v>
      </c>
      <c r="AI334">
        <v>30.5266083090176</v>
      </c>
      <c r="AJ334">
        <v>38.377235147087099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0.08</v>
      </c>
      <c r="AM334" t="s">
        <v>3159</v>
      </c>
      <c r="AN334">
        <v>-7.6</v>
      </c>
      <c r="AO334" t="s">
        <v>3158</v>
      </c>
      <c r="AP334">
        <v>4.4978392844479999E-3</v>
      </c>
      <c r="AQ334">
        <f>(Table2[[#This Row],[Sharpe Ratio]]-AVERAGE(Table2[Sharpe Ratio]))/_xlfn.STDEV.P(Table2[Sharpe Ratio])</f>
        <v>-0.60254230649091056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349</v>
      </c>
      <c r="AT334">
        <f>_xlfn.RANK.AVG(Table2[[#This Row],[6M Return vs Nifty Z-Score]],Table2[6M Return vs Nifty Z-Score])</f>
        <v>192</v>
      </c>
      <c r="AU334">
        <f>_xlfn.RANK.AVG(Table2[[#This Row],[Sharpe Ratio Z-Score]],Table2[Sharpe Ratio Z-Score])</f>
        <v>495</v>
      </c>
      <c r="AV334">
        <f>(Table2[[#This Row],[Rank 1Y]]+Table2[[#This Row],[Rank 6M]]+Table2[[#This Row],[Rank Sharpe]])/3</f>
        <v>345.33333333333331</v>
      </c>
    </row>
    <row r="335" spans="1:48" hidden="1" x14ac:dyDescent="0.3">
      <c r="A335" t="s">
        <v>1260</v>
      </c>
      <c r="B335" t="s">
        <v>1261</v>
      </c>
      <c r="C335" t="s">
        <v>3124</v>
      </c>
      <c r="D335" t="s">
        <v>464</v>
      </c>
      <c r="E335">
        <v>8738.6573783759995</v>
      </c>
      <c r="F335">
        <v>141.36000000000001</v>
      </c>
      <c r="G335">
        <v>10.3312721926736</v>
      </c>
      <c r="H335">
        <f>(Table2[[#This Row],[1Y Return vs Nifty]]-AVERAGE(Table2[1Y Return vs Nifty]))/_xlfn.STDEV.P(Table2[1Y Return vs Nifty])</f>
        <v>-9.4614038057330818E-2</v>
      </c>
      <c r="I335">
        <v>-21.066982440414701</v>
      </c>
      <c r="J335">
        <f>(Table2[[#This Row],[1M Return vs Nifty]]-AVERAGE(Table2[1M Return vs Nifty]))/_xlfn.STDEV.P(Table2[1M Return vs Nifty])</f>
        <v>-2.1995632089344865</v>
      </c>
      <c r="K335">
        <v>-21.3745475108758</v>
      </c>
      <c r="L335">
        <f>(Table2[[#This Row],[6M Return vs Nifty]]-AVERAGE(Table2[6M Return vs Nifty]))/_xlfn.STDEV.P(Table2[6M Return vs Nifty])</f>
        <v>-0.90302156042803816</v>
      </c>
      <c r="M335">
        <v>-6.6490829363529302</v>
      </c>
      <c r="N335">
        <f>(Table2[[#This Row],[1W Return vs Nifty]]-AVERAGE(Table2[1W Return vs Nifty]))/_xlfn.STDEV.P(Table2[1W Return vs Nifty])</f>
        <v>-1.5804760909166733</v>
      </c>
      <c r="O335">
        <v>167.16</v>
      </c>
      <c r="P335">
        <v>183.68042302627299</v>
      </c>
      <c r="Q335">
        <v>175.02451849956199</v>
      </c>
      <c r="R335">
        <v>23.365705671602299</v>
      </c>
      <c r="S335" s="1">
        <f>(Table2[[#This Row],[Close Price]]-Table2[[#This Row],[20D EMA]])/Table2[[#This Row],[20D EMA]]</f>
        <v>-0.15434314429289295</v>
      </c>
      <c r="T335" s="1">
        <f>(Table2[[#This Row],[Close Price]]-Table2[[#This Row],[50D EMA]])/Table2[[#This Row],[50D EMA]]</f>
        <v>-0.23040246929428954</v>
      </c>
      <c r="U335" s="1">
        <f>(Table2[[#This Row],[Close Price]]-Table2[[#This Row],[200D EMA]])/Table2[[#This Row],[200D EMA]]</f>
        <v>-0.19234172896551191</v>
      </c>
      <c r="V335">
        <v>1.2142099698333799</v>
      </c>
      <c r="W335">
        <v>140.6</v>
      </c>
      <c r="X335">
        <v>150.79</v>
      </c>
      <c r="Y335">
        <v>140.6</v>
      </c>
      <c r="Z335">
        <v>154.49</v>
      </c>
      <c r="AA335">
        <v>140.6</v>
      </c>
      <c r="AB335">
        <v>171.94</v>
      </c>
      <c r="AC335" s="1">
        <f>(Table2[[#This Row],[Close Price]]/Table2[[#This Row],[Day Low]])-1</f>
        <v>5.4054054054055722E-3</v>
      </c>
      <c r="AD335" s="1">
        <f>(Table2[[#This Row],[Day High]]/Table2[[#This Row],[Close Price]])-1</f>
        <v>6.6709111488398198E-2</v>
      </c>
      <c r="AE335" s="1">
        <f>(Table2[[#This Row],[Close Price]]/Table2[[#This Row],[Current Week Low]])-1</f>
        <v>5.4054054054055722E-3</v>
      </c>
      <c r="AF335" s="1">
        <f>(Table2[[#This Row],[Current Week High]]/Table2[[#This Row],[Close Price]])-1</f>
        <v>9.2883418222976744E-2</v>
      </c>
      <c r="AG335" s="1">
        <f>(Table2[[#This Row],[Close Price]]/Table2[[#This Row],[Current Month Low]])-1</f>
        <v>5.4054054054055722E-3</v>
      </c>
      <c r="AH335" s="1">
        <f>(Table2[[#This Row],[Current Month High]]/Table2[[#This Row],[Close Price]])-1</f>
        <v>0.21632710809281264</v>
      </c>
      <c r="AI335">
        <v>67.374080362195699</v>
      </c>
      <c r="AJ335">
        <v>39.9603960396039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-0.28000000000000003</v>
      </c>
      <c r="AM335" t="s">
        <v>3158</v>
      </c>
      <c r="AN335">
        <v>-16.809999999999999</v>
      </c>
      <c r="AO335" t="s">
        <v>3158</v>
      </c>
      <c r="AP335">
        <v>0.161520305529575</v>
      </c>
      <c r="AQ335">
        <f>(Table2[[#This Row],[Sharpe Ratio]]-AVERAGE(Table2[Sharpe Ratio]))/_xlfn.STDEV.P(Table2[Sharpe Ratio])</f>
        <v>1.2586394961849949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332</v>
      </c>
      <c r="AT335">
        <f>_xlfn.RANK.AVG(Table2[[#This Row],[6M Return vs Nifty Z-Score]],Table2[6M Return vs Nifty Z-Score])</f>
        <v>641</v>
      </c>
      <c r="AU335">
        <f>_xlfn.RANK.AVG(Table2[[#This Row],[Sharpe Ratio Z-Score]],Table2[Sharpe Ratio Z-Score])</f>
        <v>68</v>
      </c>
      <c r="AV335">
        <f>(Table2[[#This Row],[Rank 1Y]]+Table2[[#This Row],[Rank 6M]]+Table2[[#This Row],[Rank Sharpe]])/3</f>
        <v>347</v>
      </c>
    </row>
    <row r="336" spans="1:48" x14ac:dyDescent="0.3">
      <c r="A336" t="s">
        <v>32</v>
      </c>
      <c r="B336" t="s">
        <v>33</v>
      </c>
      <c r="C336" t="s">
        <v>3113</v>
      </c>
      <c r="D336" t="s">
        <v>34</v>
      </c>
      <c r="E336">
        <v>721689.39904941001</v>
      </c>
      <c r="F336">
        <v>808.65</v>
      </c>
      <c r="G336">
        <v>17.932247468745199</v>
      </c>
      <c r="H336">
        <f>(Table2[[#This Row],[1Y Return vs Nifty]]-AVERAGE(Table2[1Y Return vs Nifty]))/_xlfn.STDEV.P(Table2[1Y Return vs Nifty])</f>
        <v>5.8149082793274735E-2</v>
      </c>
      <c r="I336">
        <v>8.7986982498163506</v>
      </c>
      <c r="J336">
        <f>(Table2[[#This Row],[1M Return vs Nifty]]-AVERAGE(Table2[1M Return vs Nifty]))/_xlfn.STDEV.P(Table2[1M Return vs Nifty])</f>
        <v>1.067415420249199</v>
      </c>
      <c r="K336">
        <v>-6.6010501053028099</v>
      </c>
      <c r="L336">
        <f>(Table2[[#This Row],[6M Return vs Nifty]]-AVERAGE(Table2[6M Return vs Nifty]))/_xlfn.STDEV.P(Table2[6M Return vs Nifty])</f>
        <v>-0.39011423988160071</v>
      </c>
      <c r="M336">
        <v>1.0367932688952299</v>
      </c>
      <c r="N336">
        <f>(Table2[[#This Row],[1W Return vs Nifty]]-AVERAGE(Table2[1W Return vs Nifty]))/_xlfn.STDEV.P(Table2[1W Return vs Nifty])</f>
        <v>2.9210499083189883E-2</v>
      </c>
      <c r="O336">
        <v>823.35</v>
      </c>
      <c r="P336">
        <v>814.82276253124701</v>
      </c>
      <c r="Q336">
        <v>779.50979739717104</v>
      </c>
      <c r="R336">
        <v>38.029145700053803</v>
      </c>
      <c r="S336" s="1">
        <f>(Table2[[#This Row],[Close Price]]-Table2[[#This Row],[20D EMA]])/Table2[[#This Row],[20D EMA]]</f>
        <v>-1.7853889597376625E-2</v>
      </c>
      <c r="T336" s="1">
        <f>(Table2[[#This Row],[Close Price]]-Table2[[#This Row],[50D EMA]])/Table2[[#This Row],[50D EMA]]</f>
        <v>-7.5755892141149122E-3</v>
      </c>
      <c r="U336" s="1">
        <f>(Table2[[#This Row],[Close Price]]-Table2[[#This Row],[200D EMA]])/Table2[[#This Row],[200D EMA]]</f>
        <v>3.7382727837584312E-2</v>
      </c>
      <c r="V336">
        <v>1.0514770884975799</v>
      </c>
      <c r="W336">
        <v>804.65</v>
      </c>
      <c r="X336">
        <v>831.75</v>
      </c>
      <c r="Y336">
        <v>804.65</v>
      </c>
      <c r="Z336">
        <v>854</v>
      </c>
      <c r="AA336">
        <v>804.65</v>
      </c>
      <c r="AB336">
        <v>863.5</v>
      </c>
      <c r="AC336" s="1">
        <f>(Table2[[#This Row],[Close Price]]/Table2[[#This Row],[Day Low]])-1</f>
        <v>4.9711054495742424E-3</v>
      </c>
      <c r="AD336" s="1">
        <f>(Table2[[#This Row],[Day High]]/Table2[[#This Row],[Close Price]])-1</f>
        <v>2.8566128733073626E-2</v>
      </c>
      <c r="AE336" s="1">
        <f>(Table2[[#This Row],[Close Price]]/Table2[[#This Row],[Current Week Low]])-1</f>
        <v>4.9711054495742424E-3</v>
      </c>
      <c r="AF336" s="1">
        <f>(Table2[[#This Row],[Current Week High]]/Table2[[#This Row],[Close Price]])-1</f>
        <v>5.6081122859086063E-2</v>
      </c>
      <c r="AG336" s="1">
        <f>(Table2[[#This Row],[Close Price]]/Table2[[#This Row],[Current Month Low]])-1</f>
        <v>4.9711054495742424E-3</v>
      </c>
      <c r="AH336" s="1">
        <f>(Table2[[#This Row],[Current Month High]]/Table2[[#This Row],[Close Price]])-1</f>
        <v>6.7829097879181344E-2</v>
      </c>
      <c r="AI336">
        <v>12.7805601929141</v>
      </c>
      <c r="AJ336">
        <v>45.663334233990803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0.01</v>
      </c>
      <c r="AM336" t="s">
        <v>3159</v>
      </c>
      <c r="AN336">
        <v>2.1</v>
      </c>
      <c r="AO336" t="s">
        <v>3159</v>
      </c>
      <c r="AP336">
        <v>6.3038464375615999E-2</v>
      </c>
      <c r="AQ336">
        <f>(Table2[[#This Row],[Sharpe Ratio]]-AVERAGE(Table2[Sharpe Ratio]))/_xlfn.STDEV.P(Table2[Sharpe Ratio])</f>
        <v>9.133767605162374E-2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0.85599843829568667</v>
      </c>
      <c r="AS336">
        <f>_xlfn.RANK.AVG(Table2[[#This Row],[1Y Return vs Nifty Z-Score]],Table2[1Y Return vs Nifty Z-Score])</f>
        <v>281</v>
      </c>
      <c r="AT336">
        <f>_xlfn.RANK.AVG(Table2[[#This Row],[6M Return vs Nifty Z-Score]],Table2[6M Return vs Nifty Z-Score])</f>
        <v>439</v>
      </c>
      <c r="AU336">
        <f>_xlfn.RANK.AVG(Table2[[#This Row],[Sharpe Ratio Z-Score]],Table2[Sharpe Ratio Z-Score])</f>
        <v>322</v>
      </c>
      <c r="AV336">
        <f>(Table2[[#This Row],[Rank 1Y]]+Table2[[#This Row],[Rank 6M]]+Table2[[#This Row],[Rank Sharpe]])/3</f>
        <v>347.33333333333331</v>
      </c>
    </row>
    <row r="337" spans="1:48" hidden="1" x14ac:dyDescent="0.3">
      <c r="A337" t="s">
        <v>166</v>
      </c>
      <c r="B337" t="s">
        <v>167</v>
      </c>
      <c r="C337" t="s">
        <v>3123</v>
      </c>
      <c r="D337" t="s">
        <v>168</v>
      </c>
      <c r="E337">
        <v>148681.20272311999</v>
      </c>
      <c r="F337">
        <v>3848.8</v>
      </c>
      <c r="G337">
        <v>30.319408771038301</v>
      </c>
      <c r="H337">
        <f>(Table2[[#This Row],[1Y Return vs Nifty]]-AVERAGE(Table2[1Y Return vs Nifty]))/_xlfn.STDEV.P(Table2[1Y Return vs Nifty])</f>
        <v>0.30710416425173476</v>
      </c>
      <c r="I337">
        <v>-11.100242041586499</v>
      </c>
      <c r="J337">
        <f>(Table2[[#This Row],[1M Return vs Nifty]]-AVERAGE(Table2[1M Return vs Nifty]))/_xlfn.STDEV.P(Table2[1M Return vs Nifty])</f>
        <v>-1.1093108814111416</v>
      </c>
      <c r="K337">
        <v>-12.295389951511901</v>
      </c>
      <c r="L337">
        <f>(Table2[[#This Row],[6M Return vs Nifty]]-AVERAGE(Table2[6M Return vs Nifty]))/_xlfn.STDEV.P(Table2[6M Return vs Nifty])</f>
        <v>-0.58781073060546662</v>
      </c>
      <c r="M337">
        <v>2.73601328921665</v>
      </c>
      <c r="N337">
        <f>(Table2[[#This Row],[1W Return vs Nifty]]-AVERAGE(Table2[1W Return vs Nifty]))/_xlfn.STDEV.P(Table2[1W Return vs Nifty])</f>
        <v>0.38508556226765744</v>
      </c>
      <c r="O337">
        <v>4157.3599999999997</v>
      </c>
      <c r="P337">
        <v>4374.22554928104</v>
      </c>
      <c r="Q337">
        <v>4052.0967257333</v>
      </c>
      <c r="R337">
        <v>22.373477984251</v>
      </c>
      <c r="S337" s="1">
        <f>(Table2[[#This Row],[Close Price]]-Table2[[#This Row],[20D EMA]])/Table2[[#This Row],[20D EMA]]</f>
        <v>-7.4220178190005079E-2</v>
      </c>
      <c r="T337" s="1">
        <f>(Table2[[#This Row],[Close Price]]-Table2[[#This Row],[50D EMA]])/Table2[[#This Row],[50D EMA]]</f>
        <v>-0.12011853146607866</v>
      </c>
      <c r="U337" s="1">
        <f>(Table2[[#This Row],[Close Price]]-Table2[[#This Row],[200D EMA]])/Table2[[#This Row],[200D EMA]]</f>
        <v>-5.0170748502186752E-2</v>
      </c>
      <c r="V337">
        <v>0.60985116312313103</v>
      </c>
      <c r="W337">
        <v>3830</v>
      </c>
      <c r="X337">
        <v>3906.2</v>
      </c>
      <c r="Y337">
        <v>3830</v>
      </c>
      <c r="Z337">
        <v>4047.7</v>
      </c>
      <c r="AA337">
        <v>3830</v>
      </c>
      <c r="AB337">
        <v>4099.7</v>
      </c>
      <c r="AC337" s="1">
        <f>(Table2[[#This Row],[Close Price]]/Table2[[#This Row],[Day Low]])-1</f>
        <v>4.9086161879896562E-3</v>
      </c>
      <c r="AD337" s="1">
        <f>(Table2[[#This Row],[Day High]]/Table2[[#This Row],[Close Price]])-1</f>
        <v>1.4913739347328869E-2</v>
      </c>
      <c r="AE337" s="1">
        <f>(Table2[[#This Row],[Close Price]]/Table2[[#This Row],[Current Week Low]])-1</f>
        <v>4.9086161879896562E-3</v>
      </c>
      <c r="AF337" s="1">
        <f>(Table2[[#This Row],[Current Week High]]/Table2[[#This Row],[Close Price]])-1</f>
        <v>5.1678445229681902E-2</v>
      </c>
      <c r="AG337" s="1">
        <f>(Table2[[#This Row],[Close Price]]/Table2[[#This Row],[Current Month Low]])-1</f>
        <v>4.9086161879896562E-3</v>
      </c>
      <c r="AH337" s="1">
        <f>(Table2[[#This Row],[Current Month High]]/Table2[[#This Row],[Close Price]])-1</f>
        <v>6.5189149864892881E-2</v>
      </c>
      <c r="AI337">
        <v>30.819995842860099</v>
      </c>
      <c r="AJ337">
        <v>53.951999999999998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</v>
      </c>
      <c r="AM337" t="s">
        <v>3158</v>
      </c>
      <c r="AN337">
        <v>-4.1500000000000004</v>
      </c>
      <c r="AO337" t="s">
        <v>3158</v>
      </c>
      <c r="AP337">
        <v>6.5037585509656007E-2</v>
      </c>
      <c r="AQ337">
        <f>(Table2[[#This Row],[Sharpe Ratio]]-AVERAGE(Table2[Sharpe Ratio]))/_xlfn.STDEV.P(Table2[Sharpe Ratio])</f>
        <v>0.11503318896129663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214</v>
      </c>
      <c r="AT337">
        <f>_xlfn.RANK.AVG(Table2[[#This Row],[6M Return vs Nifty Z-Score]],Table2[6M Return vs Nifty Z-Score])</f>
        <v>521</v>
      </c>
      <c r="AU337">
        <f>_xlfn.RANK.AVG(Table2[[#This Row],[Sharpe Ratio Z-Score]],Table2[Sharpe Ratio Z-Score])</f>
        <v>309</v>
      </c>
      <c r="AV337">
        <f>(Table2[[#This Row],[Rank 1Y]]+Table2[[#This Row],[Rank 6M]]+Table2[[#This Row],[Rank Sharpe]])/3</f>
        <v>348</v>
      </c>
    </row>
    <row r="338" spans="1:48" hidden="1" x14ac:dyDescent="0.3">
      <c r="A338" t="s">
        <v>499</v>
      </c>
      <c r="B338" t="s">
        <v>500</v>
      </c>
      <c r="C338" t="s">
        <v>3118</v>
      </c>
      <c r="D338" t="s">
        <v>111</v>
      </c>
      <c r="E338">
        <v>40944.535928325</v>
      </c>
      <c r="F338">
        <v>104.19</v>
      </c>
      <c r="G338">
        <v>15.118751469294599</v>
      </c>
      <c r="H338">
        <f>(Table2[[#This Row],[1Y Return vs Nifty]]-AVERAGE(Table2[1Y Return vs Nifty]))/_xlfn.STDEV.P(Table2[1Y Return vs Nifty])</f>
        <v>1.6039140792279054E-3</v>
      </c>
      <c r="I338">
        <v>-4.2516883264521796</v>
      </c>
      <c r="J338">
        <f>(Table2[[#This Row],[1M Return vs Nifty]]-AVERAGE(Table2[1M Return vs Nifty]))/_xlfn.STDEV.P(Table2[1M Return vs Nifty])</f>
        <v>-0.36015405286851176</v>
      </c>
      <c r="K338">
        <v>-22.2181316416019</v>
      </c>
      <c r="L338">
        <f>(Table2[[#This Row],[6M Return vs Nifty]]-AVERAGE(Table2[6M Return vs Nifty]))/_xlfn.STDEV.P(Table2[6M Return vs Nifty])</f>
        <v>-0.93230917352789899</v>
      </c>
      <c r="M338">
        <v>-1.4479943156552599</v>
      </c>
      <c r="N338">
        <f>(Table2[[#This Row],[1W Return vs Nifty]]-AVERAGE(Table2[1W Return vs Nifty]))/_xlfn.STDEV.P(Table2[1W Return vs Nifty])</f>
        <v>-0.49118940680105172</v>
      </c>
      <c r="O338">
        <v>113.19</v>
      </c>
      <c r="P338">
        <v>119.97582608153</v>
      </c>
      <c r="Q338">
        <v>120.27556905928699</v>
      </c>
      <c r="R338">
        <v>25.093226870768198</v>
      </c>
      <c r="S338" s="1">
        <f>(Table2[[#This Row],[Close Price]]-Table2[[#This Row],[20D EMA]])/Table2[[#This Row],[20D EMA]]</f>
        <v>-7.9512324410283594E-2</v>
      </c>
      <c r="T338" s="1">
        <f>(Table2[[#This Row],[Close Price]]-Table2[[#This Row],[50D EMA]])/Table2[[#This Row],[50D EMA]]</f>
        <v>-0.1315750563851312</v>
      </c>
      <c r="U338" s="1">
        <f>(Table2[[#This Row],[Close Price]]-Table2[[#This Row],[200D EMA]])/Table2[[#This Row],[200D EMA]]</f>
        <v>-0.1337392887441505</v>
      </c>
      <c r="V338">
        <v>0.53830580379064497</v>
      </c>
      <c r="W338">
        <v>103.36</v>
      </c>
      <c r="X338">
        <v>108.4</v>
      </c>
      <c r="Y338">
        <v>103.36</v>
      </c>
      <c r="Z338">
        <v>111.77</v>
      </c>
      <c r="AA338">
        <v>103.36</v>
      </c>
      <c r="AB338">
        <v>117.4</v>
      </c>
      <c r="AC338" s="1">
        <f>(Table2[[#This Row],[Close Price]]/Table2[[#This Row],[Day Low]])-1</f>
        <v>8.0301857585138858E-3</v>
      </c>
      <c r="AD338" s="1">
        <f>(Table2[[#This Row],[Day High]]/Table2[[#This Row],[Close Price]])-1</f>
        <v>4.0406948843459078E-2</v>
      </c>
      <c r="AE338" s="1">
        <f>(Table2[[#This Row],[Close Price]]/Table2[[#This Row],[Current Week Low]])-1</f>
        <v>8.0301857585138858E-3</v>
      </c>
      <c r="AF338" s="1">
        <f>(Table2[[#This Row],[Current Week High]]/Table2[[#This Row],[Close Price]])-1</f>
        <v>7.2751703618389563E-2</v>
      </c>
      <c r="AG338" s="1">
        <f>(Table2[[#This Row],[Close Price]]/Table2[[#This Row],[Current Month Low]])-1</f>
        <v>8.0301857585138858E-3</v>
      </c>
      <c r="AH338" s="1">
        <f>(Table2[[#This Row],[Current Month High]]/Table2[[#This Row],[Close Price]])-1</f>
        <v>0.12678759957769459</v>
      </c>
      <c r="AI338">
        <v>63.643343890968403</v>
      </c>
      <c r="AJ338">
        <v>38.92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-0.08</v>
      </c>
      <c r="AM338" t="s">
        <v>3158</v>
      </c>
      <c r="AN338">
        <v>-4.25</v>
      </c>
      <c r="AO338" t="s">
        <v>3158</v>
      </c>
      <c r="AP338">
        <v>0.151134464962313</v>
      </c>
      <c r="AQ338">
        <f>(Table2[[#This Row],[Sharpe Ratio]]-AVERAGE(Table2[Sharpe Ratio]))/_xlfn.STDEV.P(Table2[Sharpe Ratio])</f>
        <v>1.1355364910449193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303</v>
      </c>
      <c r="AT338">
        <f>_xlfn.RANK.AVG(Table2[[#This Row],[6M Return vs Nifty Z-Score]],Table2[6M Return vs Nifty Z-Score])</f>
        <v>653</v>
      </c>
      <c r="AU338">
        <f>_xlfn.RANK.AVG(Table2[[#This Row],[Sharpe Ratio Z-Score]],Table2[Sharpe Ratio Z-Score])</f>
        <v>94</v>
      </c>
      <c r="AV338">
        <f>(Table2[[#This Row],[Rank 1Y]]+Table2[[#This Row],[Rank 6M]]+Table2[[#This Row],[Rank Sharpe]])/3</f>
        <v>350</v>
      </c>
    </row>
    <row r="339" spans="1:48" hidden="1" x14ac:dyDescent="0.3">
      <c r="A339" t="s">
        <v>982</v>
      </c>
      <c r="B339" t="s">
        <v>983</v>
      </c>
      <c r="C339" t="s">
        <v>3124</v>
      </c>
      <c r="D339" t="s">
        <v>271</v>
      </c>
      <c r="E339">
        <v>13906.603874099999</v>
      </c>
      <c r="F339">
        <v>799.05</v>
      </c>
      <c r="G339">
        <v>9.4037237606369892</v>
      </c>
      <c r="H339">
        <f>(Table2[[#This Row],[1Y Return vs Nifty]]-AVERAGE(Table2[1Y Return vs Nifty]))/_xlfn.STDEV.P(Table2[1Y Return vs Nifty])</f>
        <v>-0.11325575021551462</v>
      </c>
      <c r="I339">
        <v>-5.58801368044813</v>
      </c>
      <c r="J339">
        <f>(Table2[[#This Row],[1M Return vs Nifty]]-AVERAGE(Table2[1M Return vs Nifty]))/_xlfn.STDEV.P(Table2[1M Return vs Nifty])</f>
        <v>-0.50633342237369472</v>
      </c>
      <c r="K339">
        <v>-19.0077030327868</v>
      </c>
      <c r="L339">
        <f>(Table2[[#This Row],[6M Return vs Nifty]]-AVERAGE(Table2[6M Return vs Nifty]))/_xlfn.STDEV.P(Table2[6M Return vs Nifty])</f>
        <v>-0.82084928760191544</v>
      </c>
      <c r="M339">
        <v>7.0427142513353402</v>
      </c>
      <c r="N339">
        <f>(Table2[[#This Row],[1W Return vs Nifty]]-AVERAGE(Table2[1W Return vs Nifty]))/_xlfn.STDEV.P(Table2[1W Return vs Nifty])</f>
        <v>1.287056736501283</v>
      </c>
      <c r="O339">
        <v>829.43</v>
      </c>
      <c r="P339">
        <v>860.81348831293303</v>
      </c>
      <c r="Q339">
        <v>841.96202306853399</v>
      </c>
      <c r="R339">
        <v>36.835931341564503</v>
      </c>
      <c r="S339" s="1">
        <f>(Table2[[#This Row],[Close Price]]-Table2[[#This Row],[20D EMA]])/Table2[[#This Row],[20D EMA]]</f>
        <v>-3.6627563507468978E-2</v>
      </c>
      <c r="T339" s="1">
        <f>(Table2[[#This Row],[Close Price]]-Table2[[#This Row],[50D EMA]])/Table2[[#This Row],[50D EMA]]</f>
        <v>-7.1750140014627761E-2</v>
      </c>
      <c r="U339" s="1">
        <f>(Table2[[#This Row],[Close Price]]-Table2[[#This Row],[200D EMA]])/Table2[[#This Row],[200D EMA]]</f>
        <v>-5.0966696706985663E-2</v>
      </c>
      <c r="V339">
        <v>1.02106111246612</v>
      </c>
      <c r="W339">
        <v>790</v>
      </c>
      <c r="X339">
        <v>829.5</v>
      </c>
      <c r="Y339">
        <v>790</v>
      </c>
      <c r="Z339">
        <v>852.25</v>
      </c>
      <c r="AA339">
        <v>777.05</v>
      </c>
      <c r="AB339">
        <v>852.25</v>
      </c>
      <c r="AC339" s="1">
        <f>(Table2[[#This Row],[Close Price]]/Table2[[#This Row],[Day Low]])-1</f>
        <v>1.1455696202531618E-2</v>
      </c>
      <c r="AD339" s="1">
        <f>(Table2[[#This Row],[Day High]]/Table2[[#This Row],[Close Price]])-1</f>
        <v>3.8107752956636043E-2</v>
      </c>
      <c r="AE339" s="1">
        <f>(Table2[[#This Row],[Close Price]]/Table2[[#This Row],[Current Week Low]])-1</f>
        <v>1.1455696202531618E-2</v>
      </c>
      <c r="AF339" s="1">
        <f>(Table2[[#This Row],[Current Week High]]/Table2[[#This Row],[Close Price]])-1</f>
        <v>6.6579062636881403E-2</v>
      </c>
      <c r="AG339" s="1">
        <f>(Table2[[#This Row],[Close Price]]/Table2[[#This Row],[Current Month Low]])-1</f>
        <v>2.8312206421723163E-2</v>
      </c>
      <c r="AH339" s="1">
        <f>(Table2[[#This Row],[Current Month High]]/Table2[[#This Row],[Close Price]])-1</f>
        <v>6.6579062636881403E-2</v>
      </c>
      <c r="AI339">
        <v>32.657530817846101</v>
      </c>
      <c r="AJ339">
        <v>32.688475589505103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-0.03</v>
      </c>
      <c r="AM339" t="s">
        <v>3158</v>
      </c>
      <c r="AN339">
        <v>-4.03</v>
      </c>
      <c r="AO339" t="s">
        <v>3158</v>
      </c>
      <c r="AP339">
        <v>0.14875170705752999</v>
      </c>
      <c r="AQ339">
        <f>(Table2[[#This Row],[Sharpe Ratio]]-AVERAGE(Table2[Sharpe Ratio]))/_xlfn.STDEV.P(Table2[Sharpe Ratio])</f>
        <v>1.1072937449041138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335</v>
      </c>
      <c r="AT339">
        <f>_xlfn.RANK.AVG(Table2[[#This Row],[6M Return vs Nifty Z-Score]],Table2[6M Return vs Nifty Z-Score])</f>
        <v>618</v>
      </c>
      <c r="AU339">
        <f>_xlfn.RANK.AVG(Table2[[#This Row],[Sharpe Ratio Z-Score]],Table2[Sharpe Ratio Z-Score])</f>
        <v>97</v>
      </c>
      <c r="AV339">
        <f>(Table2[[#This Row],[Rank 1Y]]+Table2[[#This Row],[Rank 6M]]+Table2[[#This Row],[Rank Sharpe]])/3</f>
        <v>350</v>
      </c>
    </row>
    <row r="340" spans="1:48" hidden="1" x14ac:dyDescent="0.3">
      <c r="A340" t="s">
        <v>1229</v>
      </c>
      <c r="B340" t="s">
        <v>1230</v>
      </c>
      <c r="C340" t="s">
        <v>3130</v>
      </c>
      <c r="D340" t="s">
        <v>1058</v>
      </c>
      <c r="E340">
        <v>9149.9748562999994</v>
      </c>
      <c r="F340">
        <v>475.7</v>
      </c>
      <c r="G340">
        <v>20.1796087679778</v>
      </c>
      <c r="H340">
        <f>(Table2[[#This Row],[1Y Return vs Nifty]]-AVERAGE(Table2[1Y Return vs Nifty]))/_xlfn.STDEV.P(Table2[1Y Return vs Nifty])</f>
        <v>0.10331617165757087</v>
      </c>
      <c r="I340">
        <v>-14.0553880768623</v>
      </c>
      <c r="J340">
        <f>(Table2[[#This Row],[1M Return vs Nifty]]-AVERAGE(Table2[1M Return vs Nifty]))/_xlfn.STDEV.P(Table2[1M Return vs Nifty])</f>
        <v>-1.4325715177080016</v>
      </c>
      <c r="K340">
        <v>4.9271067654619403</v>
      </c>
      <c r="L340">
        <f>(Table2[[#This Row],[6M Return vs Nifty]]-AVERAGE(Table2[6M Return vs Nifty]))/_xlfn.STDEV.P(Table2[6M Return vs Nifty])</f>
        <v>1.0121120040176811E-2</v>
      </c>
      <c r="M340">
        <v>-3.7384020716786899</v>
      </c>
      <c r="N340">
        <f>(Table2[[#This Row],[1W Return vs Nifty]]-AVERAGE(Table2[1W Return vs Nifty]))/_xlfn.STDEV.P(Table2[1W Return vs Nifty])</f>
        <v>-0.97087949704542809</v>
      </c>
      <c r="O340">
        <v>510.97</v>
      </c>
      <c r="P340">
        <v>526.34377507050795</v>
      </c>
      <c r="Q340">
        <v>486.42870131247201</v>
      </c>
      <c r="R340">
        <v>32.769228998048199</v>
      </c>
      <c r="S340" s="1">
        <f>(Table2[[#This Row],[Close Price]]-Table2[[#This Row],[20D EMA]])/Table2[[#This Row],[20D EMA]]</f>
        <v>-6.9025578801103854E-2</v>
      </c>
      <c r="T340" s="1">
        <f>(Table2[[#This Row],[Close Price]]-Table2[[#This Row],[50D EMA]])/Table2[[#This Row],[50D EMA]]</f>
        <v>-9.6218056466467791E-2</v>
      </c>
      <c r="U340" s="1">
        <f>(Table2[[#This Row],[Close Price]]-Table2[[#This Row],[200D EMA]])/Table2[[#This Row],[200D EMA]]</f>
        <v>-2.2056061419739547E-2</v>
      </c>
      <c r="V340">
        <v>0.65212226532739803</v>
      </c>
      <c r="W340">
        <v>439.1</v>
      </c>
      <c r="X340">
        <v>483.95</v>
      </c>
      <c r="Y340">
        <v>439.1</v>
      </c>
      <c r="Z340">
        <v>493.95</v>
      </c>
      <c r="AA340">
        <v>439.1</v>
      </c>
      <c r="AB340">
        <v>550</v>
      </c>
      <c r="AC340" s="1">
        <f>(Table2[[#This Row],[Close Price]]/Table2[[#This Row],[Day Low]])-1</f>
        <v>8.3352311546344815E-2</v>
      </c>
      <c r="AD340" s="1">
        <f>(Table2[[#This Row],[Day High]]/Table2[[#This Row],[Close Price]])-1</f>
        <v>1.7342863149043541E-2</v>
      </c>
      <c r="AE340" s="1">
        <f>(Table2[[#This Row],[Close Price]]/Table2[[#This Row],[Current Week Low]])-1</f>
        <v>8.3352311546344815E-2</v>
      </c>
      <c r="AF340" s="1">
        <f>(Table2[[#This Row],[Current Week High]]/Table2[[#This Row],[Close Price]])-1</f>
        <v>3.836451545091446E-2</v>
      </c>
      <c r="AG340" s="1">
        <f>(Table2[[#This Row],[Close Price]]/Table2[[#This Row],[Current Month Low]])-1</f>
        <v>8.3352311546344815E-2</v>
      </c>
      <c r="AH340" s="1">
        <f>(Table2[[#This Row],[Current Month High]]/Table2[[#This Row],[Close Price]])-1</f>
        <v>0.15619087660290099</v>
      </c>
      <c r="AI340">
        <v>44.818162707588797</v>
      </c>
      <c r="AJ340">
        <v>45.987417523400303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0.05</v>
      </c>
      <c r="AM340" t="s">
        <v>3159</v>
      </c>
      <c r="AN340">
        <v>-1.2</v>
      </c>
      <c r="AO340" t="s">
        <v>3158</v>
      </c>
      <c r="AP340">
        <v>1.0367171557663001E-2</v>
      </c>
      <c r="AQ340">
        <f>(Table2[[#This Row],[Sharpe Ratio]]-AVERAGE(Table2[Sharpe Ratio]))/_xlfn.STDEV.P(Table2[Sharpe Ratio])</f>
        <v>-0.53297331625665367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269</v>
      </c>
      <c r="AT340">
        <f>_xlfn.RANK.AVG(Table2[[#This Row],[6M Return vs Nifty Z-Score]],Table2[6M Return vs Nifty Z-Score])</f>
        <v>307</v>
      </c>
      <c r="AU340">
        <f>_xlfn.RANK.AVG(Table2[[#This Row],[Sharpe Ratio Z-Score]],Table2[Sharpe Ratio Z-Score])</f>
        <v>476</v>
      </c>
      <c r="AV340">
        <f>(Table2[[#This Row],[Rank 1Y]]+Table2[[#This Row],[Rank 6M]]+Table2[[#This Row],[Rank Sharpe]])/3</f>
        <v>350.66666666666669</v>
      </c>
    </row>
    <row r="341" spans="1:48" hidden="1" x14ac:dyDescent="0.3">
      <c r="A341" t="s">
        <v>1010</v>
      </c>
      <c r="B341" t="s">
        <v>1011</v>
      </c>
      <c r="C341" t="s">
        <v>3127</v>
      </c>
      <c r="D341" t="s">
        <v>475</v>
      </c>
      <c r="E341">
        <v>13128.106291730001</v>
      </c>
      <c r="F341">
        <v>698.15</v>
      </c>
      <c r="G341">
        <v>1.7689737205384799</v>
      </c>
      <c r="H341">
        <f>(Table2[[#This Row],[1Y Return vs Nifty]]-AVERAGE(Table2[1Y Return vs Nifty]))/_xlfn.STDEV.P(Table2[1Y Return vs Nifty])</f>
        <v>-0.26669767058478011</v>
      </c>
      <c r="I341">
        <v>-4.6407755334487399</v>
      </c>
      <c r="J341">
        <f>(Table2[[#This Row],[1M Return vs Nifty]]-AVERAGE(Table2[1M Return vs Nifty]))/_xlfn.STDEV.P(Table2[1M Return vs Nifty])</f>
        <v>-0.40271593529573252</v>
      </c>
      <c r="K341">
        <v>-9.4958680383686698</v>
      </c>
      <c r="L341">
        <f>(Table2[[#This Row],[6M Return vs Nifty]]-AVERAGE(Table2[6M Return vs Nifty]))/_xlfn.STDEV.P(Table2[6M Return vs Nifty])</f>
        <v>-0.49061673219993873</v>
      </c>
      <c r="M341">
        <v>-1.9159334245300099</v>
      </c>
      <c r="N341">
        <f>(Table2[[#This Row],[1W Return vs Nifty]]-AVERAGE(Table2[1W Return vs Nifty]))/_xlfn.STDEV.P(Table2[1W Return vs Nifty])</f>
        <v>-0.58919193616495669</v>
      </c>
      <c r="O341">
        <v>757.88</v>
      </c>
      <c r="P341">
        <v>790.00453557939102</v>
      </c>
      <c r="Q341">
        <v>743.47024778387299</v>
      </c>
      <c r="R341">
        <v>19.0831753757389</v>
      </c>
      <c r="S341" s="1">
        <f>(Table2[[#This Row],[Close Price]]-Table2[[#This Row],[20D EMA]])/Table2[[#This Row],[20D EMA]]</f>
        <v>-7.8811949121232933E-2</v>
      </c>
      <c r="T341" s="1">
        <f>(Table2[[#This Row],[Close Price]]-Table2[[#This Row],[50D EMA]])/Table2[[#This Row],[50D EMA]]</f>
        <v>-0.11627089648545463</v>
      </c>
      <c r="U341" s="1">
        <f>(Table2[[#This Row],[Close Price]]-Table2[[#This Row],[200D EMA]])/Table2[[#This Row],[200D EMA]]</f>
        <v>-6.0957715414924882E-2</v>
      </c>
      <c r="V341">
        <v>0.59562271913796805</v>
      </c>
      <c r="W341">
        <v>682.95</v>
      </c>
      <c r="X341">
        <v>715.9</v>
      </c>
      <c r="Y341">
        <v>682.95</v>
      </c>
      <c r="Z341">
        <v>753.95</v>
      </c>
      <c r="AA341">
        <v>682.95</v>
      </c>
      <c r="AB341">
        <v>804.95</v>
      </c>
      <c r="AC341" s="1">
        <f>(Table2[[#This Row],[Close Price]]/Table2[[#This Row],[Day Low]])-1</f>
        <v>2.2256387729701954E-2</v>
      </c>
      <c r="AD341" s="1">
        <f>(Table2[[#This Row],[Day High]]/Table2[[#This Row],[Close Price]])-1</f>
        <v>2.5424335744467452E-2</v>
      </c>
      <c r="AE341" s="1">
        <f>(Table2[[#This Row],[Close Price]]/Table2[[#This Row],[Current Week Low]])-1</f>
        <v>2.2256387729701954E-2</v>
      </c>
      <c r="AF341" s="1">
        <f>(Table2[[#This Row],[Current Week High]]/Table2[[#This Row],[Close Price]])-1</f>
        <v>7.9925517438945937E-2</v>
      </c>
      <c r="AG341" s="1">
        <f>(Table2[[#This Row],[Close Price]]/Table2[[#This Row],[Current Month Low]])-1</f>
        <v>2.2256387729701954E-2</v>
      </c>
      <c r="AH341" s="1">
        <f>(Table2[[#This Row],[Current Month High]]/Table2[[#This Row],[Close Price]])-1</f>
        <v>0.15297572154981021</v>
      </c>
      <c r="AI341">
        <v>32.722194370837201</v>
      </c>
      <c r="AJ341">
        <v>33.937649880095897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-0.12</v>
      </c>
      <c r="AM341" t="s">
        <v>3158</v>
      </c>
      <c r="AN341">
        <v>-6.52</v>
      </c>
      <c r="AO341" t="s">
        <v>3158</v>
      </c>
      <c r="AP341">
        <v>0.11413161802422001</v>
      </c>
      <c r="AQ341">
        <f>(Table2[[#This Row],[Sharpe Ratio]]-AVERAGE(Table2[Sharpe Ratio]))/_xlfn.STDEV.P(Table2[Sharpe Ratio])</f>
        <v>0.69694303995958573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400</v>
      </c>
      <c r="AT341">
        <f>_xlfn.RANK.AVG(Table2[[#This Row],[6M Return vs Nifty Z-Score]],Table2[6M Return vs Nifty Z-Score])</f>
        <v>485</v>
      </c>
      <c r="AU341">
        <f>_xlfn.RANK.AVG(Table2[[#This Row],[Sharpe Ratio Z-Score]],Table2[Sharpe Ratio Z-Score])</f>
        <v>168</v>
      </c>
      <c r="AV341">
        <f>(Table2[[#This Row],[Rank 1Y]]+Table2[[#This Row],[Rank 6M]]+Table2[[#This Row],[Rank Sharpe]])/3</f>
        <v>351</v>
      </c>
    </row>
    <row r="342" spans="1:48" hidden="1" x14ac:dyDescent="0.3">
      <c r="A342" t="s">
        <v>290</v>
      </c>
      <c r="B342" t="s">
        <v>291</v>
      </c>
      <c r="C342" t="s">
        <v>3120</v>
      </c>
      <c r="D342" t="s">
        <v>117</v>
      </c>
      <c r="E342">
        <v>86876.439726569995</v>
      </c>
      <c r="F342">
        <v>858.65</v>
      </c>
      <c r="G342">
        <v>13.693029217448901</v>
      </c>
      <c r="H342">
        <f>(Table2[[#This Row],[1Y Return vs Nifty]]-AVERAGE(Table2[1Y Return vs Nifty]))/_xlfn.STDEV.P(Table2[1Y Return vs Nifty])</f>
        <v>-2.7050011601039013E-2</v>
      </c>
      <c r="I342">
        <v>-6.9992043310665499</v>
      </c>
      <c r="J342">
        <f>(Table2[[#This Row],[1M Return vs Nifty]]-AVERAGE(Table2[1M Return vs Nifty]))/_xlfn.STDEV.P(Table2[1M Return vs Nifty])</f>
        <v>-0.66070223603285305</v>
      </c>
      <c r="K342">
        <v>-15.1832811616393</v>
      </c>
      <c r="L342">
        <f>(Table2[[#This Row],[6M Return vs Nifty]]-AVERAGE(Table2[6M Return vs Nifty]))/_xlfn.STDEV.P(Table2[6M Return vs Nifty])</f>
        <v>-0.68807274047032729</v>
      </c>
      <c r="M342">
        <v>-2.1106244249727699</v>
      </c>
      <c r="N342">
        <f>(Table2[[#This Row],[1W Return vs Nifty]]-AVERAGE(Table2[1W Return vs Nifty]))/_xlfn.STDEV.P(Table2[1W Return vs Nifty])</f>
        <v>-0.62996692189688597</v>
      </c>
      <c r="O342">
        <v>926.26</v>
      </c>
      <c r="P342">
        <v>952.18913988191002</v>
      </c>
      <c r="Q342">
        <v>915.311694829874</v>
      </c>
      <c r="R342">
        <v>24.908745460802201</v>
      </c>
      <c r="S342" s="1">
        <f>(Table2[[#This Row],[Close Price]]-Table2[[#This Row],[20D EMA]])/Table2[[#This Row],[20D EMA]]</f>
        <v>-7.2992464318873768E-2</v>
      </c>
      <c r="T342" s="1">
        <f>(Table2[[#This Row],[Close Price]]-Table2[[#This Row],[50D EMA]])/Table2[[#This Row],[50D EMA]]</f>
        <v>-9.8235881889506452E-2</v>
      </c>
      <c r="U342" s="1">
        <f>(Table2[[#This Row],[Close Price]]-Table2[[#This Row],[200D EMA]])/Table2[[#This Row],[200D EMA]]</f>
        <v>-6.1904261848643317E-2</v>
      </c>
      <c r="V342">
        <v>0.76933380166943699</v>
      </c>
      <c r="W342">
        <v>855</v>
      </c>
      <c r="X342">
        <v>884.9</v>
      </c>
      <c r="Y342">
        <v>855</v>
      </c>
      <c r="Z342">
        <v>929.8</v>
      </c>
      <c r="AA342">
        <v>855</v>
      </c>
      <c r="AB342">
        <v>968.95</v>
      </c>
      <c r="AC342" s="1">
        <f>(Table2[[#This Row],[Close Price]]/Table2[[#This Row],[Day Low]])-1</f>
        <v>4.269005847953089E-3</v>
      </c>
      <c r="AD342" s="1">
        <f>(Table2[[#This Row],[Day High]]/Table2[[#This Row],[Close Price]])-1</f>
        <v>3.0571245559890547E-2</v>
      </c>
      <c r="AE342" s="1">
        <f>(Table2[[#This Row],[Close Price]]/Table2[[#This Row],[Current Week Low]])-1</f>
        <v>4.269005847953089E-3</v>
      </c>
      <c r="AF342" s="1">
        <f>(Table2[[#This Row],[Current Week High]]/Table2[[#This Row],[Close Price]])-1</f>
        <v>8.2862633203284242E-2</v>
      </c>
      <c r="AG342" s="1">
        <f>(Table2[[#This Row],[Close Price]]/Table2[[#This Row],[Current Month Low]])-1</f>
        <v>4.269005847953089E-3</v>
      </c>
      <c r="AH342" s="1">
        <f>(Table2[[#This Row],[Current Month High]]/Table2[[#This Row],[Close Price]])-1</f>
        <v>0.12845746229546395</v>
      </c>
      <c r="AI342">
        <v>27.758690968380499</v>
      </c>
      <c r="AJ342">
        <v>35.497869654410501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-0.05</v>
      </c>
      <c r="AM342" t="s">
        <v>3158</v>
      </c>
      <c r="AN342">
        <v>-6.57</v>
      </c>
      <c r="AO342" t="s">
        <v>3158</v>
      </c>
      <c r="AP342">
        <v>0.1081305463421</v>
      </c>
      <c r="AQ342">
        <f>(Table2[[#This Row],[Sharpe Ratio]]-AVERAGE(Table2[Sharpe Ratio]))/_xlfn.STDEV.P(Table2[Sharpe Ratio])</f>
        <v>0.625812547117374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307</v>
      </c>
      <c r="AT342">
        <f>_xlfn.RANK.AVG(Table2[[#This Row],[6M Return vs Nifty Z-Score]],Table2[6M Return vs Nifty Z-Score])</f>
        <v>563</v>
      </c>
      <c r="AU342">
        <f>_xlfn.RANK.AVG(Table2[[#This Row],[Sharpe Ratio Z-Score]],Table2[Sharpe Ratio Z-Score])</f>
        <v>189</v>
      </c>
      <c r="AV342">
        <f>(Table2[[#This Row],[Rank 1Y]]+Table2[[#This Row],[Rank 6M]]+Table2[[#This Row],[Rank Sharpe]])/3</f>
        <v>353</v>
      </c>
    </row>
    <row r="343" spans="1:48" x14ac:dyDescent="0.3">
      <c r="A343" t="s">
        <v>189</v>
      </c>
      <c r="B343" t="s">
        <v>190</v>
      </c>
      <c r="C343" t="s">
        <v>3113</v>
      </c>
      <c r="D343" t="s">
        <v>34</v>
      </c>
      <c r="E343">
        <v>125819.24181507</v>
      </c>
      <c r="F343">
        <v>243.3</v>
      </c>
      <c r="G343">
        <v>2.5244976215525199</v>
      </c>
      <c r="H343">
        <f>(Table2[[#This Row],[1Y Return vs Nifty]]-AVERAGE(Table2[1Y Return vs Nifty]))/_xlfn.STDEV.P(Table2[1Y Return vs Nifty])</f>
        <v>-0.25151327847664279</v>
      </c>
      <c r="I343">
        <v>9.11807851153924</v>
      </c>
      <c r="J343">
        <f>(Table2[[#This Row],[1M Return vs Nifty]]-AVERAGE(Table2[1M Return vs Nifty]))/_xlfn.STDEV.P(Table2[1M Return vs Nifty])</f>
        <v>1.1023521257090236</v>
      </c>
      <c r="K343">
        <v>-12.6624114650302</v>
      </c>
      <c r="L343">
        <f>(Table2[[#This Row],[6M Return vs Nifty]]-AVERAGE(Table2[6M Return vs Nifty]))/_xlfn.STDEV.P(Table2[6M Return vs Nifty])</f>
        <v>-0.60055300928962951</v>
      </c>
      <c r="M343">
        <v>0.85826171028637099</v>
      </c>
      <c r="N343">
        <f>(Table2[[#This Row],[1W Return vs Nifty]]-AVERAGE(Table2[1W Return vs Nifty]))/_xlfn.STDEV.P(Table2[1W Return vs Nifty])</f>
        <v>-8.1801442358142382E-3</v>
      </c>
      <c r="O343">
        <v>251.25</v>
      </c>
      <c r="P343">
        <v>249.00200729050701</v>
      </c>
      <c r="Q343">
        <v>246.549565387146</v>
      </c>
      <c r="R343">
        <v>34.791290086954596</v>
      </c>
      <c r="S343" s="1">
        <f>(Table2[[#This Row],[Close Price]]-Table2[[#This Row],[20D EMA]])/Table2[[#This Row],[20D EMA]]</f>
        <v>-3.1641791044776074E-2</v>
      </c>
      <c r="T343" s="1">
        <f>(Table2[[#This Row],[Close Price]]-Table2[[#This Row],[50D EMA]])/Table2[[#This Row],[50D EMA]]</f>
        <v>-2.2899443070973115E-2</v>
      </c>
      <c r="U343" s="1">
        <f>(Table2[[#This Row],[Close Price]]-Table2[[#This Row],[200D EMA]])/Table2[[#This Row],[200D EMA]]</f>
        <v>-1.318017081897241E-2</v>
      </c>
      <c r="V343">
        <v>0.915660114238106</v>
      </c>
      <c r="W343">
        <v>241.9</v>
      </c>
      <c r="X343">
        <v>252.85</v>
      </c>
      <c r="Y343">
        <v>241.9</v>
      </c>
      <c r="Z343">
        <v>260.5</v>
      </c>
      <c r="AA343">
        <v>241.9</v>
      </c>
      <c r="AB343">
        <v>266.39999999999998</v>
      </c>
      <c r="AC343" s="1">
        <f>(Table2[[#This Row],[Close Price]]/Table2[[#This Row],[Day Low]])-1</f>
        <v>5.7875155022737435E-3</v>
      </c>
      <c r="AD343" s="1">
        <f>(Table2[[#This Row],[Day High]]/Table2[[#This Row],[Close Price]])-1</f>
        <v>3.9251952322235883E-2</v>
      </c>
      <c r="AE343" s="1">
        <f>(Table2[[#This Row],[Close Price]]/Table2[[#This Row],[Current Week Low]])-1</f>
        <v>5.7875155022737435E-3</v>
      </c>
      <c r="AF343" s="1">
        <f>(Table2[[#This Row],[Current Week High]]/Table2[[#This Row],[Close Price]])-1</f>
        <v>7.0694615700780838E-2</v>
      </c>
      <c r="AG343" s="1">
        <f>(Table2[[#This Row],[Close Price]]/Table2[[#This Row],[Current Month Low]])-1</f>
        <v>5.7875155022737435E-3</v>
      </c>
      <c r="AH343" s="1">
        <f>(Table2[[#This Row],[Current Month High]]/Table2[[#This Row],[Close Price]])-1</f>
        <v>9.494451294697881E-2</v>
      </c>
      <c r="AI343">
        <v>23.181257706535099</v>
      </c>
      <c r="AJ343">
        <v>26.2256809338521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-0.01</v>
      </c>
      <c r="AM343" t="s">
        <v>3158</v>
      </c>
      <c r="AN343">
        <v>-2.65</v>
      </c>
      <c r="AO343" t="s">
        <v>3158</v>
      </c>
      <c r="AP343">
        <v>0.126344061345464</v>
      </c>
      <c r="AQ343">
        <f>(Table2[[#This Row],[Sharpe Ratio]]-AVERAGE(Table2[Sharpe Ratio]))/_xlfn.STDEV.P(Table2[Sharpe Ratio])</f>
        <v>0.84169670368199345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1.0838023973889306</v>
      </c>
      <c r="AS343">
        <f>_xlfn.RANK.AVG(Table2[[#This Row],[1Y Return vs Nifty Z-Score]],Table2[1Y Return vs Nifty Z-Score])</f>
        <v>392</v>
      </c>
      <c r="AT343">
        <f>_xlfn.RANK.AVG(Table2[[#This Row],[6M Return vs Nifty Z-Score]],Table2[6M Return vs Nifty Z-Score])</f>
        <v>527</v>
      </c>
      <c r="AU343">
        <f>_xlfn.RANK.AVG(Table2[[#This Row],[Sharpe Ratio Z-Score]],Table2[Sharpe Ratio Z-Score])</f>
        <v>141</v>
      </c>
      <c r="AV343">
        <f>(Table2[[#This Row],[Rank 1Y]]+Table2[[#This Row],[Rank 6M]]+Table2[[#This Row],[Rank Sharpe]])/3</f>
        <v>353.33333333333331</v>
      </c>
    </row>
    <row r="344" spans="1:48" x14ac:dyDescent="0.3">
      <c r="A344" t="s">
        <v>1956</v>
      </c>
      <c r="B344" t="s">
        <v>1957</v>
      </c>
      <c r="C344" t="s">
        <v>3124</v>
      </c>
      <c r="D344" t="s">
        <v>117</v>
      </c>
      <c r="E344">
        <v>3394.3274849999998</v>
      </c>
      <c r="F344">
        <v>589.25</v>
      </c>
      <c r="G344">
        <v>-11.1187787316738</v>
      </c>
      <c r="H344">
        <f>(Table2[[#This Row],[1Y Return vs Nifty]]-AVERAGE(Table2[1Y Return vs Nifty]))/_xlfn.STDEV.P(Table2[1Y Return vs Nifty])</f>
        <v>-0.52571354865872</v>
      </c>
      <c r="I344">
        <v>-9.2874583944114093</v>
      </c>
      <c r="J344">
        <f>(Table2[[#This Row],[1M Return vs Nifty]]-AVERAGE(Table2[1M Return vs Nifty]))/_xlfn.STDEV.P(Table2[1M Return vs Nifty])</f>
        <v>-0.91101218880535584</v>
      </c>
      <c r="K344">
        <v>3.0148175664338099</v>
      </c>
      <c r="L344">
        <f>(Table2[[#This Row],[6M Return vs Nifty]]-AVERAGE(Table2[6M Return vs Nifty]))/_xlfn.STDEV.P(Table2[6M Return vs Nifty])</f>
        <v>-5.6269870681723282E-2</v>
      </c>
      <c r="M344">
        <v>-3.1231121770543999</v>
      </c>
      <c r="N344">
        <f>(Table2[[#This Row],[1W Return vs Nifty]]-AVERAGE(Table2[1W Return vs Nifty]))/_xlfn.STDEV.P(Table2[1W Return vs Nifty])</f>
        <v>-0.84201664967574807</v>
      </c>
      <c r="O344">
        <v>633.54</v>
      </c>
      <c r="P344">
        <v>629.54858887728699</v>
      </c>
      <c r="Q344">
        <v>591.40145776128304</v>
      </c>
      <c r="R344">
        <v>29.279772778870001</v>
      </c>
      <c r="S344" s="1">
        <f>(Table2[[#This Row],[Close Price]]-Table2[[#This Row],[20D EMA]])/Table2[[#This Row],[20D EMA]]</f>
        <v>-6.9908766612999912E-2</v>
      </c>
      <c r="T344" s="1">
        <f>(Table2[[#This Row],[Close Price]]-Table2[[#This Row],[50D EMA]])/Table2[[#This Row],[50D EMA]]</f>
        <v>-6.4011880241291563E-2</v>
      </c>
      <c r="U344" s="1">
        <f>(Table2[[#This Row],[Close Price]]-Table2[[#This Row],[200D EMA]])/Table2[[#This Row],[200D EMA]]</f>
        <v>-3.6378972913378724E-3</v>
      </c>
      <c r="V344">
        <v>0.635466763841254</v>
      </c>
      <c r="W344">
        <v>581</v>
      </c>
      <c r="X344">
        <v>602.35</v>
      </c>
      <c r="Y344">
        <v>581</v>
      </c>
      <c r="Z344">
        <v>623.65</v>
      </c>
      <c r="AA344">
        <v>581</v>
      </c>
      <c r="AB344">
        <v>684.9</v>
      </c>
      <c r="AC344" s="1">
        <f>(Table2[[#This Row],[Close Price]]/Table2[[#This Row],[Day Low]])-1</f>
        <v>1.4199655765920749E-2</v>
      </c>
      <c r="AD344" s="1">
        <f>(Table2[[#This Row],[Day High]]/Table2[[#This Row],[Close Price]])-1</f>
        <v>2.2231650403054859E-2</v>
      </c>
      <c r="AE344" s="1">
        <f>(Table2[[#This Row],[Close Price]]/Table2[[#This Row],[Current Week Low]])-1</f>
        <v>1.4199655765920749E-2</v>
      </c>
      <c r="AF344" s="1">
        <f>(Table2[[#This Row],[Current Week High]]/Table2[[#This Row],[Close Price]])-1</f>
        <v>5.8379295714891866E-2</v>
      </c>
      <c r="AG344" s="1">
        <f>(Table2[[#This Row],[Close Price]]/Table2[[#This Row],[Current Month Low]])-1</f>
        <v>1.4199655765920749E-2</v>
      </c>
      <c r="AH344" s="1">
        <f>(Table2[[#This Row],[Current Month High]]/Table2[[#This Row],[Close Price]])-1</f>
        <v>0.16232498939329654</v>
      </c>
      <c r="AI344">
        <v>23.852354688162901</v>
      </c>
      <c r="AJ344">
        <v>28.097826086956498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0.08</v>
      </c>
      <c r="AM344" t="s">
        <v>3159</v>
      </c>
      <c r="AN344">
        <v>-6.96</v>
      </c>
      <c r="AO344" t="s">
        <v>3158</v>
      </c>
      <c r="AP344">
        <v>9.0854834460416006E-2</v>
      </c>
      <c r="AQ344">
        <f>(Table2[[#This Row],[Sharpe Ratio]]-AVERAGE(Table2[Sharpe Ratio]))/_xlfn.STDEV.P(Table2[Sharpe Ratio])</f>
        <v>0.42104413816710379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-1.9139681196544434</v>
      </c>
      <c r="AS344">
        <f>_xlfn.RANK.AVG(Table2[[#This Row],[1Y Return vs Nifty Z-Score]],Table2[1Y Return vs Nifty Z-Score])</f>
        <v>502</v>
      </c>
      <c r="AT344">
        <f>_xlfn.RANK.AVG(Table2[[#This Row],[6M Return vs Nifty Z-Score]],Table2[6M Return vs Nifty Z-Score])</f>
        <v>324</v>
      </c>
      <c r="AU344">
        <f>_xlfn.RANK.AVG(Table2[[#This Row],[Sharpe Ratio Z-Score]],Table2[Sharpe Ratio Z-Score])</f>
        <v>238</v>
      </c>
      <c r="AV344">
        <f>(Table2[[#This Row],[Rank 1Y]]+Table2[[#This Row],[Rank 6M]]+Table2[[#This Row],[Rank Sharpe]])/3</f>
        <v>354.66666666666669</v>
      </c>
    </row>
    <row r="345" spans="1:48" hidden="1" x14ac:dyDescent="0.3">
      <c r="A345" t="s">
        <v>30</v>
      </c>
      <c r="B345" t="s">
        <v>31</v>
      </c>
      <c r="C345" t="s">
        <v>3112</v>
      </c>
      <c r="D345" t="s">
        <v>21</v>
      </c>
      <c r="E345">
        <v>773876.71600884001</v>
      </c>
      <c r="F345">
        <v>1868.8</v>
      </c>
      <c r="G345">
        <v>14.889802499051701</v>
      </c>
      <c r="H345">
        <f>(Table2[[#This Row],[1Y Return vs Nifty]]-AVERAGE(Table2[1Y Return vs Nifty]))/_xlfn.STDEV.P(Table2[1Y Return vs Nifty])</f>
        <v>-2.997463762368448E-3</v>
      </c>
      <c r="I345">
        <v>1.9388884216158599</v>
      </c>
      <c r="J345">
        <f>(Table2[[#This Row],[1M Return vs Nifty]]-AVERAGE(Table2[1M Return vs Nifty]))/_xlfn.STDEV.P(Table2[1M Return vs Nifty])</f>
        <v>0.31702729611962865</v>
      </c>
      <c r="K345">
        <v>24.704158574490702</v>
      </c>
      <c r="L345">
        <f>(Table2[[#This Row],[6M Return vs Nifty]]-AVERAGE(Table2[6M Return vs Nifty]))/_xlfn.STDEV.P(Table2[6M Return vs Nifty])</f>
        <v>0.69674219379150704</v>
      </c>
      <c r="M345">
        <v>9.4972660001611704</v>
      </c>
      <c r="N345">
        <f>(Table2[[#This Row],[1W Return vs Nifty]]-AVERAGE(Table2[1W Return vs Nifty]))/_xlfn.STDEV.P(Table2[1W Return vs Nifty])</f>
        <v>1.8011242193795192</v>
      </c>
      <c r="O345">
        <v>1843.49</v>
      </c>
      <c r="P345">
        <v>1853.44584570028</v>
      </c>
      <c r="Q345">
        <v>1715.2997557502999</v>
      </c>
      <c r="R345">
        <v>61.896957152393</v>
      </c>
      <c r="S345" s="1">
        <f>(Table2[[#This Row],[Close Price]]-Table2[[#This Row],[20D EMA]])/Table2[[#This Row],[20D EMA]]</f>
        <v>1.3729393704332514E-2</v>
      </c>
      <c r="T345" s="1">
        <f>(Table2[[#This Row],[Close Price]]-Table2[[#This Row],[50D EMA]])/Table2[[#This Row],[50D EMA]]</f>
        <v>8.2841127165055074E-3</v>
      </c>
      <c r="U345" s="1">
        <f>(Table2[[#This Row],[Close Price]]-Table2[[#This Row],[200D EMA]])/Table2[[#This Row],[200D EMA]]</f>
        <v>8.9488874311975011E-2</v>
      </c>
      <c r="V345">
        <v>0.90529078679436703</v>
      </c>
      <c r="W345">
        <v>1856.3</v>
      </c>
      <c r="X345">
        <v>1873.2</v>
      </c>
      <c r="Y345">
        <v>1822.55</v>
      </c>
      <c r="Z345">
        <v>1881</v>
      </c>
      <c r="AA345">
        <v>1718</v>
      </c>
      <c r="AB345">
        <v>1881</v>
      </c>
      <c r="AC345" s="1">
        <f>(Table2[[#This Row],[Close Price]]/Table2[[#This Row],[Day Low]])-1</f>
        <v>6.7338253515056845E-3</v>
      </c>
      <c r="AD345" s="1">
        <f>(Table2[[#This Row],[Day High]]/Table2[[#This Row],[Close Price]])-1</f>
        <v>2.3544520547946757E-3</v>
      </c>
      <c r="AE345" s="1">
        <f>(Table2[[#This Row],[Close Price]]/Table2[[#This Row],[Current Week Low]])-1</f>
        <v>2.5376532879756386E-2</v>
      </c>
      <c r="AF345" s="1">
        <f>(Table2[[#This Row],[Current Week High]]/Table2[[#This Row],[Close Price]])-1</f>
        <v>6.5282534246575707E-3</v>
      </c>
      <c r="AG345" s="1">
        <f>(Table2[[#This Row],[Close Price]]/Table2[[#This Row],[Current Month Low]])-1</f>
        <v>8.7776484284051159E-2</v>
      </c>
      <c r="AH345" s="1">
        <f>(Table2[[#This Row],[Current Month High]]/Table2[[#This Row],[Close Price]])-1</f>
        <v>6.5282534246575707E-3</v>
      </c>
      <c r="AI345">
        <v>6.56303510273972</v>
      </c>
      <c r="AJ345">
        <v>37.578680016196103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-0.03</v>
      </c>
      <c r="AM345" t="s">
        <v>3158</v>
      </c>
      <c r="AN345">
        <v>0.16</v>
      </c>
      <c r="AO345" t="s">
        <v>3159</v>
      </c>
      <c r="AP345">
        <v>-3.3769451791292003E-2</v>
      </c>
      <c r="AQ345">
        <f>(Table2[[#This Row],[Sharpe Ratio]]-AVERAGE(Table2[Sharpe Ratio]))/_xlfn.STDEV.P(Table2[Sharpe Ratio])</f>
        <v>-1.056123169733018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304</v>
      </c>
      <c r="AT345">
        <f>_xlfn.RANK.AVG(Table2[[#This Row],[6M Return vs Nifty Z-Score]],Table2[6M Return vs Nifty Z-Score])</f>
        <v>132</v>
      </c>
      <c r="AU345">
        <f>_xlfn.RANK.AVG(Table2[[#This Row],[Sharpe Ratio Z-Score]],Table2[Sharpe Ratio Z-Score])</f>
        <v>630</v>
      </c>
      <c r="AV345">
        <f>(Table2[[#This Row],[Rank 1Y]]+Table2[[#This Row],[Rank 6M]]+Table2[[#This Row],[Rank Sharpe]])/3</f>
        <v>355.33333333333331</v>
      </c>
    </row>
    <row r="346" spans="1:48" hidden="1" x14ac:dyDescent="0.3">
      <c r="A346" t="s">
        <v>1227</v>
      </c>
      <c r="B346" t="s">
        <v>1228</v>
      </c>
      <c r="C346" t="s">
        <v>3113</v>
      </c>
      <c r="D346" t="s">
        <v>567</v>
      </c>
      <c r="E346">
        <v>9173.0487479399999</v>
      </c>
      <c r="F346">
        <v>1048.1500000000001</v>
      </c>
      <c r="G346">
        <v>-10.770910098910001</v>
      </c>
      <c r="H346">
        <f>(Table2[[#This Row],[1Y Return vs Nifty]]-AVERAGE(Table2[1Y Return vs Nifty]))/_xlfn.STDEV.P(Table2[1Y Return vs Nifty])</f>
        <v>-0.51872214346966161</v>
      </c>
      <c r="I346">
        <v>-8.8427949724123298</v>
      </c>
      <c r="J346">
        <f>(Table2[[#This Row],[1M Return vs Nifty]]-AVERAGE(Table2[1M Return vs Nifty]))/_xlfn.STDEV.P(Table2[1M Return vs Nifty])</f>
        <v>-0.86237087666121803</v>
      </c>
      <c r="K346">
        <v>25.910227528251699</v>
      </c>
      <c r="L346">
        <f>(Table2[[#This Row],[6M Return vs Nifty]]-AVERAGE(Table2[6M Return vs Nifty]))/_xlfn.STDEV.P(Table2[6M Return vs Nifty])</f>
        <v>0.73861458043669259</v>
      </c>
      <c r="M346">
        <v>-8.1347960391534002</v>
      </c>
      <c r="N346">
        <f>(Table2[[#This Row],[1W Return vs Nifty]]-AVERAGE(Table2[1W Return vs Nifty]))/_xlfn.STDEV.P(Table2[1W Return vs Nifty])</f>
        <v>-1.8916354687546861</v>
      </c>
      <c r="O346">
        <v>1130</v>
      </c>
      <c r="P346">
        <v>1148.6790438737701</v>
      </c>
      <c r="Q346">
        <v>1041.56661046053</v>
      </c>
      <c r="R346">
        <v>23.015464531591402</v>
      </c>
      <c r="S346" s="1">
        <f>(Table2[[#This Row],[Close Price]]-Table2[[#This Row],[20D EMA]])/Table2[[#This Row],[20D EMA]]</f>
        <v>-7.2433628318583992E-2</v>
      </c>
      <c r="T346" s="1">
        <f>(Table2[[#This Row],[Close Price]]-Table2[[#This Row],[50D EMA]])/Table2[[#This Row],[50D EMA]]</f>
        <v>-8.7517087048745057E-2</v>
      </c>
      <c r="U346" s="1">
        <f>(Table2[[#This Row],[Close Price]]-Table2[[#This Row],[200D EMA]])/Table2[[#This Row],[200D EMA]]</f>
        <v>6.3206610824047401E-3</v>
      </c>
      <c r="V346">
        <v>0.31786835010776798</v>
      </c>
      <c r="W346">
        <v>1017.05</v>
      </c>
      <c r="X346">
        <v>1052.75</v>
      </c>
      <c r="Y346">
        <v>1017.05</v>
      </c>
      <c r="Z346">
        <v>1099.9000000000001</v>
      </c>
      <c r="AA346">
        <v>1017.05</v>
      </c>
      <c r="AB346">
        <v>1201.95</v>
      </c>
      <c r="AC346" s="1">
        <f>(Table2[[#This Row],[Close Price]]/Table2[[#This Row],[Day Low]])-1</f>
        <v>3.0578634285433504E-2</v>
      </c>
      <c r="AD346" s="1">
        <f>(Table2[[#This Row],[Day High]]/Table2[[#This Row],[Close Price]])-1</f>
        <v>4.3886848256451394E-3</v>
      </c>
      <c r="AE346" s="1">
        <f>(Table2[[#This Row],[Close Price]]/Table2[[#This Row],[Current Week Low]])-1</f>
        <v>3.0578634285433504E-2</v>
      </c>
      <c r="AF346" s="1">
        <f>(Table2[[#This Row],[Current Week High]]/Table2[[#This Row],[Close Price]])-1</f>
        <v>4.9372704288508373E-2</v>
      </c>
      <c r="AG346" s="1">
        <f>(Table2[[#This Row],[Close Price]]/Table2[[#This Row],[Current Month Low]])-1</f>
        <v>3.0578634285433504E-2</v>
      </c>
      <c r="AH346" s="1">
        <f>(Table2[[#This Row],[Current Month High]]/Table2[[#This Row],[Close Price]])-1</f>
        <v>0.14673472308352808</v>
      </c>
      <c r="AI346">
        <v>31.975385202499599</v>
      </c>
      <c r="AJ346">
        <v>34.957831713126801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-0.05</v>
      </c>
      <c r="AM346" t="s">
        <v>3158</v>
      </c>
      <c r="AN346">
        <v>-6.81</v>
      </c>
      <c r="AO346" t="s">
        <v>3158</v>
      </c>
      <c r="AP346">
        <v>2.1639358104785001E-2</v>
      </c>
      <c r="AQ346">
        <f>(Table2[[#This Row],[Sharpe Ratio]]-AVERAGE(Table2[Sharpe Ratio]))/_xlfn.STDEV.P(Table2[Sharpe Ratio])</f>
        <v>-0.3993644832052069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497</v>
      </c>
      <c r="AT346">
        <f>_xlfn.RANK.AVG(Table2[[#This Row],[6M Return vs Nifty Z-Score]],Table2[6M Return vs Nifty Z-Score])</f>
        <v>127</v>
      </c>
      <c r="AU346">
        <f>_xlfn.RANK.AVG(Table2[[#This Row],[Sharpe Ratio Z-Score]],Table2[Sharpe Ratio Z-Score])</f>
        <v>444</v>
      </c>
      <c r="AV346">
        <f>(Table2[[#This Row],[Rank 1Y]]+Table2[[#This Row],[Rank 6M]]+Table2[[#This Row],[Rank Sharpe]])/3</f>
        <v>356</v>
      </c>
    </row>
    <row r="347" spans="1:48" hidden="1" x14ac:dyDescent="0.3">
      <c r="A347" t="s">
        <v>354</v>
      </c>
      <c r="B347" t="s">
        <v>355</v>
      </c>
      <c r="C347" t="s">
        <v>3117</v>
      </c>
      <c r="D347" t="s">
        <v>51</v>
      </c>
      <c r="E347">
        <v>66612.052800000005</v>
      </c>
      <c r="F347">
        <v>5571.2</v>
      </c>
      <c r="G347">
        <v>8.3978950333394895</v>
      </c>
      <c r="H347">
        <f>(Table2[[#This Row],[1Y Return vs Nifty]]-AVERAGE(Table2[1Y Return vs Nifty]))/_xlfn.STDEV.P(Table2[1Y Return vs Nifty])</f>
        <v>-0.13347072656294082</v>
      </c>
      <c r="I347">
        <v>-5.8408116425483296</v>
      </c>
      <c r="J347">
        <f>(Table2[[#This Row],[1M Return vs Nifty]]-AVERAGE(Table2[1M Return vs Nifty]))/_xlfn.STDEV.P(Table2[1M Return vs Nifty])</f>
        <v>-0.53398675290544051</v>
      </c>
      <c r="K347">
        <v>0.34108214330861802</v>
      </c>
      <c r="L347">
        <f>(Table2[[#This Row],[6M Return vs Nifty]]-AVERAGE(Table2[6M Return vs Nifty]))/_xlfn.STDEV.P(Table2[6M Return vs Nifty])</f>
        <v>-0.14909680489216379</v>
      </c>
      <c r="M347">
        <v>0.130226053222675</v>
      </c>
      <c r="N347">
        <f>(Table2[[#This Row],[1W Return vs Nifty]]-AVERAGE(Table2[1W Return vs Nifty]))/_xlfn.STDEV.P(Table2[1W Return vs Nifty])</f>
        <v>-0.16065582858484836</v>
      </c>
      <c r="O347">
        <v>5813.11</v>
      </c>
      <c r="P347">
        <v>5893.4043868835597</v>
      </c>
      <c r="Q347">
        <v>5404.10687785763</v>
      </c>
      <c r="R347">
        <v>34.073000794238197</v>
      </c>
      <c r="S347" s="1">
        <f>(Table2[[#This Row],[Close Price]]-Table2[[#This Row],[20D EMA]])/Table2[[#This Row],[20D EMA]]</f>
        <v>-4.1614557439993372E-2</v>
      </c>
      <c r="T347" s="1">
        <f>(Table2[[#This Row],[Close Price]]-Table2[[#This Row],[50D EMA]])/Table2[[#This Row],[50D EMA]]</f>
        <v>-5.4672030923359392E-2</v>
      </c>
      <c r="U347" s="1">
        <f>(Table2[[#This Row],[Close Price]]-Table2[[#This Row],[200D EMA]])/Table2[[#This Row],[200D EMA]]</f>
        <v>3.0919655350822955E-2</v>
      </c>
      <c r="V347">
        <v>1.1037607720762901</v>
      </c>
      <c r="W347">
        <v>5361.05</v>
      </c>
      <c r="X347">
        <v>5637.6</v>
      </c>
      <c r="Y347">
        <v>5361.05</v>
      </c>
      <c r="Z347">
        <v>5745.1</v>
      </c>
      <c r="AA347">
        <v>5361.05</v>
      </c>
      <c r="AB347">
        <v>5958.9</v>
      </c>
      <c r="AC347" s="1">
        <f>(Table2[[#This Row],[Close Price]]/Table2[[#This Row],[Day Low]])-1</f>
        <v>3.9199410563229176E-2</v>
      </c>
      <c r="AD347" s="1">
        <f>(Table2[[#This Row],[Day High]]/Table2[[#This Row],[Close Price]])-1</f>
        <v>1.1918437679494742E-2</v>
      </c>
      <c r="AE347" s="1">
        <f>(Table2[[#This Row],[Close Price]]/Table2[[#This Row],[Current Week Low]])-1</f>
        <v>3.9199410563229176E-2</v>
      </c>
      <c r="AF347" s="1">
        <f>(Table2[[#This Row],[Current Week High]]/Table2[[#This Row],[Close Price]])-1</f>
        <v>3.121410109132694E-2</v>
      </c>
      <c r="AG347" s="1">
        <f>(Table2[[#This Row],[Close Price]]/Table2[[#This Row],[Current Month Low]])-1</f>
        <v>3.9199410563229176E-2</v>
      </c>
      <c r="AH347" s="1">
        <f>(Table2[[#This Row],[Current Month High]]/Table2[[#This Row],[Close Price]])-1</f>
        <v>6.959003446295231E-2</v>
      </c>
      <c r="AI347">
        <v>15.5926909821941</v>
      </c>
      <c r="AJ347">
        <v>29.8905377522352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-0.01</v>
      </c>
      <c r="AM347" t="s">
        <v>3158</v>
      </c>
      <c r="AN347">
        <v>-7.75</v>
      </c>
      <c r="AO347" t="s">
        <v>3158</v>
      </c>
      <c r="AP347">
        <v>4.9205696177523003E-2</v>
      </c>
      <c r="AQ347">
        <f>(Table2[[#This Row],[Sharpe Ratio]]-AVERAGE(Table2[Sharpe Ratio]))/_xlfn.STDEV.P(Table2[Sharpe Ratio])</f>
        <v>-7.2621641787224897E-2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345</v>
      </c>
      <c r="AT347">
        <f>_xlfn.RANK.AVG(Table2[[#This Row],[6M Return vs Nifty Z-Score]],Table2[6M Return vs Nifty Z-Score])</f>
        <v>356</v>
      </c>
      <c r="AU347">
        <f>_xlfn.RANK.AVG(Table2[[#This Row],[Sharpe Ratio Z-Score]],Table2[Sharpe Ratio Z-Score])</f>
        <v>373</v>
      </c>
      <c r="AV347">
        <f>(Table2[[#This Row],[Rank 1Y]]+Table2[[#This Row],[Rank 6M]]+Table2[[#This Row],[Rank Sharpe]])/3</f>
        <v>358</v>
      </c>
    </row>
    <row r="348" spans="1:48" x14ac:dyDescent="0.3">
      <c r="A348" t="s">
        <v>238</v>
      </c>
      <c r="B348" t="s">
        <v>239</v>
      </c>
      <c r="C348" t="s">
        <v>3117</v>
      </c>
      <c r="D348" t="s">
        <v>51</v>
      </c>
      <c r="E348">
        <v>101453.66327367</v>
      </c>
      <c r="F348">
        <v>2532.15</v>
      </c>
      <c r="G348">
        <v>16.754020443531701</v>
      </c>
      <c r="H348">
        <f>(Table2[[#This Row],[1Y Return vs Nifty]]-AVERAGE(Table2[1Y Return vs Nifty]))/_xlfn.STDEV.P(Table2[1Y Return vs Nifty])</f>
        <v>3.4469274491732288E-2</v>
      </c>
      <c r="I348">
        <v>-1.61583573619193</v>
      </c>
      <c r="J348">
        <f>(Table2[[#This Row],[1M Return vs Nifty]]-AVERAGE(Table2[1M Return vs Nifty]))/_xlfn.STDEV.P(Table2[1M Return vs Nifty])</f>
        <v>-7.1820625233781465E-2</v>
      </c>
      <c r="K348">
        <v>9.5978124751354894</v>
      </c>
      <c r="L348">
        <f>(Table2[[#This Row],[6M Return vs Nifty]]-AVERAGE(Table2[6M Return vs Nifty]))/_xlfn.STDEV.P(Table2[6M Return vs Nifty])</f>
        <v>0.17227900891663897</v>
      </c>
      <c r="M348">
        <v>-4.8580692158990297</v>
      </c>
      <c r="N348">
        <f>(Table2[[#This Row],[1W Return vs Nifty]]-AVERAGE(Table2[1W Return vs Nifty]))/_xlfn.STDEV.P(Table2[1W Return vs Nifty])</f>
        <v>-1.2053762725834267</v>
      </c>
      <c r="O348">
        <v>2630.22</v>
      </c>
      <c r="P348">
        <v>2562.3012492805401</v>
      </c>
      <c r="Q348">
        <v>2292.6017011000499</v>
      </c>
      <c r="R348">
        <v>32.172322163078498</v>
      </c>
      <c r="S348" s="1">
        <f>(Table2[[#This Row],[Close Price]]-Table2[[#This Row],[20D EMA]])/Table2[[#This Row],[20D EMA]]</f>
        <v>-3.7285854415219914E-2</v>
      </c>
      <c r="T348" s="1">
        <f>(Table2[[#This Row],[Close Price]]-Table2[[#This Row],[50D EMA]])/Table2[[#This Row],[50D EMA]]</f>
        <v>-1.1767253865643659E-2</v>
      </c>
      <c r="U348" s="1">
        <f>(Table2[[#This Row],[Close Price]]-Table2[[#This Row],[200D EMA]])/Table2[[#This Row],[200D EMA]]</f>
        <v>0.10448753430873259</v>
      </c>
      <c r="V348">
        <v>0.84515886298262699</v>
      </c>
      <c r="W348">
        <v>2506.0500000000002</v>
      </c>
      <c r="X348">
        <v>2615.0500000000002</v>
      </c>
      <c r="Y348">
        <v>2506.0500000000002</v>
      </c>
      <c r="Z348">
        <v>2689.9</v>
      </c>
      <c r="AA348">
        <v>2506.0500000000002</v>
      </c>
      <c r="AB348">
        <v>2874</v>
      </c>
      <c r="AC348" s="1">
        <f>(Table2[[#This Row],[Close Price]]/Table2[[#This Row],[Day Low]])-1</f>
        <v>1.0414796193212394E-2</v>
      </c>
      <c r="AD348" s="1">
        <f>(Table2[[#This Row],[Day High]]/Table2[[#This Row],[Close Price]])-1</f>
        <v>3.2738976758880822E-2</v>
      </c>
      <c r="AE348" s="1">
        <f>(Table2[[#This Row],[Close Price]]/Table2[[#This Row],[Current Week Low]])-1</f>
        <v>1.0414796193212394E-2</v>
      </c>
      <c r="AF348" s="1">
        <f>(Table2[[#This Row],[Current Week High]]/Table2[[#This Row],[Close Price]])-1</f>
        <v>6.2298836956736325E-2</v>
      </c>
      <c r="AG348" s="1">
        <f>(Table2[[#This Row],[Close Price]]/Table2[[#This Row],[Current Month Low]])-1</f>
        <v>1.0414796193212394E-2</v>
      </c>
      <c r="AH348" s="1">
        <f>(Table2[[#This Row],[Current Month High]]/Table2[[#This Row],[Close Price]])-1</f>
        <v>0.13500385048279129</v>
      </c>
      <c r="AI348">
        <v>13.500385048279099</v>
      </c>
      <c r="AJ348">
        <v>39.052718286655598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0.09</v>
      </c>
      <c r="AM348" t="s">
        <v>3159</v>
      </c>
      <c r="AN348">
        <v>4.34</v>
      </c>
      <c r="AO348" t="s">
        <v>3159</v>
      </c>
      <c r="AQ348">
        <f>(Table2[[#This Row],[Sharpe Ratio]]-AVERAGE(Table2[Sharpe Ratio]))/_xlfn.STDEV.P(Table2[Sharpe Ratio])</f>
        <v>-0.65585503827864744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-1.7263036526874842</v>
      </c>
      <c r="AS348">
        <f>_xlfn.RANK.AVG(Table2[[#This Row],[1Y Return vs Nifty Z-Score]],Table2[1Y Return vs Nifty Z-Score])</f>
        <v>291</v>
      </c>
      <c r="AT348">
        <f>_xlfn.RANK.AVG(Table2[[#This Row],[6M Return vs Nifty Z-Score]],Table2[6M Return vs Nifty Z-Score])</f>
        <v>257</v>
      </c>
      <c r="AU348">
        <f>_xlfn.RANK.AVG(Table2[[#This Row],[Sharpe Ratio Z-Score]],Table2[Sharpe Ratio Z-Score])</f>
        <v>531</v>
      </c>
      <c r="AV348">
        <f>(Table2[[#This Row],[Rank 1Y]]+Table2[[#This Row],[Rank 6M]]+Table2[[#This Row],[Rank Sharpe]])/3</f>
        <v>359.66666666666669</v>
      </c>
    </row>
    <row r="349" spans="1:48" hidden="1" x14ac:dyDescent="0.3">
      <c r="A349" t="s">
        <v>1447</v>
      </c>
      <c r="B349" t="s">
        <v>1448</v>
      </c>
      <c r="C349" t="s">
        <v>3131</v>
      </c>
      <c r="D349" t="s">
        <v>1449</v>
      </c>
      <c r="E349">
        <v>6916.6977055199904</v>
      </c>
      <c r="F349">
        <v>408.3</v>
      </c>
      <c r="G349">
        <v>-12.6192800672176</v>
      </c>
      <c r="H349">
        <f>(Table2[[#This Row],[1Y Return vs Nifty]]-AVERAGE(Table2[1Y Return vs Nifty]))/_xlfn.STDEV.P(Table2[1Y Return vs Nifty])</f>
        <v>-0.55587037176795662</v>
      </c>
      <c r="I349">
        <v>-11.133926645347399</v>
      </c>
      <c r="J349">
        <f>(Table2[[#This Row],[1M Return vs Nifty]]-AVERAGE(Table2[1M Return vs Nifty]))/_xlfn.STDEV.P(Table2[1M Return vs Nifty])</f>
        <v>-1.1129956084314561</v>
      </c>
      <c r="K349">
        <v>8.5126333094812807</v>
      </c>
      <c r="L349">
        <f>(Table2[[#This Row],[6M Return vs Nifty]]-AVERAGE(Table2[6M Return vs Nifty]))/_xlfn.STDEV.P(Table2[6M Return vs Nifty])</f>
        <v>0.13460368242566503</v>
      </c>
      <c r="M349">
        <v>-3.8464371897893899</v>
      </c>
      <c r="N349">
        <f>(Table2[[#This Row],[1W Return vs Nifty]]-AVERAGE(Table2[1W Return vs Nifty]))/_xlfn.STDEV.P(Table2[1W Return vs Nifty])</f>
        <v>-0.99350576322872897</v>
      </c>
      <c r="O349">
        <v>449.41</v>
      </c>
      <c r="P349">
        <v>462.65493996174899</v>
      </c>
      <c r="Q349">
        <v>445.001909463206</v>
      </c>
      <c r="R349">
        <v>16.1567160602551</v>
      </c>
      <c r="S349" s="1">
        <f>(Table2[[#This Row],[Close Price]]-Table2[[#This Row],[20D EMA]])/Table2[[#This Row],[20D EMA]]</f>
        <v>-9.1475490087002981E-2</v>
      </c>
      <c r="T349" s="1">
        <f>(Table2[[#This Row],[Close Price]]-Table2[[#This Row],[50D EMA]])/Table2[[#This Row],[50D EMA]]</f>
        <v>-0.11748483646633687</v>
      </c>
      <c r="U349" s="1">
        <f>(Table2[[#This Row],[Close Price]]-Table2[[#This Row],[200D EMA]])/Table2[[#This Row],[200D EMA]]</f>
        <v>-8.2475847142944925E-2</v>
      </c>
      <c r="V349">
        <v>0.66470311434248297</v>
      </c>
      <c r="W349">
        <v>407</v>
      </c>
      <c r="X349">
        <v>421.9</v>
      </c>
      <c r="Y349">
        <v>407</v>
      </c>
      <c r="Z349">
        <v>443.75</v>
      </c>
      <c r="AA349">
        <v>407</v>
      </c>
      <c r="AB349">
        <v>468.35</v>
      </c>
      <c r="AC349" s="1">
        <f>(Table2[[#This Row],[Close Price]]/Table2[[#This Row],[Day Low]])-1</f>
        <v>3.1941031941031817E-3</v>
      </c>
      <c r="AD349" s="1">
        <f>(Table2[[#This Row],[Day High]]/Table2[[#This Row],[Close Price]])-1</f>
        <v>3.3308841538084666E-2</v>
      </c>
      <c r="AE349" s="1">
        <f>(Table2[[#This Row],[Close Price]]/Table2[[#This Row],[Current Week Low]])-1</f>
        <v>3.1941031941031817E-3</v>
      </c>
      <c r="AF349" s="1">
        <f>(Table2[[#This Row],[Current Week High]]/Table2[[#This Row],[Close Price]])-1</f>
        <v>8.6823414156257606E-2</v>
      </c>
      <c r="AG349" s="1">
        <f>(Table2[[#This Row],[Close Price]]/Table2[[#This Row],[Current Month Low]])-1</f>
        <v>3.1941031941031817E-3</v>
      </c>
      <c r="AH349" s="1">
        <f>(Table2[[#This Row],[Current Month High]]/Table2[[#This Row],[Close Price]])-1</f>
        <v>0.1470732304677933</v>
      </c>
      <c r="AI349">
        <v>56.441342150379597</v>
      </c>
      <c r="AJ349">
        <v>27.953619554998401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-7.0000000000000007E-2</v>
      </c>
      <c r="AM349" t="s">
        <v>3158</v>
      </c>
      <c r="AN349">
        <v>-7.13</v>
      </c>
      <c r="AO349" t="s">
        <v>3158</v>
      </c>
      <c r="AP349">
        <v>7.2884084061582005E-2</v>
      </c>
      <c r="AQ349">
        <f>(Table2[[#This Row],[Sharpe Ratio]]-AVERAGE(Table2[Sharpe Ratio]))/_xlfn.STDEV.P(Table2[Sharpe Ratio])</f>
        <v>0.20803746197258441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517</v>
      </c>
      <c r="AT349">
        <f>_xlfn.RANK.AVG(Table2[[#This Row],[6M Return vs Nifty Z-Score]],Table2[6M Return vs Nifty Z-Score])</f>
        <v>272</v>
      </c>
      <c r="AU349">
        <f>_xlfn.RANK.AVG(Table2[[#This Row],[Sharpe Ratio Z-Score]],Table2[Sharpe Ratio Z-Score])</f>
        <v>290</v>
      </c>
      <c r="AV349">
        <f>(Table2[[#This Row],[Rank 1Y]]+Table2[[#This Row],[Rank 6M]]+Table2[[#This Row],[Rank Sharpe]])/3</f>
        <v>359.66666666666669</v>
      </c>
    </row>
    <row r="350" spans="1:48" hidden="1" x14ac:dyDescent="0.3">
      <c r="A350" t="s">
        <v>902</v>
      </c>
      <c r="B350" t="s">
        <v>903</v>
      </c>
      <c r="C350" t="s">
        <v>3129</v>
      </c>
      <c r="D350" t="s">
        <v>578</v>
      </c>
      <c r="E350">
        <v>15878.158560330001</v>
      </c>
      <c r="F350">
        <v>506.55</v>
      </c>
      <c r="G350">
        <v>-3.33667438224637</v>
      </c>
      <c r="H350">
        <f>(Table2[[#This Row],[1Y Return vs Nifty]]-AVERAGE(Table2[1Y Return vs Nifty]))/_xlfn.STDEV.P(Table2[1Y Return vs Nifty])</f>
        <v>-0.3693101261997509</v>
      </c>
      <c r="I350">
        <v>-0.45696510633673498</v>
      </c>
      <c r="J350">
        <f>(Table2[[#This Row],[1M Return vs Nifty]]-AVERAGE(Table2[1M Return vs Nifty]))/_xlfn.STDEV.P(Table2[1M Return vs Nifty])</f>
        <v>5.4947139445492912E-2</v>
      </c>
      <c r="K350">
        <v>-11.9621622787914</v>
      </c>
      <c r="L350">
        <f>(Table2[[#This Row],[6M Return vs Nifty]]-AVERAGE(Table2[6M Return vs Nifty]))/_xlfn.STDEV.P(Table2[6M Return vs Nifty])</f>
        <v>-0.57624170885963932</v>
      </c>
      <c r="M350">
        <v>10.931531533868499</v>
      </c>
      <c r="N350">
        <f>(Table2[[#This Row],[1W Return vs Nifty]]-AVERAGE(Table2[1W Return vs Nifty]))/_xlfn.STDEV.P(Table2[1W Return vs Nifty])</f>
        <v>2.1015087083374882</v>
      </c>
      <c r="O350">
        <v>517.41999999999996</v>
      </c>
      <c r="P350">
        <v>551.31632884081</v>
      </c>
      <c r="Q350">
        <v>574.65834147332305</v>
      </c>
      <c r="R350">
        <v>45.768147260402202</v>
      </c>
      <c r="S350" s="1">
        <f>(Table2[[#This Row],[Close Price]]-Table2[[#This Row],[20D EMA]])/Table2[[#This Row],[20D EMA]]</f>
        <v>-2.1008078543542863E-2</v>
      </c>
      <c r="T350" s="1">
        <f>(Table2[[#This Row],[Close Price]]-Table2[[#This Row],[50D EMA]])/Table2[[#This Row],[50D EMA]]</f>
        <v>-8.1198989579965908E-2</v>
      </c>
      <c r="U350" s="1">
        <f>(Table2[[#This Row],[Close Price]]-Table2[[#This Row],[200D EMA]])/Table2[[#This Row],[200D EMA]]</f>
        <v>-0.1185197125977589</v>
      </c>
      <c r="V350">
        <v>2.28055048637072</v>
      </c>
      <c r="W350">
        <v>501.75</v>
      </c>
      <c r="X350">
        <v>544.70000000000005</v>
      </c>
      <c r="Y350">
        <v>501.75</v>
      </c>
      <c r="Z350">
        <v>557.70000000000005</v>
      </c>
      <c r="AA350">
        <v>478</v>
      </c>
      <c r="AB350">
        <v>569.6</v>
      </c>
      <c r="AC350" s="1">
        <f>(Table2[[#This Row],[Close Price]]/Table2[[#This Row],[Day Low]])-1</f>
        <v>9.5665171898355883E-3</v>
      </c>
      <c r="AD350" s="1">
        <f>(Table2[[#This Row],[Day High]]/Table2[[#This Row],[Close Price]])-1</f>
        <v>7.5313394531635547E-2</v>
      </c>
      <c r="AE350" s="1">
        <f>(Table2[[#This Row],[Close Price]]/Table2[[#This Row],[Current Week Low]])-1</f>
        <v>9.5665171898355883E-3</v>
      </c>
      <c r="AF350" s="1">
        <f>(Table2[[#This Row],[Current Week High]]/Table2[[#This Row],[Close Price]])-1</f>
        <v>0.10097719869706845</v>
      </c>
      <c r="AG350" s="1">
        <f>(Table2[[#This Row],[Close Price]]/Table2[[#This Row],[Current Month Low]])-1</f>
        <v>5.9728033472803421E-2</v>
      </c>
      <c r="AH350" s="1">
        <f>(Table2[[#This Row],[Current Month High]]/Table2[[#This Row],[Close Price]])-1</f>
        <v>0.12446945020234934</v>
      </c>
      <c r="AI350">
        <v>54.427006218537102</v>
      </c>
      <c r="AJ350">
        <v>22.651331719128301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-0.2</v>
      </c>
      <c r="AM350" t="s">
        <v>3158</v>
      </c>
      <c r="AN350">
        <v>5.12</v>
      </c>
      <c r="AO350" t="s">
        <v>3159</v>
      </c>
      <c r="AP350">
        <v>0.13460439377061201</v>
      </c>
      <c r="AQ350">
        <f>(Table2[[#This Row],[Sharpe Ratio]]-AVERAGE(Table2[Sharpe Ratio]))/_xlfn.STDEV.P(Table2[Sharpe Ratio])</f>
        <v>0.93960613512436397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440</v>
      </c>
      <c r="AT350">
        <f>_xlfn.RANK.AVG(Table2[[#This Row],[6M Return vs Nifty Z-Score]],Table2[6M Return vs Nifty Z-Score])</f>
        <v>518</v>
      </c>
      <c r="AU350">
        <f>_xlfn.RANK.AVG(Table2[[#This Row],[Sharpe Ratio Z-Score]],Table2[Sharpe Ratio Z-Score])</f>
        <v>128</v>
      </c>
      <c r="AV350">
        <f>(Table2[[#This Row],[Rank 1Y]]+Table2[[#This Row],[Rank 6M]]+Table2[[#This Row],[Rank Sharpe]])/3</f>
        <v>362</v>
      </c>
    </row>
    <row r="351" spans="1:48" hidden="1" x14ac:dyDescent="0.3">
      <c r="A351" t="s">
        <v>776</v>
      </c>
      <c r="B351" t="s">
        <v>777</v>
      </c>
      <c r="C351" t="s">
        <v>3117</v>
      </c>
      <c r="D351" t="s">
        <v>51</v>
      </c>
      <c r="E351">
        <v>20039.610491799998</v>
      </c>
      <c r="F351">
        <v>1019.5</v>
      </c>
      <c r="G351">
        <v>17.136521195353701</v>
      </c>
      <c r="H351">
        <f>(Table2[[#This Row],[1Y Return vs Nifty]]-AVERAGE(Table2[1Y Return vs Nifty]))/_xlfn.STDEV.P(Table2[1Y Return vs Nifty])</f>
        <v>4.2156710176463406E-2</v>
      </c>
      <c r="I351">
        <v>-6.1019692144575099</v>
      </c>
      <c r="J351">
        <f>(Table2[[#This Row],[1M Return vs Nifty]]-AVERAGE(Table2[1M Return vs Nifty]))/_xlfn.STDEV.P(Table2[1M Return vs Nifty])</f>
        <v>-0.56255453326598903</v>
      </c>
      <c r="K351">
        <v>0.36179464046707599</v>
      </c>
      <c r="L351">
        <f>(Table2[[#This Row],[6M Return vs Nifty]]-AVERAGE(Table2[6M Return vs Nifty]))/_xlfn.STDEV.P(Table2[6M Return vs Nifty])</f>
        <v>-0.14837770696106981</v>
      </c>
      <c r="M351">
        <v>-4.5332004732824904</v>
      </c>
      <c r="N351">
        <f>(Table2[[#This Row],[1W Return vs Nifty]]-AVERAGE(Table2[1W Return vs Nifty]))/_xlfn.STDEV.P(Table2[1W Return vs Nifty])</f>
        <v>-1.1373375942941664</v>
      </c>
      <c r="O351">
        <v>1092.46</v>
      </c>
      <c r="P351">
        <v>1116.91906534082</v>
      </c>
      <c r="Q351">
        <v>1029.5748340914699</v>
      </c>
      <c r="R351">
        <v>25.304461746638498</v>
      </c>
      <c r="S351" s="1">
        <f>(Table2[[#This Row],[Close Price]]-Table2[[#This Row],[20D EMA]])/Table2[[#This Row],[20D EMA]]</f>
        <v>-6.6785053915017517E-2</v>
      </c>
      <c r="T351" s="1">
        <f>(Table2[[#This Row],[Close Price]]-Table2[[#This Row],[50D EMA]])/Table2[[#This Row],[50D EMA]]</f>
        <v>-8.7221239536360906E-2</v>
      </c>
      <c r="U351" s="1">
        <f>(Table2[[#This Row],[Close Price]]-Table2[[#This Row],[200D EMA]])/Table2[[#This Row],[200D EMA]]</f>
        <v>-9.7854315760935399E-3</v>
      </c>
      <c r="V351">
        <v>0.56271976544074098</v>
      </c>
      <c r="W351">
        <v>999.95</v>
      </c>
      <c r="X351">
        <v>1038.4000000000001</v>
      </c>
      <c r="Y351">
        <v>999.95</v>
      </c>
      <c r="Z351">
        <v>1062.7</v>
      </c>
      <c r="AA351">
        <v>999.95</v>
      </c>
      <c r="AB351">
        <v>1156</v>
      </c>
      <c r="AC351" s="1">
        <f>(Table2[[#This Row],[Close Price]]/Table2[[#This Row],[Day Low]])-1</f>
        <v>1.9550977548877357E-2</v>
      </c>
      <c r="AD351" s="1">
        <f>(Table2[[#This Row],[Day High]]/Table2[[#This Row],[Close Price]])-1</f>
        <v>1.8538499264345365E-2</v>
      </c>
      <c r="AE351" s="1">
        <f>(Table2[[#This Row],[Close Price]]/Table2[[#This Row],[Current Week Low]])-1</f>
        <v>1.9550977548877357E-2</v>
      </c>
      <c r="AF351" s="1">
        <f>(Table2[[#This Row],[Current Week High]]/Table2[[#This Row],[Close Price]])-1</f>
        <v>4.237371260421785E-2</v>
      </c>
      <c r="AG351" s="1">
        <f>(Table2[[#This Row],[Close Price]]/Table2[[#This Row],[Current Month Low]])-1</f>
        <v>1.9550977548877357E-2</v>
      </c>
      <c r="AH351" s="1">
        <f>(Table2[[#This Row],[Current Month High]]/Table2[[#This Row],[Close Price]])-1</f>
        <v>0.13388916135360462</v>
      </c>
      <c r="AI351">
        <v>27.8960274644433</v>
      </c>
      <c r="AJ351">
        <v>43.541006687786002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-0.01</v>
      </c>
      <c r="AM351" t="s">
        <v>3158</v>
      </c>
      <c r="AN351">
        <v>-5.08</v>
      </c>
      <c r="AO351" t="s">
        <v>3158</v>
      </c>
      <c r="AP351">
        <v>1.9278810448253001E-2</v>
      </c>
      <c r="AQ351">
        <f>(Table2[[#This Row],[Sharpe Ratio]]-AVERAGE(Table2[Sharpe Ratio]))/_xlfn.STDEV.P(Table2[Sharpe Ratio])</f>
        <v>-0.4273439720499948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284</v>
      </c>
      <c r="AT351">
        <f>_xlfn.RANK.AVG(Table2[[#This Row],[6M Return vs Nifty Z-Score]],Table2[6M Return vs Nifty Z-Score])</f>
        <v>355</v>
      </c>
      <c r="AU351">
        <f>_xlfn.RANK.AVG(Table2[[#This Row],[Sharpe Ratio Z-Score]],Table2[Sharpe Ratio Z-Score])</f>
        <v>449</v>
      </c>
      <c r="AV351">
        <f>(Table2[[#This Row],[Rank 1Y]]+Table2[[#This Row],[Rank 6M]]+Table2[[#This Row],[Rank Sharpe]])/3</f>
        <v>362.66666666666669</v>
      </c>
    </row>
    <row r="352" spans="1:48" hidden="1" x14ac:dyDescent="0.3">
      <c r="A352" t="s">
        <v>834</v>
      </c>
      <c r="B352" t="s">
        <v>835</v>
      </c>
      <c r="C352" t="s">
        <v>3126</v>
      </c>
      <c r="D352" t="s">
        <v>138</v>
      </c>
      <c r="E352">
        <v>17665.706625974999</v>
      </c>
      <c r="F352">
        <v>1257.25</v>
      </c>
      <c r="G352">
        <v>57.1542842502054</v>
      </c>
      <c r="H352">
        <f>(Table2[[#This Row],[1Y Return vs Nifty]]-AVERAGE(Table2[1Y Return vs Nifty]))/_xlfn.STDEV.P(Table2[1Y Return vs Nifty])</f>
        <v>0.84642697177882764</v>
      </c>
      <c r="I352">
        <v>-7.3431483396315098</v>
      </c>
      <c r="J352">
        <f>(Table2[[#This Row],[1M Return vs Nifty]]-AVERAGE(Table2[1M Return vs Nifty]))/_xlfn.STDEV.P(Table2[1M Return vs Nifty])</f>
        <v>-0.69832594658116265</v>
      </c>
      <c r="K352">
        <v>-6.6222576393631503</v>
      </c>
      <c r="L352">
        <f>(Table2[[#This Row],[6M Return vs Nifty]]-AVERAGE(Table2[6M Return vs Nifty]))/_xlfn.STDEV.P(Table2[6M Return vs Nifty])</f>
        <v>-0.39085052453862335</v>
      </c>
      <c r="M352">
        <v>-1.0458864218964501</v>
      </c>
      <c r="N352">
        <f>(Table2[[#This Row],[1W Return vs Nifty]]-AVERAGE(Table2[1W Return vs Nifty]))/_xlfn.STDEV.P(Table2[1W Return vs Nifty])</f>
        <v>-0.40697419606493934</v>
      </c>
      <c r="O352">
        <v>1372.33</v>
      </c>
      <c r="P352">
        <v>1427.86634635626</v>
      </c>
      <c r="Q352">
        <v>1296.2253014155001</v>
      </c>
      <c r="R352">
        <v>27.741893613211101</v>
      </c>
      <c r="S352" s="1">
        <f>(Table2[[#This Row],[Close Price]]-Table2[[#This Row],[20D EMA]])/Table2[[#This Row],[20D EMA]]</f>
        <v>-8.3857381242121012E-2</v>
      </c>
      <c r="T352" s="1">
        <f>(Table2[[#This Row],[Close Price]]-Table2[[#This Row],[50D EMA]])/Table2[[#This Row],[50D EMA]]</f>
        <v>-0.11949041784733706</v>
      </c>
      <c r="U352" s="1">
        <f>(Table2[[#This Row],[Close Price]]-Table2[[#This Row],[200D EMA]])/Table2[[#This Row],[200D EMA]]</f>
        <v>-3.0068307857390536E-2</v>
      </c>
      <c r="V352">
        <v>0.80250322346881098</v>
      </c>
      <c r="W352">
        <v>1251</v>
      </c>
      <c r="X352">
        <v>1303.1500000000001</v>
      </c>
      <c r="Y352">
        <v>1250</v>
      </c>
      <c r="Z352">
        <v>1348</v>
      </c>
      <c r="AA352">
        <v>1250</v>
      </c>
      <c r="AB352">
        <v>1424</v>
      </c>
      <c r="AC352" s="1">
        <f>(Table2[[#This Row],[Close Price]]/Table2[[#This Row],[Day Low]])-1</f>
        <v>4.9960031974420893E-3</v>
      </c>
      <c r="AD352" s="1">
        <f>(Table2[[#This Row],[Day High]]/Table2[[#This Row],[Close Price]])-1</f>
        <v>3.6508252137601893E-2</v>
      </c>
      <c r="AE352" s="1">
        <f>(Table2[[#This Row],[Close Price]]/Table2[[#This Row],[Current Week Low]])-1</f>
        <v>5.8000000000000274E-3</v>
      </c>
      <c r="AF352" s="1">
        <f>(Table2[[#This Row],[Current Week High]]/Table2[[#This Row],[Close Price]])-1</f>
        <v>7.2181348180552884E-2</v>
      </c>
      <c r="AG352" s="1">
        <f>(Table2[[#This Row],[Close Price]]/Table2[[#This Row],[Current Month Low]])-1</f>
        <v>5.8000000000000274E-3</v>
      </c>
      <c r="AH352" s="1">
        <f>(Table2[[#This Row],[Current Month High]]/Table2[[#This Row],[Close Price]])-1</f>
        <v>0.1326307416981507</v>
      </c>
      <c r="AI352">
        <v>31.000198846689202</v>
      </c>
      <c r="AJ352">
        <v>81.631031493787901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-0.06</v>
      </c>
      <c r="AM352" t="s">
        <v>3158</v>
      </c>
      <c r="AN352">
        <v>-8.15</v>
      </c>
      <c r="AO352" t="s">
        <v>3158</v>
      </c>
      <c r="AQ352">
        <f>(Table2[[#This Row],[Sharpe Ratio]]-AVERAGE(Table2[Sharpe Ratio]))/_xlfn.STDEV.P(Table2[Sharpe Ratio])</f>
        <v>-0.65585503827864744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117</v>
      </c>
      <c r="AT352">
        <f>_xlfn.RANK.AVG(Table2[[#This Row],[6M Return vs Nifty Z-Score]],Table2[6M Return vs Nifty Z-Score])</f>
        <v>440</v>
      </c>
      <c r="AU352">
        <f>_xlfn.RANK.AVG(Table2[[#This Row],[Sharpe Ratio Z-Score]],Table2[Sharpe Ratio Z-Score])</f>
        <v>531</v>
      </c>
      <c r="AV352">
        <f>(Table2[[#This Row],[Rank 1Y]]+Table2[[#This Row],[Rank 6M]]+Table2[[#This Row],[Rank Sharpe]])/3</f>
        <v>362.66666666666669</v>
      </c>
    </row>
    <row r="353" spans="1:48" hidden="1" x14ac:dyDescent="0.3">
      <c r="A353" t="s">
        <v>324</v>
      </c>
      <c r="B353" t="s">
        <v>325</v>
      </c>
      <c r="C353" t="s">
        <v>3115</v>
      </c>
      <c r="D353" t="s">
        <v>203</v>
      </c>
      <c r="E353">
        <v>75146.91081786</v>
      </c>
      <c r="F353">
        <v>2762.9</v>
      </c>
      <c r="G353">
        <v>8.6996377270655092</v>
      </c>
      <c r="H353">
        <f>(Table2[[#This Row],[1Y Return vs Nifty]]-AVERAGE(Table2[1Y Return vs Nifty]))/_xlfn.STDEV.P(Table2[1Y Return vs Nifty])</f>
        <v>-0.12740635272757711</v>
      </c>
      <c r="I353">
        <v>-18.303135964487002</v>
      </c>
      <c r="J353">
        <f>(Table2[[#This Row],[1M Return vs Nifty]]-AVERAGE(Table2[1M Return vs Nifty]))/_xlfn.STDEV.P(Table2[1M Return vs Nifty])</f>
        <v>-1.8972286509227574</v>
      </c>
      <c r="K353">
        <v>-9.9556483573074299</v>
      </c>
      <c r="L353">
        <f>(Table2[[#This Row],[6M Return vs Nifty]]-AVERAGE(Table2[6M Return vs Nifty]))/_xlfn.STDEV.P(Table2[6M Return vs Nifty])</f>
        <v>-0.50657941760562386</v>
      </c>
      <c r="M353">
        <v>-2.9546803533057302</v>
      </c>
      <c r="N353">
        <f>(Table2[[#This Row],[1W Return vs Nifty]]-AVERAGE(Table2[1W Return vs Nifty]))/_xlfn.STDEV.P(Table2[1W Return vs Nifty])</f>
        <v>-0.80674123789741059</v>
      </c>
      <c r="O353">
        <v>3071.18</v>
      </c>
      <c r="P353">
        <v>3273.9625526535801</v>
      </c>
      <c r="Q353">
        <v>3031.2717829002199</v>
      </c>
      <c r="R353">
        <v>5.0491792504439799</v>
      </c>
      <c r="S353" s="1">
        <f>(Table2[[#This Row],[Close Price]]-Table2[[#This Row],[20D EMA]])/Table2[[#This Row],[20D EMA]]</f>
        <v>-0.10037835620185068</v>
      </c>
      <c r="T353" s="1">
        <f>(Table2[[#This Row],[Close Price]]-Table2[[#This Row],[50D EMA]])/Table2[[#This Row],[50D EMA]]</f>
        <v>-0.15609908312462481</v>
      </c>
      <c r="U353" s="1">
        <f>(Table2[[#This Row],[Close Price]]-Table2[[#This Row],[200D EMA]])/Table2[[#This Row],[200D EMA]]</f>
        <v>-8.8534384945005054E-2</v>
      </c>
      <c r="V353">
        <v>0.87030911700393598</v>
      </c>
      <c r="W353">
        <v>2750</v>
      </c>
      <c r="X353">
        <v>2799.9</v>
      </c>
      <c r="Y353">
        <v>2750</v>
      </c>
      <c r="Z353">
        <v>2892.5</v>
      </c>
      <c r="AA353">
        <v>2750</v>
      </c>
      <c r="AB353">
        <v>3096.6</v>
      </c>
      <c r="AC353" s="1">
        <f>(Table2[[#This Row],[Close Price]]/Table2[[#This Row],[Day Low]])-1</f>
        <v>4.6909090909090789E-3</v>
      </c>
      <c r="AD353" s="1">
        <f>(Table2[[#This Row],[Day High]]/Table2[[#This Row],[Close Price]])-1</f>
        <v>1.3391726084910793E-2</v>
      </c>
      <c r="AE353" s="1">
        <f>(Table2[[#This Row],[Close Price]]/Table2[[#This Row],[Current Week Low]])-1</f>
        <v>4.6909090909090789E-3</v>
      </c>
      <c r="AF353" s="1">
        <f>(Table2[[#This Row],[Current Week High]]/Table2[[#This Row],[Close Price]])-1</f>
        <v>4.6907235151471216E-2</v>
      </c>
      <c r="AG353" s="1">
        <f>(Table2[[#This Row],[Close Price]]/Table2[[#This Row],[Current Month Low]])-1</f>
        <v>4.6909090909090789E-3</v>
      </c>
      <c r="AH353" s="1">
        <f>(Table2[[#This Row],[Current Month High]]/Table2[[#This Row],[Close Price]])-1</f>
        <v>0.12077889174418166</v>
      </c>
      <c r="AI353">
        <v>40.7940931629809</v>
      </c>
      <c r="AJ353">
        <v>31.864932585610301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-0.13</v>
      </c>
      <c r="AM353" t="s">
        <v>3158</v>
      </c>
      <c r="AN353">
        <v>-11.01</v>
      </c>
      <c r="AO353" t="s">
        <v>3158</v>
      </c>
      <c r="AP353">
        <v>8.5511712134116E-2</v>
      </c>
      <c r="AQ353">
        <f>(Table2[[#This Row],[Sharpe Ratio]]-AVERAGE(Table2[Sharpe Ratio]))/_xlfn.STDEV.P(Table2[Sharpe Ratio])</f>
        <v>0.35771229603658611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342</v>
      </c>
      <c r="AT353">
        <f>_xlfn.RANK.AVG(Table2[[#This Row],[6M Return vs Nifty Z-Score]],Table2[6M Return vs Nifty Z-Score])</f>
        <v>491</v>
      </c>
      <c r="AU353">
        <f>_xlfn.RANK.AVG(Table2[[#This Row],[Sharpe Ratio Z-Score]],Table2[Sharpe Ratio Z-Score])</f>
        <v>257</v>
      </c>
      <c r="AV353">
        <f>(Table2[[#This Row],[Rank 1Y]]+Table2[[#This Row],[Rank 6M]]+Table2[[#This Row],[Rank Sharpe]])/3</f>
        <v>363.33333333333331</v>
      </c>
    </row>
    <row r="354" spans="1:48" hidden="1" x14ac:dyDescent="0.3">
      <c r="A354" t="s">
        <v>368</v>
      </c>
      <c r="B354" t="s">
        <v>369</v>
      </c>
      <c r="C354" t="s">
        <v>3124</v>
      </c>
      <c r="D354" t="s">
        <v>193</v>
      </c>
      <c r="E354">
        <v>63843.801834792001</v>
      </c>
      <c r="F354">
        <v>217.42</v>
      </c>
      <c r="G354">
        <v>3.8235374118959902</v>
      </c>
      <c r="H354">
        <f>(Table2[[#This Row],[1Y Return vs Nifty]]-AVERAGE(Table2[1Y Return vs Nifty]))/_xlfn.STDEV.P(Table2[1Y Return vs Nifty])</f>
        <v>-0.22540539557026038</v>
      </c>
      <c r="I354">
        <v>2.32291957103345</v>
      </c>
      <c r="J354">
        <f>(Table2[[#This Row],[1M Return vs Nifty]]-AVERAGE(Table2[1M Return vs Nifty]))/_xlfn.STDEV.P(Table2[1M Return vs Nifty])</f>
        <v>0.35903610117922657</v>
      </c>
      <c r="K354">
        <v>2.48195538211586</v>
      </c>
      <c r="L354">
        <f>(Table2[[#This Row],[6M Return vs Nifty]]-AVERAGE(Table2[6M Return vs Nifty]))/_xlfn.STDEV.P(Table2[6M Return vs Nifty])</f>
        <v>-7.4769817422563514E-2</v>
      </c>
      <c r="M354">
        <v>7.42958929603902</v>
      </c>
      <c r="N354">
        <f>(Table2[[#This Row],[1W Return vs Nifty]]-AVERAGE(Table2[1W Return vs Nifty]))/_xlfn.STDEV.P(Table2[1W Return vs Nifty])</f>
        <v>1.3680816651931971</v>
      </c>
      <c r="O354">
        <v>218.03</v>
      </c>
      <c r="P354">
        <v>224.957803943366</v>
      </c>
      <c r="Q354">
        <v>215.763743528855</v>
      </c>
      <c r="R354">
        <v>50.630393697966703</v>
      </c>
      <c r="S354" s="1">
        <f>(Table2[[#This Row],[Close Price]]-Table2[[#This Row],[20D EMA]])/Table2[[#This Row],[20D EMA]]</f>
        <v>-2.7977801220016221E-3</v>
      </c>
      <c r="T354" s="1">
        <f>(Table2[[#This Row],[Close Price]]-Table2[[#This Row],[50D EMA]])/Table2[[#This Row],[50D EMA]]</f>
        <v>-3.3507634815210442E-2</v>
      </c>
      <c r="U354" s="1">
        <f>(Table2[[#This Row],[Close Price]]-Table2[[#This Row],[200D EMA]])/Table2[[#This Row],[200D EMA]]</f>
        <v>7.676250161665771E-3</v>
      </c>
      <c r="V354">
        <v>1.0370059272507099</v>
      </c>
      <c r="W354">
        <v>214.26</v>
      </c>
      <c r="X354">
        <v>220.18</v>
      </c>
      <c r="Y354">
        <v>214.26</v>
      </c>
      <c r="Z354">
        <v>230.45</v>
      </c>
      <c r="AA354">
        <v>202</v>
      </c>
      <c r="AB354">
        <v>230.45</v>
      </c>
      <c r="AC354" s="1">
        <f>(Table2[[#This Row],[Close Price]]/Table2[[#This Row],[Day Low]])-1</f>
        <v>1.4748436479044225E-2</v>
      </c>
      <c r="AD354" s="1">
        <f>(Table2[[#This Row],[Day High]]/Table2[[#This Row],[Close Price]])-1</f>
        <v>1.2694324349185937E-2</v>
      </c>
      <c r="AE354" s="1">
        <f>(Table2[[#This Row],[Close Price]]/Table2[[#This Row],[Current Week Low]])-1</f>
        <v>1.4748436479044225E-2</v>
      </c>
      <c r="AF354" s="1">
        <f>(Table2[[#This Row],[Current Week High]]/Table2[[#This Row],[Close Price]])-1</f>
        <v>5.9930089228221961E-2</v>
      </c>
      <c r="AG354" s="1">
        <f>(Table2[[#This Row],[Close Price]]/Table2[[#This Row],[Current Month Low]])-1</f>
        <v>7.6336633663366182E-2</v>
      </c>
      <c r="AH354" s="1">
        <f>(Table2[[#This Row],[Current Month High]]/Table2[[#This Row],[Close Price]])-1</f>
        <v>5.9930089228221961E-2</v>
      </c>
      <c r="AI354">
        <v>21.722932572900302</v>
      </c>
      <c r="AJ354">
        <v>38.000634719136698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-0.06</v>
      </c>
      <c r="AM354" t="s">
        <v>3158</v>
      </c>
      <c r="AN354">
        <v>2.61</v>
      </c>
      <c r="AO354" t="s">
        <v>3159</v>
      </c>
      <c r="AP354">
        <v>4.8860714595401998E-2</v>
      </c>
      <c r="AQ354">
        <f>(Table2[[#This Row],[Sharpe Ratio]]-AVERAGE(Table2[Sharpe Ratio]))/_xlfn.STDEV.P(Table2[Sharpe Ratio])</f>
        <v>-7.6710696419060961E-2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383</v>
      </c>
      <c r="AT354">
        <f>_xlfn.RANK.AVG(Table2[[#This Row],[6M Return vs Nifty Z-Score]],Table2[6M Return vs Nifty Z-Score])</f>
        <v>334</v>
      </c>
      <c r="AU354">
        <f>_xlfn.RANK.AVG(Table2[[#This Row],[Sharpe Ratio Z-Score]],Table2[Sharpe Ratio Z-Score])</f>
        <v>374</v>
      </c>
      <c r="AV354">
        <f>(Table2[[#This Row],[Rank 1Y]]+Table2[[#This Row],[Rank 6M]]+Table2[[#This Row],[Rank Sharpe]])/3</f>
        <v>363.66666666666669</v>
      </c>
    </row>
    <row r="355" spans="1:48" hidden="1" x14ac:dyDescent="0.3">
      <c r="A355" t="s">
        <v>316</v>
      </c>
      <c r="B355" t="s">
        <v>317</v>
      </c>
      <c r="C355" t="s">
        <v>3118</v>
      </c>
      <c r="D355" t="s">
        <v>111</v>
      </c>
      <c r="E355">
        <v>78291.001270169902</v>
      </c>
      <c r="F355">
        <v>77.94</v>
      </c>
      <c r="G355">
        <v>28.287097294682599</v>
      </c>
      <c r="H355">
        <f>(Table2[[#This Row],[1Y Return vs Nifty]]-AVERAGE(Table2[1Y Return vs Nifty]))/_xlfn.STDEV.P(Table2[1Y Return vs Nifty])</f>
        <v>0.26625911050633505</v>
      </c>
      <c r="I355">
        <v>-5.8147548231722004</v>
      </c>
      <c r="J355">
        <f>(Table2[[#This Row],[1M Return vs Nifty]]-AVERAGE(Table2[1M Return vs Nifty]))/_xlfn.STDEV.P(Table2[1M Return vs Nifty])</f>
        <v>-0.53113642202133127</v>
      </c>
      <c r="K355">
        <v>-23.446504111237498</v>
      </c>
      <c r="L355">
        <f>(Table2[[#This Row],[6M Return vs Nifty]]-AVERAGE(Table2[6M Return vs Nifty]))/_xlfn.STDEV.P(Table2[6M Return vs Nifty])</f>
        <v>-0.97495589520371129</v>
      </c>
      <c r="M355">
        <v>3.6049807366414899</v>
      </c>
      <c r="N355">
        <f>(Table2[[#This Row],[1W Return vs Nifty]]-AVERAGE(Table2[1W Return vs Nifty]))/_xlfn.STDEV.P(Table2[1W Return vs Nifty])</f>
        <v>0.56707720640981196</v>
      </c>
      <c r="O355">
        <v>82.87</v>
      </c>
      <c r="P355">
        <v>87.486676309793296</v>
      </c>
      <c r="Q355">
        <v>88.199920348923499</v>
      </c>
      <c r="R355">
        <v>31.576411510885599</v>
      </c>
      <c r="S355" s="1">
        <f>(Table2[[#This Row],[Close Price]]-Table2[[#This Row],[20D EMA]])/Table2[[#This Row],[20D EMA]]</f>
        <v>-5.9490768673826556E-2</v>
      </c>
      <c r="T355" s="1">
        <f>(Table2[[#This Row],[Close Price]]-Table2[[#This Row],[50D EMA]])/Table2[[#This Row],[50D EMA]]</f>
        <v>-0.10912148812223924</v>
      </c>
      <c r="U355" s="1">
        <f>(Table2[[#This Row],[Close Price]]-Table2[[#This Row],[200D EMA]])/Table2[[#This Row],[200D EMA]]</f>
        <v>-0.1163257325894935</v>
      </c>
      <c r="V355">
        <v>0.91245688009027703</v>
      </c>
      <c r="W355">
        <v>77.739999999999995</v>
      </c>
      <c r="X355">
        <v>80.790000000000006</v>
      </c>
      <c r="Y355">
        <v>77.739999999999995</v>
      </c>
      <c r="Z355">
        <v>82.58</v>
      </c>
      <c r="AA355">
        <v>77.739999999999995</v>
      </c>
      <c r="AB355">
        <v>85.59</v>
      </c>
      <c r="AC355" s="1">
        <f>(Table2[[#This Row],[Close Price]]/Table2[[#This Row],[Day Low]])-1</f>
        <v>2.5726781579624713E-3</v>
      </c>
      <c r="AD355" s="1">
        <f>(Table2[[#This Row],[Day High]]/Table2[[#This Row],[Close Price]])-1</f>
        <v>3.6566589684372763E-2</v>
      </c>
      <c r="AE355" s="1">
        <f>(Table2[[#This Row],[Close Price]]/Table2[[#This Row],[Current Week Low]])-1</f>
        <v>2.5726781579624713E-3</v>
      </c>
      <c r="AF355" s="1">
        <f>(Table2[[#This Row],[Current Week High]]/Table2[[#This Row],[Close Price]])-1</f>
        <v>5.9532974082627588E-2</v>
      </c>
      <c r="AG355" s="1">
        <f>(Table2[[#This Row],[Close Price]]/Table2[[#This Row],[Current Month Low]])-1</f>
        <v>2.5726781579624713E-3</v>
      </c>
      <c r="AH355" s="1">
        <f>(Table2[[#This Row],[Current Month High]]/Table2[[#This Row],[Close Price]])-1</f>
        <v>9.8152424942263394E-2</v>
      </c>
      <c r="AI355">
        <v>51.9117269694637</v>
      </c>
      <c r="AJ355">
        <v>51.046511627906902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-0.04</v>
      </c>
      <c r="AM355" t="s">
        <v>3158</v>
      </c>
      <c r="AN355">
        <v>-1.27</v>
      </c>
      <c r="AO355" t="s">
        <v>3158</v>
      </c>
      <c r="AP355">
        <v>0.10375454392471201</v>
      </c>
      <c r="AQ355">
        <f>(Table2[[#This Row],[Sharpe Ratio]]-AVERAGE(Table2[Sharpe Ratio]))/_xlfn.STDEV.P(Table2[Sharpe Ratio])</f>
        <v>0.57394394345531008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225</v>
      </c>
      <c r="AT355">
        <f>_xlfn.RANK.AVG(Table2[[#This Row],[6M Return vs Nifty Z-Score]],Table2[6M Return vs Nifty Z-Score])</f>
        <v>666</v>
      </c>
      <c r="AU355">
        <f>_xlfn.RANK.AVG(Table2[[#This Row],[Sharpe Ratio Z-Score]],Table2[Sharpe Ratio Z-Score])</f>
        <v>203</v>
      </c>
      <c r="AV355">
        <f>(Table2[[#This Row],[Rank 1Y]]+Table2[[#This Row],[Rank 6M]]+Table2[[#This Row],[Rank Sharpe]])/3</f>
        <v>364.66666666666669</v>
      </c>
    </row>
    <row r="356" spans="1:48" x14ac:dyDescent="0.3">
      <c r="A356" t="s">
        <v>76</v>
      </c>
      <c r="B356" t="s">
        <v>77</v>
      </c>
      <c r="C356" t="s">
        <v>3112</v>
      </c>
      <c r="D356" t="s">
        <v>21</v>
      </c>
      <c r="E356">
        <v>297348.11985949997</v>
      </c>
      <c r="F356">
        <v>569</v>
      </c>
      <c r="G356">
        <v>27.9230776640205</v>
      </c>
      <c r="H356">
        <f>(Table2[[#This Row],[1Y Return vs Nifty]]-AVERAGE(Table2[1Y Return vs Nifty]))/_xlfn.STDEV.P(Table2[1Y Return vs Nifty])</f>
        <v>0.25894310528186243</v>
      </c>
      <c r="I356">
        <v>10.817789346599699</v>
      </c>
      <c r="J356">
        <f>(Table2[[#This Row],[1M Return vs Nifty]]-AVERAGE(Table2[1M Return vs Nifty]))/_xlfn.STDEV.P(Table2[1M Return vs Nifty])</f>
        <v>1.2882818900940964</v>
      </c>
      <c r="K356">
        <v>19.316378508521201</v>
      </c>
      <c r="L356">
        <f>(Table2[[#This Row],[6M Return vs Nifty]]-AVERAGE(Table2[6M Return vs Nifty]))/_xlfn.STDEV.P(Table2[6M Return vs Nifty])</f>
        <v>0.50968886704929095</v>
      </c>
      <c r="M356">
        <v>8.2830516916856407</v>
      </c>
      <c r="N356">
        <f>(Table2[[#This Row],[1W Return vs Nifty]]-AVERAGE(Table2[1W Return vs Nifty]))/_xlfn.STDEV.P(Table2[1W Return vs Nifty])</f>
        <v>1.5468260186871348</v>
      </c>
      <c r="O356">
        <v>556.04</v>
      </c>
      <c r="P356">
        <v>543.77020699290995</v>
      </c>
      <c r="Q356">
        <v>505.86680297193902</v>
      </c>
      <c r="R356">
        <v>63.158224472002303</v>
      </c>
      <c r="S356" s="1">
        <f>(Table2[[#This Row],[Close Price]]-Table2[[#This Row],[20D EMA]])/Table2[[#This Row],[20D EMA]]</f>
        <v>2.3307675706783753E-2</v>
      </c>
      <c r="T356" s="1">
        <f>(Table2[[#This Row],[Close Price]]-Table2[[#This Row],[50D EMA]])/Table2[[#This Row],[50D EMA]]</f>
        <v>4.6397895071546305E-2</v>
      </c>
      <c r="U356" s="1">
        <f>(Table2[[#This Row],[Close Price]]-Table2[[#This Row],[200D EMA]])/Table2[[#This Row],[200D EMA]]</f>
        <v>0.12480201637497657</v>
      </c>
      <c r="V356">
        <v>0.85964303088001504</v>
      </c>
      <c r="W356">
        <v>565.54999999999995</v>
      </c>
      <c r="X356">
        <v>573.6</v>
      </c>
      <c r="Y356">
        <v>565.54999999999995</v>
      </c>
      <c r="Z356">
        <v>583.20000000000005</v>
      </c>
      <c r="AA356">
        <v>534.20000000000005</v>
      </c>
      <c r="AB356">
        <v>583.20000000000005</v>
      </c>
      <c r="AC356" s="1">
        <f>(Table2[[#This Row],[Close Price]]/Table2[[#This Row],[Day Low]])-1</f>
        <v>6.1002563875873772E-3</v>
      </c>
      <c r="AD356" s="1">
        <f>(Table2[[#This Row],[Day High]]/Table2[[#This Row],[Close Price]])-1</f>
        <v>8.0843585237257987E-3</v>
      </c>
      <c r="AE356" s="1">
        <f>(Table2[[#This Row],[Close Price]]/Table2[[#This Row],[Current Week Low]])-1</f>
        <v>6.1002563875873772E-3</v>
      </c>
      <c r="AF356" s="1">
        <f>(Table2[[#This Row],[Current Week High]]/Table2[[#This Row],[Close Price]])-1</f>
        <v>2.495606326889277E-2</v>
      </c>
      <c r="AG356" s="1">
        <f>(Table2[[#This Row],[Close Price]]/Table2[[#This Row],[Current Month Low]])-1</f>
        <v>6.5144140771246528E-2</v>
      </c>
      <c r="AH356" s="1">
        <f>(Table2[[#This Row],[Current Month High]]/Table2[[#This Row],[Close Price]])-1</f>
        <v>2.495606326889277E-2</v>
      </c>
      <c r="AI356">
        <v>2.4956063268892699</v>
      </c>
      <c r="AJ356">
        <v>49.736842105263101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0.08</v>
      </c>
      <c r="AM356" t="s">
        <v>3159</v>
      </c>
      <c r="AN356">
        <v>1.86</v>
      </c>
      <c r="AO356" t="s">
        <v>3159</v>
      </c>
      <c r="AP356">
        <v>-7.7923324191388005E-2</v>
      </c>
      <c r="AQ356">
        <f>(Table2[[#This Row],[Sharpe Ratio]]-AVERAGE(Table2[Sharpe Ratio]))/_xlfn.STDEV.P(Table2[Sharpe Ratio])</f>
        <v>-1.5794774756095051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2.0242624055028795</v>
      </c>
      <c r="AS356">
        <f>_xlfn.RANK.AVG(Table2[[#This Row],[1Y Return vs Nifty Z-Score]],Table2[1Y Return vs Nifty Z-Score])</f>
        <v>229</v>
      </c>
      <c r="AT356">
        <f>_xlfn.RANK.AVG(Table2[[#This Row],[6M Return vs Nifty Z-Score]],Table2[6M Return vs Nifty Z-Score])</f>
        <v>170</v>
      </c>
      <c r="AU356">
        <f>_xlfn.RANK.AVG(Table2[[#This Row],[Sharpe Ratio Z-Score]],Table2[Sharpe Ratio Z-Score])</f>
        <v>698</v>
      </c>
      <c r="AV356">
        <f>(Table2[[#This Row],[Rank 1Y]]+Table2[[#This Row],[Rank 6M]]+Table2[[#This Row],[Rank Sharpe]])/3</f>
        <v>365.66666666666669</v>
      </c>
    </row>
    <row r="357" spans="1:48" hidden="1" x14ac:dyDescent="0.3">
      <c r="A357" t="s">
        <v>296</v>
      </c>
      <c r="B357" t="s">
        <v>297</v>
      </c>
      <c r="C357" t="s">
        <v>3114</v>
      </c>
      <c r="D357" t="s">
        <v>298</v>
      </c>
      <c r="E357">
        <v>83911.190050639998</v>
      </c>
      <c r="F357">
        <v>321</v>
      </c>
      <c r="G357">
        <v>50.170667429793603</v>
      </c>
      <c r="H357">
        <f>(Table2[[#This Row],[1Y Return vs Nifty]]-AVERAGE(Table2[1Y Return vs Nifty]))/_xlfn.STDEV.P(Table2[1Y Return vs Nifty])</f>
        <v>0.70607141718711985</v>
      </c>
      <c r="I357">
        <v>-9.9862927014021103</v>
      </c>
      <c r="J357">
        <f>(Table2[[#This Row],[1M Return vs Nifty]]-AVERAGE(Table2[1M Return vs Nifty]))/_xlfn.STDEV.P(Table2[1M Return vs Nifty])</f>
        <v>-0.98745701422082999</v>
      </c>
      <c r="K357">
        <v>-8.8060801088007405</v>
      </c>
      <c r="L357">
        <f>(Table2[[#This Row],[6M Return vs Nifty]]-AVERAGE(Table2[6M Return vs Nifty]))/_xlfn.STDEV.P(Table2[6M Return vs Nifty])</f>
        <v>-0.46666862641379647</v>
      </c>
      <c r="M357">
        <v>-3.0570324372688198</v>
      </c>
      <c r="N357">
        <f>(Table2[[#This Row],[1W Return vs Nifty]]-AVERAGE(Table2[1W Return vs Nifty]))/_xlfn.STDEV.P(Table2[1W Return vs Nifty])</f>
        <v>-0.82817728144198732</v>
      </c>
      <c r="O357">
        <v>344.52</v>
      </c>
      <c r="P357">
        <v>370.03295254510999</v>
      </c>
      <c r="Q357">
        <v>343.380199846621</v>
      </c>
      <c r="R357">
        <v>18.080638345138102</v>
      </c>
      <c r="S357" s="1">
        <f>(Table2[[#This Row],[Close Price]]-Table2[[#This Row],[20D EMA]])/Table2[[#This Row],[20D EMA]]</f>
        <v>-6.8268895855102707E-2</v>
      </c>
      <c r="T357" s="1">
        <f>(Table2[[#This Row],[Close Price]]-Table2[[#This Row],[50D EMA]])/Table2[[#This Row],[50D EMA]]</f>
        <v>-0.13250969192840328</v>
      </c>
      <c r="U357" s="1">
        <f>(Table2[[#This Row],[Close Price]]-Table2[[#This Row],[200D EMA]])/Table2[[#This Row],[200D EMA]]</f>
        <v>-6.5176151265034066E-2</v>
      </c>
      <c r="V357">
        <v>0.544119231590659</v>
      </c>
      <c r="W357">
        <v>316.60000000000002</v>
      </c>
      <c r="X357">
        <v>322.7</v>
      </c>
      <c r="Y357">
        <v>315.5</v>
      </c>
      <c r="Z357">
        <v>331.1</v>
      </c>
      <c r="AA357">
        <v>315.5</v>
      </c>
      <c r="AB357">
        <v>350</v>
      </c>
      <c r="AC357" s="1">
        <f>(Table2[[#This Row],[Close Price]]/Table2[[#This Row],[Day Low]])-1</f>
        <v>1.3897662665824262E-2</v>
      </c>
      <c r="AD357" s="1">
        <f>(Table2[[#This Row],[Day High]]/Table2[[#This Row],[Close Price]])-1</f>
        <v>5.2959501557632294E-3</v>
      </c>
      <c r="AE357" s="1">
        <f>(Table2[[#This Row],[Close Price]]/Table2[[#This Row],[Current Week Low]])-1</f>
        <v>1.7432646592709933E-2</v>
      </c>
      <c r="AF357" s="1">
        <f>(Table2[[#This Row],[Current Week High]]/Table2[[#This Row],[Close Price]])-1</f>
        <v>3.1464174454828742E-2</v>
      </c>
      <c r="AG357" s="1">
        <f>(Table2[[#This Row],[Close Price]]/Table2[[#This Row],[Current Month Low]])-1</f>
        <v>1.7432646592709933E-2</v>
      </c>
      <c r="AH357" s="1">
        <f>(Table2[[#This Row],[Current Month High]]/Table2[[#This Row],[Close Price]])-1</f>
        <v>9.0342679127725756E-2</v>
      </c>
      <c r="AI357">
        <v>43.411214953270999</v>
      </c>
      <c r="AJ357">
        <v>81.818181818181799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-0.26</v>
      </c>
      <c r="AM357" t="s">
        <v>3158</v>
      </c>
      <c r="AN357">
        <v>-8.1300000000000008</v>
      </c>
      <c r="AO357" t="s">
        <v>3158</v>
      </c>
      <c r="AP357">
        <v>3.3091819064810001E-3</v>
      </c>
      <c r="AQ357">
        <f>(Table2[[#This Row],[Sharpe Ratio]]-AVERAGE(Table2[Sharpe Ratio]))/_xlfn.STDEV.P(Table2[Sharpe Ratio])</f>
        <v>-0.6166314208348096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130</v>
      </c>
      <c r="AT357">
        <f>_xlfn.RANK.AVG(Table2[[#This Row],[6M Return vs Nifty Z-Score]],Table2[6M Return vs Nifty Z-Score])</f>
        <v>472</v>
      </c>
      <c r="AU357">
        <f>_xlfn.RANK.AVG(Table2[[#This Row],[Sharpe Ratio Z-Score]],Table2[Sharpe Ratio Z-Score])</f>
        <v>499</v>
      </c>
      <c r="AV357">
        <f>(Table2[[#This Row],[Rank 1Y]]+Table2[[#This Row],[Rank 6M]]+Table2[[#This Row],[Rank Sharpe]])/3</f>
        <v>367</v>
      </c>
    </row>
    <row r="358" spans="1:48" hidden="1" x14ac:dyDescent="0.3">
      <c r="A358" t="s">
        <v>73</v>
      </c>
      <c r="B358" t="s">
        <v>74</v>
      </c>
      <c r="C358" t="s">
        <v>3121</v>
      </c>
      <c r="D358" t="s">
        <v>75</v>
      </c>
      <c r="E358">
        <v>310747.86353754002</v>
      </c>
      <c r="F358">
        <v>10782.2</v>
      </c>
      <c r="G358">
        <v>3.0897113564785199</v>
      </c>
      <c r="H358">
        <f>(Table2[[#This Row],[1Y Return vs Nifty]]-AVERAGE(Table2[1Y Return vs Nifty]))/_xlfn.STDEV.P(Table2[1Y Return vs Nifty])</f>
        <v>-0.24015370803221056</v>
      </c>
      <c r="I358">
        <v>1.3629173810186701</v>
      </c>
      <c r="J358">
        <f>(Table2[[#This Row],[1M Return vs Nifty]]-AVERAGE(Table2[1M Return vs Nifty]))/_xlfn.STDEV.P(Table2[1M Return vs Nifty])</f>
        <v>0.25402236748007484</v>
      </c>
      <c r="K358">
        <v>6.30238307925611</v>
      </c>
      <c r="L358">
        <f>(Table2[[#This Row],[6M Return vs Nifty]]-AVERAGE(Table2[6M Return vs Nifty]))/_xlfn.STDEV.P(Table2[6M Return vs Nifty])</f>
        <v>5.7868059695309247E-2</v>
      </c>
      <c r="M358">
        <v>1.1475082354047901</v>
      </c>
      <c r="N358">
        <f>(Table2[[#This Row],[1W Return vs Nifty]]-AVERAGE(Table2[1W Return vs Nifty]))/_xlfn.STDEV.P(Table2[1W Return vs Nifty])</f>
        <v>5.2398017609838948E-2</v>
      </c>
      <c r="O358">
        <v>11081.62</v>
      </c>
      <c r="P358">
        <v>11226.1902290567</v>
      </c>
      <c r="Q358">
        <v>10676.5978149323</v>
      </c>
      <c r="R358">
        <v>31.803876724132699</v>
      </c>
      <c r="S358" s="1">
        <f>(Table2[[#This Row],[Close Price]]-Table2[[#This Row],[20D EMA]])/Table2[[#This Row],[20D EMA]]</f>
        <v>-2.7019515197236509E-2</v>
      </c>
      <c r="T358" s="1">
        <f>(Table2[[#This Row],[Close Price]]-Table2[[#This Row],[50D EMA]])/Table2[[#This Row],[50D EMA]]</f>
        <v>-3.9549501656182595E-2</v>
      </c>
      <c r="U358" s="1">
        <f>(Table2[[#This Row],[Close Price]]-Table2[[#This Row],[200D EMA]])/Table2[[#This Row],[200D EMA]]</f>
        <v>9.8909958863492436E-3</v>
      </c>
      <c r="V358">
        <v>0.76250306475457597</v>
      </c>
      <c r="W358">
        <v>10750</v>
      </c>
      <c r="X358">
        <v>10873.5</v>
      </c>
      <c r="Y358">
        <v>10750</v>
      </c>
      <c r="Z358">
        <v>11109.95</v>
      </c>
      <c r="AA358">
        <v>10750</v>
      </c>
      <c r="AB358">
        <v>11306.9</v>
      </c>
      <c r="AC358" s="1">
        <f>(Table2[[#This Row],[Close Price]]/Table2[[#This Row],[Day Low]])-1</f>
        <v>2.9953488372094217E-3</v>
      </c>
      <c r="AD358" s="1">
        <f>(Table2[[#This Row],[Day High]]/Table2[[#This Row],[Close Price]])-1</f>
        <v>8.4676596612935917E-3</v>
      </c>
      <c r="AE358" s="1">
        <f>(Table2[[#This Row],[Close Price]]/Table2[[#This Row],[Current Week Low]])-1</f>
        <v>2.9953488372094217E-3</v>
      </c>
      <c r="AF358" s="1">
        <f>(Table2[[#This Row],[Current Week High]]/Table2[[#This Row],[Close Price]])-1</f>
        <v>3.0397321511379971E-2</v>
      </c>
      <c r="AG358" s="1">
        <f>(Table2[[#This Row],[Close Price]]/Table2[[#This Row],[Current Month Low]])-1</f>
        <v>2.9953488372094217E-3</v>
      </c>
      <c r="AH358" s="1">
        <f>(Table2[[#This Row],[Current Month High]]/Table2[[#This Row],[Close Price]])-1</f>
        <v>4.8663538053458355E-2</v>
      </c>
      <c r="AI358">
        <v>12.574428224295501</v>
      </c>
      <c r="AJ358">
        <v>26.180654296932101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0.06</v>
      </c>
      <c r="AM358" t="s">
        <v>3159</v>
      </c>
      <c r="AN358">
        <v>-2.8</v>
      </c>
      <c r="AO358" t="s">
        <v>3158</v>
      </c>
      <c r="AP358">
        <v>2.8038862650249002E-2</v>
      </c>
      <c r="AQ358">
        <f>(Table2[[#This Row],[Sharpe Ratio]]-AVERAGE(Table2[Sharpe Ratio]))/_xlfn.STDEV.P(Table2[Sharpe Ratio])</f>
        <v>-0.32351137956355541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388</v>
      </c>
      <c r="AT358">
        <f>_xlfn.RANK.AVG(Table2[[#This Row],[6M Return vs Nifty Z-Score]],Table2[6M Return vs Nifty Z-Score])</f>
        <v>290</v>
      </c>
      <c r="AU358">
        <f>_xlfn.RANK.AVG(Table2[[#This Row],[Sharpe Ratio Z-Score]],Table2[Sharpe Ratio Z-Score])</f>
        <v>427</v>
      </c>
      <c r="AV358">
        <f>(Table2[[#This Row],[Rank 1Y]]+Table2[[#This Row],[Rank 6M]]+Table2[[#This Row],[Rank Sharpe]])/3</f>
        <v>368.33333333333331</v>
      </c>
    </row>
    <row r="359" spans="1:48" x14ac:dyDescent="0.3">
      <c r="A359" t="s">
        <v>1906</v>
      </c>
      <c r="B359" t="s">
        <v>1907</v>
      </c>
      <c r="C359" t="s">
        <v>3124</v>
      </c>
      <c r="D359" t="s">
        <v>271</v>
      </c>
      <c r="E359">
        <v>3701.804293878</v>
      </c>
      <c r="F359">
        <v>159.22999999999999</v>
      </c>
      <c r="G359">
        <v>1.88614800590827</v>
      </c>
      <c r="H359">
        <f>(Table2[[#This Row],[1Y Return vs Nifty]]-AVERAGE(Table2[1Y Return vs Nifty]))/_xlfn.STDEV.P(Table2[1Y Return vs Nifty])</f>
        <v>-0.26434272153332372</v>
      </c>
      <c r="I359">
        <v>10.0215087359368</v>
      </c>
      <c r="J359">
        <f>(Table2[[#This Row],[1M Return vs Nifty]]-AVERAGE(Table2[1M Return vs Nifty]))/_xlfn.STDEV.P(Table2[1M Return vs Nifty])</f>
        <v>1.2011775054711153</v>
      </c>
      <c r="K359">
        <v>14.275180898250101</v>
      </c>
      <c r="L359">
        <f>(Table2[[#This Row],[6M Return vs Nifty]]-AVERAGE(Table2[6M Return vs Nifty]))/_xlfn.STDEV.P(Table2[6M Return vs Nifty])</f>
        <v>0.334668214346305</v>
      </c>
      <c r="M359">
        <v>-1.81212509718672</v>
      </c>
      <c r="N359">
        <f>(Table2[[#This Row],[1W Return vs Nifty]]-AVERAGE(Table2[1W Return vs Nifty]))/_xlfn.STDEV.P(Table2[1W Return vs Nifty])</f>
        <v>-0.56745090521513353</v>
      </c>
      <c r="O359">
        <v>181.38</v>
      </c>
      <c r="P359">
        <v>177.97797537768099</v>
      </c>
      <c r="Q359">
        <v>160.452553443982</v>
      </c>
      <c r="R359">
        <v>22.809031795878301</v>
      </c>
      <c r="S359" s="1">
        <f>(Table2[[#This Row],[Close Price]]-Table2[[#This Row],[20D EMA]])/Table2[[#This Row],[20D EMA]]</f>
        <v>-0.12211930753115011</v>
      </c>
      <c r="T359" s="1">
        <f>(Table2[[#This Row],[Close Price]]-Table2[[#This Row],[50D EMA]])/Table2[[#This Row],[50D EMA]]</f>
        <v>-0.10533873833487858</v>
      </c>
      <c r="U359" s="1">
        <f>(Table2[[#This Row],[Close Price]]-Table2[[#This Row],[200D EMA]])/Table2[[#This Row],[200D EMA]]</f>
        <v>-7.6194078420125117E-3</v>
      </c>
      <c r="V359">
        <v>0.773672419973925</v>
      </c>
      <c r="W359">
        <v>154.5</v>
      </c>
      <c r="X359">
        <v>177</v>
      </c>
      <c r="Y359">
        <v>154.5</v>
      </c>
      <c r="Z359">
        <v>193.51</v>
      </c>
      <c r="AA359">
        <v>154.5</v>
      </c>
      <c r="AB359">
        <v>199.44</v>
      </c>
      <c r="AC359" s="1">
        <f>(Table2[[#This Row],[Close Price]]/Table2[[#This Row],[Day Low]])-1</f>
        <v>3.0614886731391566E-2</v>
      </c>
      <c r="AD359" s="1">
        <f>(Table2[[#This Row],[Day High]]/Table2[[#This Row],[Close Price]])-1</f>
        <v>0.11159957294479694</v>
      </c>
      <c r="AE359" s="1">
        <f>(Table2[[#This Row],[Close Price]]/Table2[[#This Row],[Current Week Low]])-1</f>
        <v>3.0614886731391566E-2</v>
      </c>
      <c r="AF359" s="1">
        <f>(Table2[[#This Row],[Current Week High]]/Table2[[#This Row],[Close Price]])-1</f>
        <v>0.21528606418388496</v>
      </c>
      <c r="AG359" s="1">
        <f>(Table2[[#This Row],[Close Price]]/Table2[[#This Row],[Current Month Low]])-1</f>
        <v>3.0614886731391566E-2</v>
      </c>
      <c r="AH359" s="1">
        <f>(Table2[[#This Row],[Current Month High]]/Table2[[#This Row],[Close Price]])-1</f>
        <v>0.25252778998932368</v>
      </c>
      <c r="AI359">
        <v>25.2527789989323</v>
      </c>
      <c r="AJ359">
        <v>42.106202588130202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0.02</v>
      </c>
      <c r="AM359" t="s">
        <v>3159</v>
      </c>
      <c r="AN359">
        <v>-9.91</v>
      </c>
      <c r="AO359" t="s">
        <v>3158</v>
      </c>
      <c r="AP359">
        <v>4.333684499189E-3</v>
      </c>
      <c r="AQ359">
        <f>(Table2[[#This Row],[Sharpe Ratio]]-AVERAGE(Table2[Sharpe Ratio]))/_xlfn.STDEV.P(Table2[Sharpe Ratio])</f>
        <v>-0.60448802742150187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9.9564065647461231E-2</v>
      </c>
      <c r="AS359">
        <f>_xlfn.RANK.AVG(Table2[[#This Row],[1Y Return vs Nifty Z-Score]],Table2[1Y Return vs Nifty Z-Score])</f>
        <v>398</v>
      </c>
      <c r="AT359">
        <f>_xlfn.RANK.AVG(Table2[[#This Row],[6M Return vs Nifty Z-Score]],Table2[6M Return vs Nifty Z-Score])</f>
        <v>211</v>
      </c>
      <c r="AU359">
        <f>_xlfn.RANK.AVG(Table2[[#This Row],[Sharpe Ratio Z-Score]],Table2[Sharpe Ratio Z-Score])</f>
        <v>496</v>
      </c>
      <c r="AV359">
        <f>(Table2[[#This Row],[Rank 1Y]]+Table2[[#This Row],[Rank 6M]]+Table2[[#This Row],[Rank Sharpe]])/3</f>
        <v>368.33333333333331</v>
      </c>
    </row>
    <row r="360" spans="1:48" hidden="1" x14ac:dyDescent="0.3">
      <c r="A360" t="s">
        <v>307</v>
      </c>
      <c r="B360" t="s">
        <v>308</v>
      </c>
      <c r="C360" t="s">
        <v>3123</v>
      </c>
      <c r="D360" t="s">
        <v>48</v>
      </c>
      <c r="E360">
        <v>80258.776211151999</v>
      </c>
      <c r="F360">
        <v>76.010000000000005</v>
      </c>
      <c r="G360">
        <v>11.602156726034099</v>
      </c>
      <c r="H360">
        <f>(Table2[[#This Row],[1Y Return vs Nifty]]-AVERAGE(Table2[1Y Return vs Nifty]))/_xlfn.STDEV.P(Table2[1Y Return vs Nifty])</f>
        <v>-6.9072014763544395E-2</v>
      </c>
      <c r="I360">
        <v>-6.0069392679339799</v>
      </c>
      <c r="J360">
        <f>(Table2[[#This Row],[1M Return vs Nifty]]-AVERAGE(Table2[1M Return vs Nifty]))/_xlfn.STDEV.P(Table2[1M Return vs Nifty])</f>
        <v>-0.55215929708687883</v>
      </c>
      <c r="K360">
        <v>-14.281350498608401</v>
      </c>
      <c r="L360">
        <f>(Table2[[#This Row],[6M Return vs Nifty]]-AVERAGE(Table2[6M Return vs Nifty]))/_xlfn.STDEV.P(Table2[6M Return vs Nifty])</f>
        <v>-0.6567594483639273</v>
      </c>
      <c r="M360">
        <v>2.0813504105906602</v>
      </c>
      <c r="N360">
        <f>(Table2[[#This Row],[1W Return vs Nifty]]-AVERAGE(Table2[1W Return vs Nifty]))/_xlfn.STDEV.P(Table2[1W Return vs Nifty])</f>
        <v>0.24797665905953731</v>
      </c>
      <c r="O360">
        <v>81.11</v>
      </c>
      <c r="P360">
        <v>85.649870946264699</v>
      </c>
      <c r="Q360">
        <v>84.914014701106595</v>
      </c>
      <c r="R360">
        <v>28.788705218179199</v>
      </c>
      <c r="S360" s="1">
        <f>(Table2[[#This Row],[Close Price]]-Table2[[#This Row],[20D EMA]])/Table2[[#This Row],[20D EMA]]</f>
        <v>-6.2877573665392608E-2</v>
      </c>
      <c r="T360" s="1">
        <f>(Table2[[#This Row],[Close Price]]-Table2[[#This Row],[50D EMA]])/Table2[[#This Row],[50D EMA]]</f>
        <v>-0.11254974280478003</v>
      </c>
      <c r="U360" s="1">
        <f>(Table2[[#This Row],[Close Price]]-Table2[[#This Row],[200D EMA]])/Table2[[#This Row],[200D EMA]]</f>
        <v>-0.10485918882116585</v>
      </c>
      <c r="V360">
        <v>0.54136022369348802</v>
      </c>
      <c r="W360">
        <v>75.41</v>
      </c>
      <c r="X360">
        <v>78.37</v>
      </c>
      <c r="Y360">
        <v>75.41</v>
      </c>
      <c r="Z360">
        <v>80.39</v>
      </c>
      <c r="AA360">
        <v>75.41</v>
      </c>
      <c r="AB360">
        <v>82.27</v>
      </c>
      <c r="AC360" s="1">
        <f>(Table2[[#This Row],[Close Price]]/Table2[[#This Row],[Day Low]])-1</f>
        <v>7.9565044423817177E-3</v>
      </c>
      <c r="AD360" s="1">
        <f>(Table2[[#This Row],[Day High]]/Table2[[#This Row],[Close Price]])-1</f>
        <v>3.1048546243915176E-2</v>
      </c>
      <c r="AE360" s="1">
        <f>(Table2[[#This Row],[Close Price]]/Table2[[#This Row],[Current Week Low]])-1</f>
        <v>7.9565044423817177E-3</v>
      </c>
      <c r="AF360" s="1">
        <f>(Table2[[#This Row],[Current Week High]]/Table2[[#This Row],[Close Price]])-1</f>
        <v>5.7623996842520731E-2</v>
      </c>
      <c r="AG360" s="1">
        <f>(Table2[[#This Row],[Close Price]]/Table2[[#This Row],[Current Month Low]])-1</f>
        <v>7.9565044423817177E-3</v>
      </c>
      <c r="AH360" s="1">
        <f>(Table2[[#This Row],[Current Month High]]/Table2[[#This Row],[Close Price]])-1</f>
        <v>8.2357584528351513E-2</v>
      </c>
      <c r="AI360">
        <v>36.495198000263102</v>
      </c>
      <c r="AJ360">
        <v>34.769503546099301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-0.12</v>
      </c>
      <c r="AM360" t="s">
        <v>3158</v>
      </c>
      <c r="AN360">
        <v>-2.48</v>
      </c>
      <c r="AO360" t="s">
        <v>3158</v>
      </c>
      <c r="AP360">
        <v>9.5811779849617001E-2</v>
      </c>
      <c r="AQ360">
        <f>(Table2[[#This Row],[Sharpe Ratio]]-AVERAGE(Table2[Sharpe Ratio]))/_xlfn.STDEV.P(Table2[Sharpe Ratio])</f>
        <v>0.47979863856347899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325</v>
      </c>
      <c r="AT360">
        <f>_xlfn.RANK.AVG(Table2[[#This Row],[6M Return vs Nifty Z-Score]],Table2[6M Return vs Nifty Z-Score])</f>
        <v>550</v>
      </c>
      <c r="AU360">
        <f>_xlfn.RANK.AVG(Table2[[#This Row],[Sharpe Ratio Z-Score]],Table2[Sharpe Ratio Z-Score])</f>
        <v>231</v>
      </c>
      <c r="AV360">
        <f>(Table2[[#This Row],[Rank 1Y]]+Table2[[#This Row],[Rank 6M]]+Table2[[#This Row],[Rank Sharpe]])/3</f>
        <v>368.66666666666669</v>
      </c>
    </row>
    <row r="361" spans="1:48" hidden="1" x14ac:dyDescent="0.3">
      <c r="A361" t="s">
        <v>743</v>
      </c>
      <c r="B361" t="s">
        <v>744</v>
      </c>
      <c r="C361" t="s">
        <v>3125</v>
      </c>
      <c r="D361" t="s">
        <v>237</v>
      </c>
      <c r="E361">
        <v>22159.779789169999</v>
      </c>
      <c r="F361">
        <v>354.35</v>
      </c>
      <c r="G361">
        <v>31.999796174760601</v>
      </c>
      <c r="H361">
        <f>(Table2[[#This Row],[1Y Return vs Nifty]]-AVERAGE(Table2[1Y Return vs Nifty]))/_xlfn.STDEV.P(Table2[1Y Return vs Nifty])</f>
        <v>0.34087630726064289</v>
      </c>
      <c r="I361">
        <v>-9.9812472908726608</v>
      </c>
      <c r="J361">
        <f>(Table2[[#This Row],[1M Return vs Nifty]]-AVERAGE(Table2[1M Return vs Nifty]))/_xlfn.STDEV.P(Table2[1M Return vs Nifty])</f>
        <v>-0.98690510152390765</v>
      </c>
      <c r="K361">
        <v>-31.864528360051398</v>
      </c>
      <c r="L361">
        <f>(Table2[[#This Row],[6M Return vs Nifty]]-AVERAGE(Table2[6M Return vs Nifty]))/_xlfn.STDEV.P(Table2[6M Return vs Nifty])</f>
        <v>-1.2672134523157683</v>
      </c>
      <c r="M361">
        <v>4.0128412509507196</v>
      </c>
      <c r="N361">
        <f>(Table2[[#This Row],[1W Return vs Nifty]]-AVERAGE(Table2[1W Return vs Nifty]))/_xlfn.STDEV.P(Table2[1W Return vs Nifty])</f>
        <v>0.65249721356862056</v>
      </c>
      <c r="O361">
        <v>369.27</v>
      </c>
      <c r="P361">
        <v>380.115486812227</v>
      </c>
      <c r="Q361">
        <v>378.92238216236001</v>
      </c>
      <c r="R361">
        <v>38.123382580433102</v>
      </c>
      <c r="S361" s="1">
        <f>(Table2[[#This Row],[Close Price]]-Table2[[#This Row],[20D EMA]])/Table2[[#This Row],[20D EMA]]</f>
        <v>-4.0404040404040296E-2</v>
      </c>
      <c r="T361" s="1">
        <f>(Table2[[#This Row],[Close Price]]-Table2[[#This Row],[50D EMA]])/Table2[[#This Row],[50D EMA]]</f>
        <v>-6.7783312456708336E-2</v>
      </c>
      <c r="U361" s="1">
        <f>(Table2[[#This Row],[Close Price]]-Table2[[#This Row],[200D EMA]])/Table2[[#This Row],[200D EMA]]</f>
        <v>-6.4848062081039215E-2</v>
      </c>
      <c r="V361">
        <v>1.1781073788830301</v>
      </c>
      <c r="W361">
        <v>348.85</v>
      </c>
      <c r="X361">
        <v>382.15</v>
      </c>
      <c r="Y361">
        <v>348.85</v>
      </c>
      <c r="Z361">
        <v>383.9</v>
      </c>
      <c r="AA361">
        <v>348.85</v>
      </c>
      <c r="AB361">
        <v>383.9</v>
      </c>
      <c r="AC361" s="1">
        <f>(Table2[[#This Row],[Close Price]]/Table2[[#This Row],[Day Low]])-1</f>
        <v>1.5766088576752102E-2</v>
      </c>
      <c r="AD361" s="1">
        <f>(Table2[[#This Row],[Day High]]/Table2[[#This Row],[Close Price]])-1</f>
        <v>7.8453506420205876E-2</v>
      </c>
      <c r="AE361" s="1">
        <f>(Table2[[#This Row],[Close Price]]/Table2[[#This Row],[Current Week Low]])-1</f>
        <v>1.5766088576752102E-2</v>
      </c>
      <c r="AF361" s="1">
        <f>(Table2[[#This Row],[Current Week High]]/Table2[[#This Row],[Close Price]])-1</f>
        <v>8.3392126428672109E-2</v>
      </c>
      <c r="AG361" s="1">
        <f>(Table2[[#This Row],[Close Price]]/Table2[[#This Row],[Current Month Low]])-1</f>
        <v>1.5766088576752102E-2</v>
      </c>
      <c r="AH361" s="1">
        <f>(Table2[[#This Row],[Current Month High]]/Table2[[#This Row],[Close Price]])-1</f>
        <v>8.3392126428672109E-2</v>
      </c>
      <c r="AI361">
        <v>41.724283900098698</v>
      </c>
      <c r="AJ361">
        <v>59.294223420993497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-7.0000000000000007E-2</v>
      </c>
      <c r="AM361" t="s">
        <v>3158</v>
      </c>
      <c r="AN361">
        <v>0.55000000000000004</v>
      </c>
      <c r="AO361" t="s">
        <v>3159</v>
      </c>
      <c r="AP361">
        <v>0.107327683151289</v>
      </c>
      <c r="AQ361">
        <f>(Table2[[#This Row],[Sharpe Ratio]]-AVERAGE(Table2[Sharpe Ratio]))/_xlfn.STDEV.P(Table2[Sharpe Ratio])</f>
        <v>0.61629623778592435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204</v>
      </c>
      <c r="AT361">
        <f>_xlfn.RANK.AVG(Table2[[#This Row],[6M Return vs Nifty Z-Score]],Table2[6M Return vs Nifty Z-Score])</f>
        <v>711</v>
      </c>
      <c r="AU361">
        <f>_xlfn.RANK.AVG(Table2[[#This Row],[Sharpe Ratio Z-Score]],Table2[Sharpe Ratio Z-Score])</f>
        <v>193</v>
      </c>
      <c r="AV361">
        <f>(Table2[[#This Row],[Rank 1Y]]+Table2[[#This Row],[Rank 6M]]+Table2[[#This Row],[Rank Sharpe]])/3</f>
        <v>369.33333333333331</v>
      </c>
    </row>
    <row r="362" spans="1:48" hidden="1" x14ac:dyDescent="0.3">
      <c r="A362" t="s">
        <v>1246</v>
      </c>
      <c r="B362" t="s">
        <v>1247</v>
      </c>
      <c r="C362" t="s">
        <v>3125</v>
      </c>
      <c r="D362" t="s">
        <v>866</v>
      </c>
      <c r="E362">
        <v>8918.7606813839993</v>
      </c>
      <c r="F362">
        <v>191.58</v>
      </c>
      <c r="G362">
        <v>8.7183435367808997</v>
      </c>
      <c r="H362">
        <f>(Table2[[#This Row],[1Y Return vs Nifty]]-AVERAGE(Table2[1Y Return vs Nifty]))/_xlfn.STDEV.P(Table2[1Y Return vs Nifty])</f>
        <v>-0.12703040651457514</v>
      </c>
      <c r="I362">
        <v>0.56592156146355299</v>
      </c>
      <c r="J362">
        <f>(Table2[[#This Row],[1M Return vs Nifty]]-AVERAGE(Table2[1M Return vs Nifty]))/_xlfn.STDEV.P(Table2[1M Return vs Nifty])</f>
        <v>0.16683974683125144</v>
      </c>
      <c r="K362">
        <v>-16.5965952338302</v>
      </c>
      <c r="L362">
        <f>(Table2[[#This Row],[6M Return vs Nifty]]-AVERAGE(Table2[6M Return vs Nifty]))/_xlfn.STDEV.P(Table2[6M Return vs Nifty])</f>
        <v>-0.73714027769306756</v>
      </c>
      <c r="M362">
        <v>7.8978395830858501</v>
      </c>
      <c r="N362">
        <f>(Table2[[#This Row],[1W Return vs Nifty]]-AVERAGE(Table2[1W Return vs Nifty]))/_xlfn.STDEV.P(Table2[1W Return vs Nifty])</f>
        <v>1.4661493659594667</v>
      </c>
      <c r="O362">
        <v>193.61</v>
      </c>
      <c r="P362">
        <v>199.18581263998701</v>
      </c>
      <c r="Q362">
        <v>194.105356820282</v>
      </c>
      <c r="R362">
        <v>46.011553141938997</v>
      </c>
      <c r="S362" s="1">
        <f>(Table2[[#This Row],[Close Price]]-Table2[[#This Row],[20D EMA]])/Table2[[#This Row],[20D EMA]]</f>
        <v>-1.0484995609730907E-2</v>
      </c>
      <c r="T362" s="1">
        <f>(Table2[[#This Row],[Close Price]]-Table2[[#This Row],[50D EMA]])/Table2[[#This Row],[50D EMA]]</f>
        <v>-3.8184509926587555E-2</v>
      </c>
      <c r="U362" s="1">
        <f>(Table2[[#This Row],[Close Price]]-Table2[[#This Row],[200D EMA]])/Table2[[#This Row],[200D EMA]]</f>
        <v>-1.3010237644395146E-2</v>
      </c>
      <c r="V362">
        <v>0.64106473816562703</v>
      </c>
      <c r="W362">
        <v>190</v>
      </c>
      <c r="X362">
        <v>199.49</v>
      </c>
      <c r="Y362">
        <v>189.47</v>
      </c>
      <c r="Z362">
        <v>204.75</v>
      </c>
      <c r="AA362">
        <v>186.1</v>
      </c>
      <c r="AB362">
        <v>204.75</v>
      </c>
      <c r="AC362" s="1">
        <f>(Table2[[#This Row],[Close Price]]/Table2[[#This Row],[Day Low]])-1</f>
        <v>8.3157894736842763E-3</v>
      </c>
      <c r="AD362" s="1">
        <f>(Table2[[#This Row],[Day High]]/Table2[[#This Row],[Close Price]])-1</f>
        <v>4.1288234680029179E-2</v>
      </c>
      <c r="AE362" s="1">
        <f>(Table2[[#This Row],[Close Price]]/Table2[[#This Row],[Current Week Low]])-1</f>
        <v>1.1136327650815403E-2</v>
      </c>
      <c r="AF362" s="1">
        <f>(Table2[[#This Row],[Current Week High]]/Table2[[#This Row],[Close Price]])-1</f>
        <v>6.874412777951755E-2</v>
      </c>
      <c r="AG362" s="1">
        <f>(Table2[[#This Row],[Close Price]]/Table2[[#This Row],[Current Month Low]])-1</f>
        <v>2.9446534121440271E-2</v>
      </c>
      <c r="AH362" s="1">
        <f>(Table2[[#This Row],[Current Month High]]/Table2[[#This Row],[Close Price]])-1</f>
        <v>6.874412777951755E-2</v>
      </c>
      <c r="AI362">
        <v>37.801440651424898</v>
      </c>
      <c r="AJ362">
        <v>42.227171492204903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-0.16</v>
      </c>
      <c r="AM362" t="s">
        <v>3158</v>
      </c>
      <c r="AN362">
        <v>4.97</v>
      </c>
      <c r="AO362" t="s">
        <v>3159</v>
      </c>
      <c r="AP362">
        <v>0.109670505491183</v>
      </c>
      <c r="AQ362">
        <f>(Table2[[#This Row],[Sharpe Ratio]]-AVERAGE(Table2[Sharpe Ratio]))/_xlfn.STDEV.P(Table2[Sharpe Ratio])</f>
        <v>0.64406562907230414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341</v>
      </c>
      <c r="AT362">
        <f>_xlfn.RANK.AVG(Table2[[#This Row],[6M Return vs Nifty Z-Score]],Table2[6M Return vs Nifty Z-Score])</f>
        <v>582</v>
      </c>
      <c r="AU362">
        <f>_xlfn.RANK.AVG(Table2[[#This Row],[Sharpe Ratio Z-Score]],Table2[Sharpe Ratio Z-Score])</f>
        <v>185</v>
      </c>
      <c r="AV362">
        <f>(Table2[[#This Row],[Rank 1Y]]+Table2[[#This Row],[Rank 6M]]+Table2[[#This Row],[Rank Sharpe]])/3</f>
        <v>369.33333333333331</v>
      </c>
    </row>
    <row r="363" spans="1:48" hidden="1" x14ac:dyDescent="0.3">
      <c r="A363" t="s">
        <v>1926</v>
      </c>
      <c r="B363" t="s">
        <v>1927</v>
      </c>
      <c r="C363" t="s">
        <v>3120</v>
      </c>
      <c r="D363" t="s">
        <v>117</v>
      </c>
      <c r="E363">
        <v>3576.6351650080001</v>
      </c>
      <c r="F363">
        <v>204.57</v>
      </c>
      <c r="G363">
        <v>-5.8182206640476801</v>
      </c>
      <c r="H363">
        <f>(Table2[[#This Row],[1Y Return vs Nifty]]-AVERAGE(Table2[1Y Return vs Nifty]))/_xlfn.STDEV.P(Table2[1Y Return vs Nifty])</f>
        <v>-0.41918382539945515</v>
      </c>
      <c r="I363">
        <v>-3.9214889867121898</v>
      </c>
      <c r="J363">
        <f>(Table2[[#This Row],[1M Return vs Nifty]]-AVERAGE(Table2[1M Return vs Nifty]))/_xlfn.STDEV.P(Table2[1M Return vs Nifty])</f>
        <v>-0.32403385867337436</v>
      </c>
      <c r="K363">
        <v>-5.3853732678044404</v>
      </c>
      <c r="L363">
        <f>(Table2[[#This Row],[6M Return vs Nifty]]-AVERAGE(Table2[6M Return vs Nifty]))/_xlfn.STDEV.P(Table2[6M Return vs Nifty])</f>
        <v>-0.34790828605400925</v>
      </c>
      <c r="M363">
        <v>-1.4829944618780899</v>
      </c>
      <c r="N363">
        <f>(Table2[[#This Row],[1W Return vs Nifty]]-AVERAGE(Table2[1W Return vs Nifty]))/_xlfn.STDEV.P(Table2[1W Return vs Nifty])</f>
        <v>-0.4985196401431467</v>
      </c>
      <c r="O363">
        <v>209.6</v>
      </c>
      <c r="P363">
        <v>215.684033233261</v>
      </c>
      <c r="Q363">
        <v>214.71780823791099</v>
      </c>
      <c r="R363">
        <v>30.7008180048336</v>
      </c>
      <c r="S363" s="1">
        <f>(Table2[[#This Row],[Close Price]]-Table2[[#This Row],[20D EMA]])/Table2[[#This Row],[20D EMA]]</f>
        <v>-2.399809160305344E-2</v>
      </c>
      <c r="T363" s="1">
        <f>(Table2[[#This Row],[Close Price]]-Table2[[#This Row],[50D EMA]])/Table2[[#This Row],[50D EMA]]</f>
        <v>-5.1529234995532795E-2</v>
      </c>
      <c r="U363" s="1">
        <f>(Table2[[#This Row],[Close Price]]-Table2[[#This Row],[200D EMA]])/Table2[[#This Row],[200D EMA]]</f>
        <v>-4.7261139265482109E-2</v>
      </c>
      <c r="V363">
        <v>0.538460138503839</v>
      </c>
      <c r="W363">
        <v>197</v>
      </c>
      <c r="X363">
        <v>207.64</v>
      </c>
      <c r="Y363">
        <v>197</v>
      </c>
      <c r="Z363">
        <v>216.27</v>
      </c>
      <c r="AA363">
        <v>197</v>
      </c>
      <c r="AB363">
        <v>225</v>
      </c>
      <c r="AC363" s="1">
        <f>(Table2[[#This Row],[Close Price]]/Table2[[#This Row],[Day Low]])-1</f>
        <v>3.8426395939086255E-2</v>
      </c>
      <c r="AD363" s="1">
        <f>(Table2[[#This Row],[Day High]]/Table2[[#This Row],[Close Price]])-1</f>
        <v>1.5007088038324179E-2</v>
      </c>
      <c r="AE363" s="1">
        <f>(Table2[[#This Row],[Close Price]]/Table2[[#This Row],[Current Week Low]])-1</f>
        <v>3.8426395939086255E-2</v>
      </c>
      <c r="AF363" s="1">
        <f>(Table2[[#This Row],[Current Week High]]/Table2[[#This Row],[Close Price]])-1</f>
        <v>5.7193136823581181E-2</v>
      </c>
      <c r="AG363" s="1">
        <f>(Table2[[#This Row],[Close Price]]/Table2[[#This Row],[Current Month Low]])-1</f>
        <v>3.8426395939086255E-2</v>
      </c>
      <c r="AH363" s="1">
        <f>(Table2[[#This Row],[Current Month High]]/Table2[[#This Row],[Close Price]])-1</f>
        <v>9.9868015838099566E-2</v>
      </c>
      <c r="AI363">
        <v>34.403871535415703</v>
      </c>
      <c r="AJ363">
        <v>16.8971428571428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-0.08</v>
      </c>
      <c r="AM363" t="s">
        <v>3158</v>
      </c>
      <c r="AN363">
        <v>-0.83</v>
      </c>
      <c r="AO363" t="s">
        <v>3158</v>
      </c>
      <c r="AP363">
        <v>9.3087632786121005E-2</v>
      </c>
      <c r="AQ363">
        <f>(Table2[[#This Row],[Sharpe Ratio]]-AVERAGE(Table2[Sharpe Ratio]))/_xlfn.STDEV.P(Table2[Sharpe Ratio])</f>
        <v>0.44750941865989657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458</v>
      </c>
      <c r="AT363">
        <f>_xlfn.RANK.AVG(Table2[[#This Row],[6M Return vs Nifty Z-Score]],Table2[6M Return vs Nifty Z-Score])</f>
        <v>417</v>
      </c>
      <c r="AU363">
        <f>_xlfn.RANK.AVG(Table2[[#This Row],[Sharpe Ratio Z-Score]],Table2[Sharpe Ratio Z-Score])</f>
        <v>234</v>
      </c>
      <c r="AV363">
        <f>(Table2[[#This Row],[Rank 1Y]]+Table2[[#This Row],[Rank 6M]]+Table2[[#This Row],[Rank Sharpe]])/3</f>
        <v>369.66666666666669</v>
      </c>
    </row>
    <row r="364" spans="1:48" x14ac:dyDescent="0.3">
      <c r="A364" t="s">
        <v>421</v>
      </c>
      <c r="B364" t="s">
        <v>422</v>
      </c>
      <c r="C364" t="s">
        <v>578</v>
      </c>
      <c r="D364" t="s">
        <v>423</v>
      </c>
      <c r="E364">
        <v>51148.096924320002</v>
      </c>
      <c r="F364">
        <v>45856.800000000003</v>
      </c>
      <c r="G364">
        <v>2.6509261194425102</v>
      </c>
      <c r="H364">
        <f>(Table2[[#This Row],[1Y Return vs Nifty]]-AVERAGE(Table2[1Y Return vs Nifty]))/_xlfn.STDEV.P(Table2[1Y Return vs Nifty])</f>
        <v>-0.24897233982066139</v>
      </c>
      <c r="I364">
        <v>10.311515921100501</v>
      </c>
      <c r="J364">
        <f>(Table2[[#This Row],[1M Return vs Nifty]]-AVERAGE(Table2[1M Return vs Nifty]))/_xlfn.STDEV.P(Table2[1M Return vs Nifty])</f>
        <v>1.2329011178028253</v>
      </c>
      <c r="K364">
        <v>23.887459527609099</v>
      </c>
      <c r="L364">
        <f>(Table2[[#This Row],[6M Return vs Nifty]]-AVERAGE(Table2[6M Return vs Nifty]))/_xlfn.STDEV.P(Table2[6M Return vs Nifty])</f>
        <v>0.66838797892083912</v>
      </c>
      <c r="M364">
        <v>12.322531301456699</v>
      </c>
      <c r="N364">
        <f>(Table2[[#This Row],[1W Return vs Nifty]]-AVERAGE(Table2[1W Return vs Nifty]))/_xlfn.STDEV.P(Table2[1W Return vs Nifty])</f>
        <v>2.3928318591125088</v>
      </c>
      <c r="O364">
        <v>44788.26</v>
      </c>
      <c r="P364">
        <v>43616.452504969297</v>
      </c>
      <c r="Q364">
        <v>40569.492820155501</v>
      </c>
      <c r="R364">
        <v>56.579268584796402</v>
      </c>
      <c r="S364" s="1">
        <f>(Table2[[#This Row],[Close Price]]-Table2[[#This Row],[20D EMA]])/Table2[[#This Row],[20D EMA]]</f>
        <v>2.3857591252707758E-2</v>
      </c>
      <c r="T364" s="1">
        <f>(Table2[[#This Row],[Close Price]]-Table2[[#This Row],[50D EMA]])/Table2[[#This Row],[50D EMA]]</f>
        <v>5.1364734323027753E-2</v>
      </c>
      <c r="U364" s="1">
        <f>(Table2[[#This Row],[Close Price]]-Table2[[#This Row],[200D EMA]])/Table2[[#This Row],[200D EMA]]</f>
        <v>0.13032716980917475</v>
      </c>
      <c r="V364">
        <v>1.4842419171927299</v>
      </c>
      <c r="W364">
        <v>45612.05</v>
      </c>
      <c r="X364">
        <v>47334.55</v>
      </c>
      <c r="Y364">
        <v>45612.05</v>
      </c>
      <c r="Z364">
        <v>48393.7</v>
      </c>
      <c r="AA364">
        <v>42621.05</v>
      </c>
      <c r="AB364">
        <v>48393.7</v>
      </c>
      <c r="AC364" s="1">
        <f>(Table2[[#This Row],[Close Price]]/Table2[[#This Row],[Day Low]])-1</f>
        <v>5.365906597050607E-3</v>
      </c>
      <c r="AD364" s="1">
        <f>(Table2[[#This Row],[Day High]]/Table2[[#This Row],[Close Price]])-1</f>
        <v>3.2225318818583037E-2</v>
      </c>
      <c r="AE364" s="1">
        <f>(Table2[[#This Row],[Close Price]]/Table2[[#This Row],[Current Week Low]])-1</f>
        <v>5.365906597050607E-3</v>
      </c>
      <c r="AF364" s="1">
        <f>(Table2[[#This Row],[Current Week High]]/Table2[[#This Row],[Close Price]])-1</f>
        <v>5.5322220477660666E-2</v>
      </c>
      <c r="AG364" s="1">
        <f>(Table2[[#This Row],[Close Price]]/Table2[[#This Row],[Current Month Low]])-1</f>
        <v>7.5919058774948089E-2</v>
      </c>
      <c r="AH364" s="1">
        <f>(Table2[[#This Row],[Current Month High]]/Table2[[#This Row],[Close Price]])-1</f>
        <v>5.5322220477660666E-2</v>
      </c>
      <c r="AI364">
        <v>5.5322220477660604</v>
      </c>
      <c r="AJ364">
        <v>38.665650641592599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0.2</v>
      </c>
      <c r="AM364" t="s">
        <v>3159</v>
      </c>
      <c r="AN364">
        <v>7.91</v>
      </c>
      <c r="AO364" t="s">
        <v>3159</v>
      </c>
      <c r="AP364">
        <v>-1.8060735427881999E-2</v>
      </c>
      <c r="AQ364">
        <f>(Table2[[#This Row],[Sharpe Ratio]]-AVERAGE(Table2[Sharpe Ratio]))/_xlfn.STDEV.P(Table2[Sharpe Ratio])</f>
        <v>-0.86992830387646891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3.175220312139043</v>
      </c>
      <c r="AS364">
        <f>_xlfn.RANK.AVG(Table2[[#This Row],[1Y Return vs Nifty Z-Score]],Table2[1Y Return vs Nifty Z-Score])</f>
        <v>390</v>
      </c>
      <c r="AT364">
        <f>_xlfn.RANK.AVG(Table2[[#This Row],[6M Return vs Nifty Z-Score]],Table2[6M Return vs Nifty Z-Score])</f>
        <v>135</v>
      </c>
      <c r="AU364">
        <f>_xlfn.RANK.AVG(Table2[[#This Row],[Sharpe Ratio Z-Score]],Table2[Sharpe Ratio Z-Score])</f>
        <v>591</v>
      </c>
      <c r="AV364">
        <f>(Table2[[#This Row],[Rank 1Y]]+Table2[[#This Row],[Rank 6M]]+Table2[[#This Row],[Rank Sharpe]])/3</f>
        <v>372</v>
      </c>
    </row>
    <row r="365" spans="1:48" x14ac:dyDescent="0.3">
      <c r="A365" t="s">
        <v>602</v>
      </c>
      <c r="B365" t="s">
        <v>603</v>
      </c>
      <c r="C365" t="s">
        <v>578</v>
      </c>
      <c r="D365" t="s">
        <v>578</v>
      </c>
      <c r="E365">
        <v>30047.159670000001</v>
      </c>
      <c r="F365">
        <v>879.05</v>
      </c>
      <c r="G365">
        <v>-5.8735961402860104</v>
      </c>
      <c r="H365">
        <f>(Table2[[#This Row],[1Y Return vs Nifty]]-AVERAGE(Table2[1Y Return vs Nifty]))/_xlfn.STDEV.P(Table2[1Y Return vs Nifty])</f>
        <v>-0.42029675239388792</v>
      </c>
      <c r="I365">
        <v>3.73926834025671</v>
      </c>
      <c r="J365">
        <f>(Table2[[#This Row],[1M Return vs Nifty]]-AVERAGE(Table2[1M Return vs Nifty]))/_xlfn.STDEV.P(Table2[1M Return vs Nifty])</f>
        <v>0.51396915656532183</v>
      </c>
      <c r="K365">
        <v>2.6026902745530398</v>
      </c>
      <c r="L365">
        <f>(Table2[[#This Row],[6M Return vs Nifty]]-AVERAGE(Table2[6M Return vs Nifty]))/_xlfn.STDEV.P(Table2[6M Return vs Nifty])</f>
        <v>-7.0578134947088478E-2</v>
      </c>
      <c r="M365">
        <v>6.9128529442773301</v>
      </c>
      <c r="N365">
        <f>(Table2[[#This Row],[1W Return vs Nifty]]-AVERAGE(Table2[1W Return vs Nifty]))/_xlfn.STDEV.P(Table2[1W Return vs Nifty])</f>
        <v>1.2598593163309715</v>
      </c>
      <c r="O365">
        <v>917.72</v>
      </c>
      <c r="P365">
        <v>912.07223157862597</v>
      </c>
      <c r="Q365">
        <v>856.36371522423997</v>
      </c>
      <c r="R365">
        <v>32.239115742062801</v>
      </c>
      <c r="S365" s="1">
        <f>(Table2[[#This Row],[Close Price]]-Table2[[#This Row],[20D EMA]])/Table2[[#This Row],[20D EMA]]</f>
        <v>-4.2137035261299818E-2</v>
      </c>
      <c r="T365" s="1">
        <f>(Table2[[#This Row],[Close Price]]-Table2[[#This Row],[50D EMA]])/Table2[[#This Row],[50D EMA]]</f>
        <v>-3.6205719717473175E-2</v>
      </c>
      <c r="U365" s="1">
        <f>(Table2[[#This Row],[Close Price]]-Table2[[#This Row],[200D EMA]])/Table2[[#This Row],[200D EMA]]</f>
        <v>2.649141290370944E-2</v>
      </c>
      <c r="V365">
        <v>0.62364904652136899</v>
      </c>
      <c r="W365">
        <v>871.4</v>
      </c>
      <c r="X365">
        <v>923.4</v>
      </c>
      <c r="Y365">
        <v>871.4</v>
      </c>
      <c r="Z365">
        <v>949</v>
      </c>
      <c r="AA365">
        <v>871.4</v>
      </c>
      <c r="AB365">
        <v>984.4</v>
      </c>
      <c r="AC365" s="1">
        <f>(Table2[[#This Row],[Close Price]]/Table2[[#This Row],[Day Low]])-1</f>
        <v>8.7789763598806747E-3</v>
      </c>
      <c r="AD365" s="1">
        <f>(Table2[[#This Row],[Day High]]/Table2[[#This Row],[Close Price]])-1</f>
        <v>5.0452192708037025E-2</v>
      </c>
      <c r="AE365" s="1">
        <f>(Table2[[#This Row],[Close Price]]/Table2[[#This Row],[Current Week Low]])-1</f>
        <v>8.7789763598806747E-3</v>
      </c>
      <c r="AF365" s="1">
        <f>(Table2[[#This Row],[Current Week High]]/Table2[[#This Row],[Close Price]])-1</f>
        <v>7.9574540697343821E-2</v>
      </c>
      <c r="AG365" s="1">
        <f>(Table2[[#This Row],[Close Price]]/Table2[[#This Row],[Current Month Low]])-1</f>
        <v>8.7789763598806747E-3</v>
      </c>
      <c r="AH365" s="1">
        <f>(Table2[[#This Row],[Current Month High]]/Table2[[#This Row],[Close Price]])-1</f>
        <v>0.11984528752630674</v>
      </c>
      <c r="AI365">
        <v>19.788407940390201</v>
      </c>
      <c r="AJ365">
        <v>23.809859154929502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0.09</v>
      </c>
      <c r="AM365" t="s">
        <v>3159</v>
      </c>
      <c r="AN365">
        <v>-2.29</v>
      </c>
      <c r="AO365" t="s">
        <v>3158</v>
      </c>
      <c r="AP365">
        <v>6.2952988168876997E-2</v>
      </c>
      <c r="AQ365">
        <f>(Table2[[#This Row],[Sharpe Ratio]]-AVERAGE(Table2[Sharpe Ratio]))/_xlfn.STDEV.P(Table2[Sharpe Ratio])</f>
        <v>9.0324529561515474E-2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1.3732781151168325</v>
      </c>
      <c r="AS365">
        <f>_xlfn.RANK.AVG(Table2[[#This Row],[1Y Return vs Nifty Z-Score]],Table2[1Y Return vs Nifty Z-Score])</f>
        <v>460</v>
      </c>
      <c r="AT365">
        <f>_xlfn.RANK.AVG(Table2[[#This Row],[6M Return vs Nifty Z-Score]],Table2[6M Return vs Nifty Z-Score])</f>
        <v>333</v>
      </c>
      <c r="AU365">
        <f>_xlfn.RANK.AVG(Table2[[#This Row],[Sharpe Ratio Z-Score]],Table2[Sharpe Ratio Z-Score])</f>
        <v>324</v>
      </c>
      <c r="AV365">
        <f>(Table2[[#This Row],[Rank 1Y]]+Table2[[#This Row],[Rank 6M]]+Table2[[#This Row],[Rank Sharpe]])/3</f>
        <v>372.33333333333331</v>
      </c>
    </row>
    <row r="366" spans="1:48" hidden="1" x14ac:dyDescent="0.3">
      <c r="A366" t="s">
        <v>790</v>
      </c>
      <c r="B366" t="s">
        <v>791</v>
      </c>
      <c r="C366" t="s">
        <v>3111</v>
      </c>
      <c r="D366" t="s">
        <v>287</v>
      </c>
      <c r="E366">
        <v>18821.020722752</v>
      </c>
      <c r="F366">
        <v>190.28</v>
      </c>
      <c r="G366">
        <v>20.5691657442738</v>
      </c>
      <c r="H366">
        <f>(Table2[[#This Row],[1Y Return vs Nifty]]-AVERAGE(Table2[1Y Return vs Nifty]))/_xlfn.STDEV.P(Table2[1Y Return vs Nifty])</f>
        <v>0.11114542215328603</v>
      </c>
      <c r="I366">
        <v>-7.0241227735381901</v>
      </c>
      <c r="J366">
        <f>(Table2[[#This Row],[1M Return vs Nifty]]-AVERAGE(Table2[1M Return vs Nifty]))/_xlfn.STDEV.P(Table2[1M Return vs Nifty])</f>
        <v>-0.66342804094156271</v>
      </c>
      <c r="K366">
        <v>-6.1178789792417598</v>
      </c>
      <c r="L366">
        <f>(Table2[[#This Row],[6M Return vs Nifty]]-AVERAGE(Table2[6M Return vs Nifty]))/_xlfn.STDEV.P(Table2[6M Return vs Nifty])</f>
        <v>-0.37333947079138563</v>
      </c>
      <c r="M366">
        <v>-0.22337525042912099</v>
      </c>
      <c r="N366">
        <f>(Table2[[#This Row],[1W Return vs Nifty]]-AVERAGE(Table2[1W Return vs Nifty]))/_xlfn.STDEV.P(Table2[1W Return vs Nifty])</f>
        <v>-0.23471209250256619</v>
      </c>
      <c r="O366">
        <v>210.79</v>
      </c>
      <c r="P366">
        <v>224.127002872812</v>
      </c>
      <c r="Q366">
        <v>216.03640428281901</v>
      </c>
      <c r="R366">
        <v>24.960956572983601</v>
      </c>
      <c r="S366" s="1">
        <f>(Table2[[#This Row],[Close Price]]-Table2[[#This Row],[20D EMA]])/Table2[[#This Row],[20D EMA]]</f>
        <v>-9.7300630959722911E-2</v>
      </c>
      <c r="T366" s="1">
        <f>(Table2[[#This Row],[Close Price]]-Table2[[#This Row],[50D EMA]])/Table2[[#This Row],[50D EMA]]</f>
        <v>-0.15101706817549138</v>
      </c>
      <c r="U366" s="1">
        <f>(Table2[[#This Row],[Close Price]]-Table2[[#This Row],[200D EMA]])/Table2[[#This Row],[200D EMA]]</f>
        <v>-0.11922251885427888</v>
      </c>
      <c r="V366">
        <v>0.52671276241496401</v>
      </c>
      <c r="W366">
        <v>189.6</v>
      </c>
      <c r="X366">
        <v>199.44</v>
      </c>
      <c r="Y366">
        <v>189.6</v>
      </c>
      <c r="Z366">
        <v>208.66</v>
      </c>
      <c r="AA366">
        <v>189.6</v>
      </c>
      <c r="AB366">
        <v>219.45</v>
      </c>
      <c r="AC366" s="1">
        <f>(Table2[[#This Row],[Close Price]]/Table2[[#This Row],[Day Low]])-1</f>
        <v>3.5864978902953037E-3</v>
      </c>
      <c r="AD366" s="1">
        <f>(Table2[[#This Row],[Day High]]/Table2[[#This Row],[Close Price]])-1</f>
        <v>4.8139583771284356E-2</v>
      </c>
      <c r="AE366" s="1">
        <f>(Table2[[#This Row],[Close Price]]/Table2[[#This Row],[Current Week Low]])-1</f>
        <v>3.5864978902953037E-3</v>
      </c>
      <c r="AF366" s="1">
        <f>(Table2[[#This Row],[Current Week High]]/Table2[[#This Row],[Close Price]])-1</f>
        <v>9.6594492327096937E-2</v>
      </c>
      <c r="AG366" s="1">
        <f>(Table2[[#This Row],[Close Price]]/Table2[[#This Row],[Current Month Low]])-1</f>
        <v>3.5864978902953037E-3</v>
      </c>
      <c r="AH366" s="1">
        <f>(Table2[[#This Row],[Current Month High]]/Table2[[#This Row],[Close Price]])-1</f>
        <v>0.15330039941139373</v>
      </c>
      <c r="AI366">
        <v>49.463947866302199</v>
      </c>
      <c r="AJ366">
        <v>42.852852852852799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-0.21</v>
      </c>
      <c r="AM366" t="s">
        <v>3158</v>
      </c>
      <c r="AN366">
        <v>-7.99</v>
      </c>
      <c r="AO366" t="s">
        <v>3158</v>
      </c>
      <c r="AP366">
        <v>2.8604854040189E-2</v>
      </c>
      <c r="AQ366">
        <f>(Table2[[#This Row],[Sharpe Ratio]]-AVERAGE(Table2[Sharpe Ratio]))/_xlfn.STDEV.P(Table2[Sharpe Ratio])</f>
        <v>-0.31680270340645639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266</v>
      </c>
      <c r="AT366">
        <f>_xlfn.RANK.AVG(Table2[[#This Row],[6M Return vs Nifty Z-Score]],Table2[6M Return vs Nifty Z-Score])</f>
        <v>429</v>
      </c>
      <c r="AU366">
        <f>_xlfn.RANK.AVG(Table2[[#This Row],[Sharpe Ratio Z-Score]],Table2[Sharpe Ratio Z-Score])</f>
        <v>425</v>
      </c>
      <c r="AV366">
        <f>(Table2[[#This Row],[Rank 1Y]]+Table2[[#This Row],[Rank 6M]]+Table2[[#This Row],[Rank Sharpe]])/3</f>
        <v>373.33333333333331</v>
      </c>
    </row>
    <row r="367" spans="1:48" hidden="1" x14ac:dyDescent="0.3">
      <c r="A367" t="s">
        <v>197</v>
      </c>
      <c r="B367" t="s">
        <v>198</v>
      </c>
      <c r="C367" t="s">
        <v>3117</v>
      </c>
      <c r="D367" t="s">
        <v>51</v>
      </c>
      <c r="E367">
        <v>121591.570048639</v>
      </c>
      <c r="F367">
        <v>1505.6</v>
      </c>
      <c r="G367">
        <v>0.19912113064474399</v>
      </c>
      <c r="H367">
        <f>(Table2[[#This Row],[1Y Return vs Nifty]]-AVERAGE(Table2[1Y Return vs Nifty]))/_xlfn.STDEV.P(Table2[1Y Return vs Nifty])</f>
        <v>-0.29824830352296755</v>
      </c>
      <c r="I367">
        <v>0.92392251507928802</v>
      </c>
      <c r="J367">
        <f>(Table2[[#This Row],[1M Return vs Nifty]]-AVERAGE(Table2[1M Return vs Nifty]))/_xlfn.STDEV.P(Table2[1M Return vs Nifty])</f>
        <v>0.20600113333440762</v>
      </c>
      <c r="K367">
        <v>-0.15335202414886701</v>
      </c>
      <c r="L367">
        <f>(Table2[[#This Row],[6M Return vs Nifty]]-AVERAGE(Table2[6M Return vs Nifty]))/_xlfn.STDEV.P(Table2[6M Return vs Nifty])</f>
        <v>-0.16626260504464241</v>
      </c>
      <c r="M367">
        <v>-1.0963519719866199</v>
      </c>
      <c r="N367">
        <f>(Table2[[#This Row],[1W Return vs Nifty]]-AVERAGE(Table2[1W Return vs Nifty]))/_xlfn.STDEV.P(Table2[1W Return vs Nifty])</f>
        <v>-0.41754341642027681</v>
      </c>
      <c r="O367">
        <v>1551.84</v>
      </c>
      <c r="P367">
        <v>1568.4646257670299</v>
      </c>
      <c r="Q367">
        <v>1490.0154966703501</v>
      </c>
      <c r="R367">
        <v>37.491239461108002</v>
      </c>
      <c r="S367" s="1">
        <f>(Table2[[#This Row],[Close Price]]-Table2[[#This Row],[20D EMA]])/Table2[[#This Row],[20D EMA]]</f>
        <v>-2.9796886276935775E-2</v>
      </c>
      <c r="T367" s="1">
        <f>(Table2[[#This Row],[Close Price]]-Table2[[#This Row],[50D EMA]])/Table2[[#This Row],[50D EMA]]</f>
        <v>-4.0080359310805107E-2</v>
      </c>
      <c r="U367" s="1">
        <f>(Table2[[#This Row],[Close Price]]-Table2[[#This Row],[200D EMA]])/Table2[[#This Row],[200D EMA]]</f>
        <v>1.0459289426502998E-2</v>
      </c>
      <c r="V367">
        <v>1.92687838388035</v>
      </c>
      <c r="W367">
        <v>1501.2</v>
      </c>
      <c r="X367">
        <v>1525.9</v>
      </c>
      <c r="Y367">
        <v>1501.2</v>
      </c>
      <c r="Z367">
        <v>1599.75</v>
      </c>
      <c r="AA367">
        <v>1501.2</v>
      </c>
      <c r="AB367">
        <v>1612.35</v>
      </c>
      <c r="AC367" s="1">
        <f>(Table2[[#This Row],[Close Price]]/Table2[[#This Row],[Day Low]])-1</f>
        <v>2.930988542499291E-3</v>
      </c>
      <c r="AD367" s="1">
        <f>(Table2[[#This Row],[Day High]]/Table2[[#This Row],[Close Price]])-1</f>
        <v>1.3482996811902348E-2</v>
      </c>
      <c r="AE367" s="1">
        <f>(Table2[[#This Row],[Close Price]]/Table2[[#This Row],[Current Week Low]])-1</f>
        <v>2.930988542499291E-3</v>
      </c>
      <c r="AF367" s="1">
        <f>(Table2[[#This Row],[Current Week High]]/Table2[[#This Row],[Close Price]])-1</f>
        <v>6.2533209351753438E-2</v>
      </c>
      <c r="AG367" s="1">
        <f>(Table2[[#This Row],[Close Price]]/Table2[[#This Row],[Current Month Low]])-1</f>
        <v>2.930988542499291E-3</v>
      </c>
      <c r="AH367" s="1">
        <f>(Table2[[#This Row],[Current Month High]]/Table2[[#This Row],[Close Price]])-1</f>
        <v>7.0901965993623861E-2</v>
      </c>
      <c r="AI367">
        <v>13.047954303931901</v>
      </c>
      <c r="AJ367">
        <v>29.285990296681099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-0.02</v>
      </c>
      <c r="AM367" t="s">
        <v>3158</v>
      </c>
      <c r="AN367">
        <v>0.16</v>
      </c>
      <c r="AO367" t="s">
        <v>3159</v>
      </c>
      <c r="AP367">
        <v>5.8093275488714E-2</v>
      </c>
      <c r="AQ367">
        <f>(Table2[[#This Row],[Sharpe Ratio]]-AVERAGE(Table2[Sharpe Ratio]))/_xlfn.STDEV.P(Table2[Sharpe Ratio])</f>
        <v>3.2722525065974582E-2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414</v>
      </c>
      <c r="AT367">
        <f>_xlfn.RANK.AVG(Table2[[#This Row],[6M Return vs Nifty Z-Score]],Table2[6M Return vs Nifty Z-Score])</f>
        <v>361</v>
      </c>
      <c r="AU367">
        <f>_xlfn.RANK.AVG(Table2[[#This Row],[Sharpe Ratio Z-Score]],Table2[Sharpe Ratio Z-Score])</f>
        <v>346</v>
      </c>
      <c r="AV367">
        <f>(Table2[[#This Row],[Rank 1Y]]+Table2[[#This Row],[Rank 6M]]+Table2[[#This Row],[Rank Sharpe]])/3</f>
        <v>373.66666666666669</v>
      </c>
    </row>
    <row r="368" spans="1:48" hidden="1" x14ac:dyDescent="0.3">
      <c r="A368" t="s">
        <v>276</v>
      </c>
      <c r="B368" t="s">
        <v>277</v>
      </c>
      <c r="C368" t="s">
        <v>3119</v>
      </c>
      <c r="D368" t="s">
        <v>96</v>
      </c>
      <c r="E368">
        <v>90383.014131279997</v>
      </c>
      <c r="F368">
        <v>4519.6000000000004</v>
      </c>
      <c r="G368">
        <v>23.7483085602688</v>
      </c>
      <c r="H368">
        <f>(Table2[[#This Row],[1Y Return vs Nifty]]-AVERAGE(Table2[1Y Return vs Nifty]))/_xlfn.STDEV.P(Table2[1Y Return vs Nifty])</f>
        <v>0.17503929899959769</v>
      </c>
      <c r="I368">
        <v>-8.6317157234697603</v>
      </c>
      <c r="J368">
        <f>(Table2[[#This Row],[1M Return vs Nifty]]-AVERAGE(Table2[1M Return vs Nifty]))/_xlfn.STDEV.P(Table2[1M Return vs Nifty])</f>
        <v>-0.83928111679563822</v>
      </c>
      <c r="K368">
        <v>-14.072960661677</v>
      </c>
      <c r="L368">
        <f>(Table2[[#This Row],[6M Return vs Nifty]]-AVERAGE(Table2[6M Return vs Nifty]))/_xlfn.STDEV.P(Table2[6M Return vs Nifty])</f>
        <v>-0.64952455536903808</v>
      </c>
      <c r="M368">
        <v>0.91976937758183097</v>
      </c>
      <c r="N368">
        <f>(Table2[[#This Row],[1W Return vs Nifty]]-AVERAGE(Table2[1W Return vs Nifty]))/_xlfn.STDEV.P(Table2[1W Return vs Nifty])</f>
        <v>4.7016749066888935E-3</v>
      </c>
      <c r="O368">
        <v>4951.13</v>
      </c>
      <c r="P368">
        <v>5215.7416921822196</v>
      </c>
      <c r="Q368">
        <v>4986.8908612511304</v>
      </c>
      <c r="R368">
        <v>18.442949956261199</v>
      </c>
      <c r="S368" s="1">
        <f>(Table2[[#This Row],[Close Price]]-Table2[[#This Row],[20D EMA]])/Table2[[#This Row],[20D EMA]]</f>
        <v>-8.715788113016619E-2</v>
      </c>
      <c r="T368" s="1">
        <f>(Table2[[#This Row],[Close Price]]-Table2[[#This Row],[50D EMA]])/Table2[[#This Row],[50D EMA]]</f>
        <v>-0.13346935743111155</v>
      </c>
      <c r="U368" s="1">
        <f>(Table2[[#This Row],[Close Price]]-Table2[[#This Row],[200D EMA]])/Table2[[#This Row],[200D EMA]]</f>
        <v>-9.3703847598119352E-2</v>
      </c>
      <c r="V368">
        <v>0.92252765064460096</v>
      </c>
      <c r="W368">
        <v>4492</v>
      </c>
      <c r="X368">
        <v>4696.75</v>
      </c>
      <c r="Y368">
        <v>4492</v>
      </c>
      <c r="Z368">
        <v>4796.2</v>
      </c>
      <c r="AA368">
        <v>4492</v>
      </c>
      <c r="AB368">
        <v>5127.5</v>
      </c>
      <c r="AC368" s="1">
        <f>(Table2[[#This Row],[Close Price]]/Table2[[#This Row],[Day Low]])-1</f>
        <v>6.1442564559217594E-3</v>
      </c>
      <c r="AD368" s="1">
        <f>(Table2[[#This Row],[Day High]]/Table2[[#This Row],[Close Price]])-1</f>
        <v>3.9195946543941762E-2</v>
      </c>
      <c r="AE368" s="1">
        <f>(Table2[[#This Row],[Close Price]]/Table2[[#This Row],[Current Week Low]])-1</f>
        <v>6.1442564559217594E-3</v>
      </c>
      <c r="AF368" s="1">
        <f>(Table2[[#This Row],[Current Week High]]/Table2[[#This Row],[Close Price]])-1</f>
        <v>6.1200106204088778E-2</v>
      </c>
      <c r="AG368" s="1">
        <f>(Table2[[#This Row],[Close Price]]/Table2[[#This Row],[Current Month Low]])-1</f>
        <v>6.1442564559217594E-3</v>
      </c>
      <c r="AH368" s="1">
        <f>(Table2[[#This Row],[Current Month High]]/Table2[[#This Row],[Close Price]])-1</f>
        <v>0.13450305336755464</v>
      </c>
      <c r="AI368">
        <v>38.203602088680398</v>
      </c>
      <c r="AJ368">
        <v>45.694851874536603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-0.04</v>
      </c>
      <c r="AM368" t="s">
        <v>3158</v>
      </c>
      <c r="AN368">
        <v>-8.2799999999999994</v>
      </c>
      <c r="AO368" t="s">
        <v>3158</v>
      </c>
      <c r="AP368">
        <v>6.2444146368413E-2</v>
      </c>
      <c r="AQ368">
        <f>(Table2[[#This Row],[Sharpe Ratio]]-AVERAGE(Table2[Sharpe Ratio]))/_xlfn.STDEV.P(Table2[Sharpe Ratio])</f>
        <v>8.4293245490445007E-2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247</v>
      </c>
      <c r="AT368">
        <f>_xlfn.RANK.AVG(Table2[[#This Row],[6M Return vs Nifty Z-Score]],Table2[6M Return vs Nifty Z-Score])</f>
        <v>548</v>
      </c>
      <c r="AU368">
        <f>_xlfn.RANK.AVG(Table2[[#This Row],[Sharpe Ratio Z-Score]],Table2[Sharpe Ratio Z-Score])</f>
        <v>327</v>
      </c>
      <c r="AV368">
        <f>(Table2[[#This Row],[Rank 1Y]]+Table2[[#This Row],[Rank 6M]]+Table2[[#This Row],[Rank Sharpe]])/3</f>
        <v>374</v>
      </c>
    </row>
    <row r="369" spans="1:48" x14ac:dyDescent="0.3">
      <c r="A369" t="s">
        <v>673</v>
      </c>
      <c r="B369" t="s">
        <v>674</v>
      </c>
      <c r="C369" t="s">
        <v>3117</v>
      </c>
      <c r="D369" t="s">
        <v>249</v>
      </c>
      <c r="E369">
        <v>25566.207229799998</v>
      </c>
      <c r="F369">
        <v>1258.8</v>
      </c>
      <c r="G369">
        <v>-5.1105316686083402</v>
      </c>
      <c r="H369">
        <f>(Table2[[#This Row],[1Y Return vs Nifty]]-AVERAGE(Table2[1Y Return vs Nifty]))/_xlfn.STDEV.P(Table2[1Y Return vs Nifty])</f>
        <v>-0.40496081116662669</v>
      </c>
      <c r="I369">
        <v>9.4823202117299292</v>
      </c>
      <c r="J369">
        <f>(Table2[[#This Row],[1M Return vs Nifty]]-AVERAGE(Table2[1M Return vs Nifty]))/_xlfn.STDEV.P(Table2[1M Return vs Nifty])</f>
        <v>1.1421961815911903</v>
      </c>
      <c r="K369">
        <v>-6.4512548569719401</v>
      </c>
      <c r="L369">
        <f>(Table2[[#This Row],[6M Return vs Nifty]]-AVERAGE(Table2[6M Return vs Nifty]))/_xlfn.STDEV.P(Table2[6M Return vs Nifty])</f>
        <v>-0.38491363792914823</v>
      </c>
      <c r="M369">
        <v>11.0486445450691</v>
      </c>
      <c r="N369">
        <f>(Table2[[#This Row],[1W Return vs Nifty]]-AVERAGE(Table2[1W Return vs Nifty]))/_xlfn.STDEV.P(Table2[1W Return vs Nifty])</f>
        <v>2.126036197280829</v>
      </c>
      <c r="O369">
        <v>1256.26</v>
      </c>
      <c r="P369">
        <v>1254.0947953863299</v>
      </c>
      <c r="Q369">
        <v>1227.23155405738</v>
      </c>
      <c r="R369">
        <v>49.975219596017901</v>
      </c>
      <c r="S369" s="1">
        <f>(Table2[[#This Row],[Close Price]]-Table2[[#This Row],[20D EMA]])/Table2[[#This Row],[20D EMA]]</f>
        <v>2.0218744527406456E-3</v>
      </c>
      <c r="T369" s="1">
        <f>(Table2[[#This Row],[Close Price]]-Table2[[#This Row],[50D EMA]])/Table2[[#This Row],[50D EMA]]</f>
        <v>3.7518731685833905E-3</v>
      </c>
      <c r="U369" s="1">
        <f>(Table2[[#This Row],[Close Price]]-Table2[[#This Row],[200D EMA]])/Table2[[#This Row],[200D EMA]]</f>
        <v>2.5723300414050444E-2</v>
      </c>
      <c r="V369">
        <v>0.90259711207821203</v>
      </c>
      <c r="W369">
        <v>1249.7</v>
      </c>
      <c r="X369">
        <v>1276.8</v>
      </c>
      <c r="Y369">
        <v>1249.7</v>
      </c>
      <c r="Z369">
        <v>1319.7</v>
      </c>
      <c r="AA369">
        <v>1185</v>
      </c>
      <c r="AB369">
        <v>1319.7</v>
      </c>
      <c r="AC369" s="1">
        <f>(Table2[[#This Row],[Close Price]]/Table2[[#This Row],[Day Low]])-1</f>
        <v>7.2817476194286801E-3</v>
      </c>
      <c r="AD369" s="1">
        <f>(Table2[[#This Row],[Day High]]/Table2[[#This Row],[Close Price]])-1</f>
        <v>1.4299332697807365E-2</v>
      </c>
      <c r="AE369" s="1">
        <f>(Table2[[#This Row],[Close Price]]/Table2[[#This Row],[Current Week Low]])-1</f>
        <v>7.2817476194286801E-3</v>
      </c>
      <c r="AF369" s="1">
        <f>(Table2[[#This Row],[Current Week High]]/Table2[[#This Row],[Close Price]])-1</f>
        <v>4.8379408960915304E-2</v>
      </c>
      <c r="AG369" s="1">
        <f>(Table2[[#This Row],[Close Price]]/Table2[[#This Row],[Current Month Low]])-1</f>
        <v>6.2278481012658204E-2</v>
      </c>
      <c r="AH369" s="1">
        <f>(Table2[[#This Row],[Current Month High]]/Table2[[#This Row],[Close Price]])-1</f>
        <v>4.8379408960915304E-2</v>
      </c>
      <c r="AI369">
        <v>14.7839211947887</v>
      </c>
      <c r="AJ369">
        <v>16.9888475836431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0.03</v>
      </c>
      <c r="AM369" t="s">
        <v>3159</v>
      </c>
      <c r="AN369">
        <v>1.35</v>
      </c>
      <c r="AO369" t="s">
        <v>3159</v>
      </c>
      <c r="AP369">
        <v>9.5299695118690006E-2</v>
      </c>
      <c r="AQ369">
        <f>(Table2[[#This Row],[Sharpe Ratio]]-AVERAGE(Table2[Sharpe Ratio]))/_xlfn.STDEV.P(Table2[Sharpe Ratio])</f>
        <v>0.47372891615100804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2.9520868459272522</v>
      </c>
      <c r="AS369">
        <f>_xlfn.RANK.AVG(Table2[[#This Row],[1Y Return vs Nifty Z-Score]],Table2[1Y Return vs Nifty Z-Score])</f>
        <v>456</v>
      </c>
      <c r="AT369">
        <f>_xlfn.RANK.AVG(Table2[[#This Row],[6M Return vs Nifty Z-Score]],Table2[6M Return vs Nifty Z-Score])</f>
        <v>436</v>
      </c>
      <c r="AU369">
        <f>_xlfn.RANK.AVG(Table2[[#This Row],[Sharpe Ratio Z-Score]],Table2[Sharpe Ratio Z-Score])</f>
        <v>232</v>
      </c>
      <c r="AV369">
        <f>(Table2[[#This Row],[Rank 1Y]]+Table2[[#This Row],[Rank 6M]]+Table2[[#This Row],[Rank Sharpe]])/3</f>
        <v>374.66666666666669</v>
      </c>
    </row>
    <row r="370" spans="1:48" x14ac:dyDescent="0.3">
      <c r="A370" t="s">
        <v>247</v>
      </c>
      <c r="B370" t="s">
        <v>248</v>
      </c>
      <c r="C370" t="s">
        <v>3117</v>
      </c>
      <c r="D370" t="s">
        <v>249</v>
      </c>
      <c r="E370">
        <v>98619.739466444997</v>
      </c>
      <c r="F370">
        <v>6858.85</v>
      </c>
      <c r="G370">
        <v>10.212832160591701</v>
      </c>
      <c r="H370">
        <f>(Table2[[#This Row],[1Y Return vs Nifty]]-AVERAGE(Table2[1Y Return vs Nifty]))/_xlfn.STDEV.P(Table2[1Y Return vs Nifty])</f>
        <v>-9.6994425873014906E-2</v>
      </c>
      <c r="I370">
        <v>6.2415943524730499</v>
      </c>
      <c r="J370">
        <f>(Table2[[#This Row],[1M Return vs Nifty]]-AVERAGE(Table2[1M Return vs Nifty]))/_xlfn.STDEV.P(Table2[1M Return vs Nifty])</f>
        <v>0.78769623782469</v>
      </c>
      <c r="K370">
        <v>11.061981879688901</v>
      </c>
      <c r="L370">
        <f>(Table2[[#This Row],[6M Return vs Nifty]]-AVERAGE(Table2[6M Return vs Nifty]))/_xlfn.STDEV.P(Table2[6M Return vs Nifty])</f>
        <v>0.22311214514017602</v>
      </c>
      <c r="M370">
        <v>4.1289347144655899</v>
      </c>
      <c r="N370">
        <f>(Table2[[#This Row],[1W Return vs Nifty]]-AVERAGE(Table2[1W Return vs Nifty]))/_xlfn.STDEV.P(Table2[1W Return vs Nifty])</f>
        <v>0.6768111741914733</v>
      </c>
      <c r="O370">
        <v>7045.31</v>
      </c>
      <c r="P370">
        <v>6966.2203260267197</v>
      </c>
      <c r="Q370">
        <v>6456.3880521648098</v>
      </c>
      <c r="R370">
        <v>36.637323317954902</v>
      </c>
      <c r="S370" s="1">
        <f>(Table2[[#This Row],[Close Price]]-Table2[[#This Row],[20D EMA]])/Table2[[#This Row],[20D EMA]]</f>
        <v>-2.6465833299031558E-2</v>
      </c>
      <c r="T370" s="1">
        <f>(Table2[[#This Row],[Close Price]]-Table2[[#This Row],[50D EMA]])/Table2[[#This Row],[50D EMA]]</f>
        <v>-1.5412996000940368E-2</v>
      </c>
      <c r="U370" s="1">
        <f>(Table2[[#This Row],[Close Price]]-Table2[[#This Row],[200D EMA]])/Table2[[#This Row],[200D EMA]]</f>
        <v>6.2335464439787838E-2</v>
      </c>
      <c r="V370">
        <v>1.4219786353457899</v>
      </c>
      <c r="W370">
        <v>6830.45</v>
      </c>
      <c r="X370">
        <v>6998.2</v>
      </c>
      <c r="Y370">
        <v>6830.45</v>
      </c>
      <c r="Z370">
        <v>7454.15</v>
      </c>
      <c r="AA370">
        <v>6814.25</v>
      </c>
      <c r="AB370">
        <v>7545</v>
      </c>
      <c r="AC370" s="1">
        <f>(Table2[[#This Row],[Close Price]]/Table2[[#This Row],[Day Low]])-1</f>
        <v>4.157851971685611E-3</v>
      </c>
      <c r="AD370" s="1">
        <f>(Table2[[#This Row],[Day High]]/Table2[[#This Row],[Close Price]])-1</f>
        <v>2.031681695911125E-2</v>
      </c>
      <c r="AE370" s="1">
        <f>(Table2[[#This Row],[Close Price]]/Table2[[#This Row],[Current Week Low]])-1</f>
        <v>4.157851971685611E-3</v>
      </c>
      <c r="AF370" s="1">
        <f>(Table2[[#This Row],[Current Week High]]/Table2[[#This Row],[Close Price]])-1</f>
        <v>8.6792975498807934E-2</v>
      </c>
      <c r="AG370" s="1">
        <f>(Table2[[#This Row],[Close Price]]/Table2[[#This Row],[Current Month Low]])-1</f>
        <v>6.5451076787614859E-3</v>
      </c>
      <c r="AH370" s="1">
        <f>(Table2[[#This Row],[Current Month High]]/Table2[[#This Row],[Close Price]])-1</f>
        <v>0.1000386362145258</v>
      </c>
      <c r="AI370">
        <v>10.003863621452499</v>
      </c>
      <c r="AJ370">
        <v>31.895888619668401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0.05</v>
      </c>
      <c r="AM370" t="s">
        <v>3159</v>
      </c>
      <c r="AN370">
        <v>-0.97</v>
      </c>
      <c r="AO370" t="s">
        <v>3158</v>
      </c>
      <c r="AP370">
        <v>-4.1161643048599999E-4</v>
      </c>
      <c r="AQ370">
        <f>(Table2[[#This Row],[Sharpe Ratio]]-AVERAGE(Table2[Sharpe Ratio]))/_xlfn.STDEV.P(Table2[Sharpe Ratio])</f>
        <v>-0.66073391343850518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0.92989121784481932</v>
      </c>
      <c r="AS370">
        <f>_xlfn.RANK.AVG(Table2[[#This Row],[1Y Return vs Nifty Z-Score]],Table2[1Y Return vs Nifty Z-Score])</f>
        <v>333</v>
      </c>
      <c r="AT370">
        <f>_xlfn.RANK.AVG(Table2[[#This Row],[6M Return vs Nifty Z-Score]],Table2[6M Return vs Nifty Z-Score])</f>
        <v>235</v>
      </c>
      <c r="AU370">
        <f>_xlfn.RANK.AVG(Table2[[#This Row],[Sharpe Ratio Z-Score]],Table2[Sharpe Ratio Z-Score])</f>
        <v>557</v>
      </c>
      <c r="AV370">
        <f>(Table2[[#This Row],[Rank 1Y]]+Table2[[#This Row],[Rank 6M]]+Table2[[#This Row],[Rank Sharpe]])/3</f>
        <v>375</v>
      </c>
    </row>
    <row r="371" spans="1:48" x14ac:dyDescent="0.3">
      <c r="A371" t="s">
        <v>576</v>
      </c>
      <c r="B371" t="s">
        <v>577</v>
      </c>
      <c r="C371" t="s">
        <v>3125</v>
      </c>
      <c r="D371" t="s">
        <v>578</v>
      </c>
      <c r="E371">
        <v>32251.510150639999</v>
      </c>
      <c r="F371">
        <v>1327.7</v>
      </c>
      <c r="G371">
        <v>-22.102794690023401</v>
      </c>
      <c r="H371">
        <f>(Table2[[#This Row],[1Y Return vs Nifty]]-AVERAGE(Table2[1Y Return vs Nifty]))/_xlfn.STDEV.P(Table2[1Y Return vs Nifty])</f>
        <v>-0.74646845132925643</v>
      </c>
      <c r="I371">
        <v>8.2489693745539601</v>
      </c>
      <c r="J371">
        <f>(Table2[[#This Row],[1M Return vs Nifty]]-AVERAGE(Table2[1M Return vs Nifty]))/_xlfn.STDEV.P(Table2[1M Return vs Nifty])</f>
        <v>1.0072810973132795</v>
      </c>
      <c r="K371">
        <v>26.935195003806701</v>
      </c>
      <c r="L371">
        <f>(Table2[[#This Row],[6M Return vs Nifty]]-AVERAGE(Table2[6M Return vs Nifty]))/_xlfn.STDEV.P(Table2[6M Return vs Nifty])</f>
        <v>0.77419947324182137</v>
      </c>
      <c r="M371">
        <v>2.68177206212013</v>
      </c>
      <c r="N371">
        <f>(Table2[[#This Row],[1W Return vs Nifty]]-AVERAGE(Table2[1W Return vs Nifty]))/_xlfn.STDEV.P(Table2[1W Return vs Nifty])</f>
        <v>0.37372558540219786</v>
      </c>
      <c r="O371">
        <v>1350.77</v>
      </c>
      <c r="P371">
        <v>1306.8243652415499</v>
      </c>
      <c r="Q371">
        <v>1193.05238923046</v>
      </c>
      <c r="R371">
        <v>41.491557020379602</v>
      </c>
      <c r="S371" s="1">
        <f>(Table2[[#This Row],[Close Price]]-Table2[[#This Row],[20D EMA]])/Table2[[#This Row],[20D EMA]]</f>
        <v>-1.7079147449232612E-2</v>
      </c>
      <c r="T371" s="1">
        <f>(Table2[[#This Row],[Close Price]]-Table2[[#This Row],[50D EMA]])/Table2[[#This Row],[50D EMA]]</f>
        <v>1.5974323186568027E-2</v>
      </c>
      <c r="U371" s="1">
        <f>(Table2[[#This Row],[Close Price]]-Table2[[#This Row],[200D EMA]])/Table2[[#This Row],[200D EMA]]</f>
        <v>0.11285976373291549</v>
      </c>
      <c r="V371">
        <v>0.81337005945563001</v>
      </c>
      <c r="W371">
        <v>1308.3</v>
      </c>
      <c r="X371">
        <v>1370</v>
      </c>
      <c r="Y371">
        <v>1308.3</v>
      </c>
      <c r="Z371">
        <v>1425.95</v>
      </c>
      <c r="AA371">
        <v>1308.3</v>
      </c>
      <c r="AB371">
        <v>1475</v>
      </c>
      <c r="AC371" s="1">
        <f>(Table2[[#This Row],[Close Price]]/Table2[[#This Row],[Day Low]])-1</f>
        <v>1.4828403271420987E-2</v>
      </c>
      <c r="AD371" s="1">
        <f>(Table2[[#This Row],[Day High]]/Table2[[#This Row],[Close Price]])-1</f>
        <v>3.1859606838894328E-2</v>
      </c>
      <c r="AE371" s="1">
        <f>(Table2[[#This Row],[Close Price]]/Table2[[#This Row],[Current Week Low]])-1</f>
        <v>1.4828403271420987E-2</v>
      </c>
      <c r="AF371" s="1">
        <f>(Table2[[#This Row],[Current Week High]]/Table2[[#This Row],[Close Price]])-1</f>
        <v>7.4000150636438944E-2</v>
      </c>
      <c r="AG371" s="1">
        <f>(Table2[[#This Row],[Close Price]]/Table2[[#This Row],[Current Month Low]])-1</f>
        <v>1.4828403271420987E-2</v>
      </c>
      <c r="AH371" s="1">
        <f>(Table2[[#This Row],[Current Month High]]/Table2[[#This Row],[Close Price]])-1</f>
        <v>0.11094373729005036</v>
      </c>
      <c r="AI371">
        <v>12.0659787602621</v>
      </c>
      <c r="AJ371">
        <v>49.844816883923002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0.19</v>
      </c>
      <c r="AM371" t="s">
        <v>3159</v>
      </c>
      <c r="AN371">
        <v>6.1</v>
      </c>
      <c r="AO371" t="s">
        <v>3159</v>
      </c>
      <c r="AP371">
        <v>3.1731506590344002E-2</v>
      </c>
      <c r="AQ371">
        <f>(Table2[[#This Row],[Sharpe Ratio]]-AVERAGE(Table2[Sharpe Ratio]))/_xlfn.STDEV.P(Table2[Sharpe Ratio])</f>
        <v>-0.27974260004166607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1.1289951045863762</v>
      </c>
      <c r="AS371">
        <f>_xlfn.RANK.AVG(Table2[[#This Row],[1Y Return vs Nifty Z-Score]],Table2[1Y Return vs Nifty Z-Score])</f>
        <v>587</v>
      </c>
      <c r="AT371">
        <f>_xlfn.RANK.AVG(Table2[[#This Row],[6M Return vs Nifty Z-Score]],Table2[6M Return vs Nifty Z-Score])</f>
        <v>121</v>
      </c>
      <c r="AU371">
        <f>_xlfn.RANK.AVG(Table2[[#This Row],[Sharpe Ratio Z-Score]],Table2[Sharpe Ratio Z-Score])</f>
        <v>417</v>
      </c>
      <c r="AV371">
        <f>(Table2[[#This Row],[Rank 1Y]]+Table2[[#This Row],[Rank 6M]]+Table2[[#This Row],[Rank Sharpe]])/3</f>
        <v>375</v>
      </c>
    </row>
    <row r="372" spans="1:48" hidden="1" x14ac:dyDescent="0.3">
      <c r="A372" t="s">
        <v>191</v>
      </c>
      <c r="B372" t="s">
        <v>192</v>
      </c>
      <c r="C372" t="s">
        <v>3119</v>
      </c>
      <c r="D372" t="s">
        <v>193</v>
      </c>
      <c r="E372">
        <v>125758.23799769999</v>
      </c>
      <c r="F372">
        <v>4588.7</v>
      </c>
      <c r="G372">
        <v>4.7100448032016198</v>
      </c>
      <c r="H372">
        <f>(Table2[[#This Row],[1Y Return vs Nifty]]-AVERAGE(Table2[1Y Return vs Nifty]))/_xlfn.STDEV.P(Table2[1Y Return vs Nifty])</f>
        <v>-0.20758851933606104</v>
      </c>
      <c r="I372">
        <v>5.5813854060650101</v>
      </c>
      <c r="J372">
        <f>(Table2[[#This Row],[1M Return vs Nifty]]-AVERAGE(Table2[1M Return vs Nifty]))/_xlfn.STDEV.P(Table2[1M Return vs Nifty])</f>
        <v>0.71547660415612102</v>
      </c>
      <c r="K372">
        <v>-8.0586337529942895</v>
      </c>
      <c r="L372">
        <f>(Table2[[#This Row],[6M Return vs Nifty]]-AVERAGE(Table2[6M Return vs Nifty]))/_xlfn.STDEV.P(Table2[6M Return vs Nifty])</f>
        <v>-0.44071873133585315</v>
      </c>
      <c r="M372">
        <v>0.26032040483334101</v>
      </c>
      <c r="N372">
        <f>(Table2[[#This Row],[1W Return vs Nifty]]-AVERAGE(Table2[1W Return vs Nifty]))/_xlfn.STDEV.P(Table2[1W Return vs Nifty])</f>
        <v>-0.13340960087701415</v>
      </c>
      <c r="O372">
        <v>4788.53</v>
      </c>
      <c r="P372">
        <v>4798.1586746261</v>
      </c>
      <c r="Q372">
        <v>4542.1182098305899</v>
      </c>
      <c r="R372">
        <v>28.6636759252209</v>
      </c>
      <c r="S372" s="1">
        <f>(Table2[[#This Row],[Close Price]]-Table2[[#This Row],[20D EMA]])/Table2[[#This Row],[20D EMA]]</f>
        <v>-4.1730969629510506E-2</v>
      </c>
      <c r="T372" s="1">
        <f>(Table2[[#This Row],[Close Price]]-Table2[[#This Row],[50D EMA]])/Table2[[#This Row],[50D EMA]]</f>
        <v>-4.3653969955969082E-2</v>
      </c>
      <c r="U372" s="1">
        <f>(Table2[[#This Row],[Close Price]]-Table2[[#This Row],[200D EMA]])/Table2[[#This Row],[200D EMA]]</f>
        <v>1.0255521326721995E-2</v>
      </c>
      <c r="V372">
        <v>0.82817016295614898</v>
      </c>
      <c r="W372">
        <v>4536.05</v>
      </c>
      <c r="X372">
        <v>4719.95</v>
      </c>
      <c r="Y372">
        <v>4536.05</v>
      </c>
      <c r="Z372">
        <v>4832.6000000000004</v>
      </c>
      <c r="AA372">
        <v>4536.05</v>
      </c>
      <c r="AB372">
        <v>5015</v>
      </c>
      <c r="AC372" s="1">
        <f>(Table2[[#This Row],[Close Price]]/Table2[[#This Row],[Day Low]])-1</f>
        <v>1.1607014913856739E-2</v>
      </c>
      <c r="AD372" s="1">
        <f>(Table2[[#This Row],[Day High]]/Table2[[#This Row],[Close Price]])-1</f>
        <v>2.8602872273192803E-2</v>
      </c>
      <c r="AE372" s="1">
        <f>(Table2[[#This Row],[Close Price]]/Table2[[#This Row],[Current Week Low]])-1</f>
        <v>1.1607014913856739E-2</v>
      </c>
      <c r="AF372" s="1">
        <f>(Table2[[#This Row],[Current Week High]]/Table2[[#This Row],[Close Price]])-1</f>
        <v>5.3152308932813419E-2</v>
      </c>
      <c r="AG372" s="1">
        <f>(Table2[[#This Row],[Close Price]]/Table2[[#This Row],[Current Month Low]])-1</f>
        <v>1.1607014913856739E-2</v>
      </c>
      <c r="AH372" s="1">
        <f>(Table2[[#This Row],[Current Month High]]/Table2[[#This Row],[Close Price]])-1</f>
        <v>9.2902129143330292E-2</v>
      </c>
      <c r="AI372">
        <v>11.2515527273519</v>
      </c>
      <c r="AJ372">
        <v>28.807421858552399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7.0000000000000007E-2</v>
      </c>
      <c r="AM372" t="s">
        <v>3159</v>
      </c>
      <c r="AN372">
        <v>-2.8</v>
      </c>
      <c r="AO372" t="s">
        <v>3158</v>
      </c>
      <c r="AP372">
        <v>7.3884225002342999E-2</v>
      </c>
      <c r="AQ372">
        <f>(Table2[[#This Row],[Sharpe Ratio]]-AVERAGE(Table2[Sharpe Ratio]))/_xlfn.STDEV.P(Table2[Sharpe Ratio])</f>
        <v>0.21989209757708211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377</v>
      </c>
      <c r="AT372">
        <f>_xlfn.RANK.AVG(Table2[[#This Row],[6M Return vs Nifty Z-Score]],Table2[6M Return vs Nifty Z-Score])</f>
        <v>460</v>
      </c>
      <c r="AU372">
        <f>_xlfn.RANK.AVG(Table2[[#This Row],[Sharpe Ratio Z-Score]],Table2[Sharpe Ratio Z-Score])</f>
        <v>289</v>
      </c>
      <c r="AV372">
        <f>(Table2[[#This Row],[Rank 1Y]]+Table2[[#This Row],[Rank 6M]]+Table2[[#This Row],[Rank Sharpe]])/3</f>
        <v>375.33333333333331</v>
      </c>
    </row>
    <row r="373" spans="1:48" hidden="1" x14ac:dyDescent="0.3">
      <c r="A373" t="s">
        <v>679</v>
      </c>
      <c r="B373" t="s">
        <v>680</v>
      </c>
      <c r="C373" t="s">
        <v>3120</v>
      </c>
      <c r="D373" t="s">
        <v>681</v>
      </c>
      <c r="E373">
        <v>25307.0186034</v>
      </c>
      <c r="F373">
        <v>261.7</v>
      </c>
      <c r="G373">
        <v>40.326964019055097</v>
      </c>
      <c r="H373">
        <f>(Table2[[#This Row],[1Y Return vs Nifty]]-AVERAGE(Table2[1Y Return vs Nifty]))/_xlfn.STDEV.P(Table2[1Y Return vs Nifty])</f>
        <v>0.50823432403328606</v>
      </c>
      <c r="I373">
        <v>-9.9966400206561907</v>
      </c>
      <c r="J373">
        <f>(Table2[[#This Row],[1M Return vs Nifty]]-AVERAGE(Table2[1M Return vs Nifty]))/_xlfn.STDEV.P(Table2[1M Return vs Nifty])</f>
        <v>-0.98858889771021186</v>
      </c>
      <c r="K373">
        <v>-35.235721123233098</v>
      </c>
      <c r="L373">
        <f>(Table2[[#This Row],[6M Return vs Nifty]]-AVERAGE(Table2[6M Return vs Nifty]))/_xlfn.STDEV.P(Table2[6M Return vs Nifty])</f>
        <v>-1.3842547594443564</v>
      </c>
      <c r="M373">
        <v>-7.0444694463513802</v>
      </c>
      <c r="N373">
        <f>(Table2[[#This Row],[1W Return vs Nifty]]-AVERAGE(Table2[1W Return vs Nifty]))/_xlfn.STDEV.P(Table2[1W Return vs Nifty])</f>
        <v>-1.6632836129239579</v>
      </c>
      <c r="O373">
        <v>290.74</v>
      </c>
      <c r="P373">
        <v>304.58487178318899</v>
      </c>
      <c r="Q373">
        <v>296.72724792213802</v>
      </c>
      <c r="R373">
        <v>19.581265479316698</v>
      </c>
      <c r="S373" s="1">
        <f>(Table2[[#This Row],[Close Price]]-Table2[[#This Row],[20D EMA]])/Table2[[#This Row],[20D EMA]]</f>
        <v>-9.9883057026896954E-2</v>
      </c>
      <c r="T373" s="1">
        <f>(Table2[[#This Row],[Close Price]]-Table2[[#This Row],[50D EMA]])/Table2[[#This Row],[50D EMA]]</f>
        <v>-0.14079777348139438</v>
      </c>
      <c r="U373" s="1">
        <f>(Table2[[#This Row],[Close Price]]-Table2[[#This Row],[200D EMA]])/Table2[[#This Row],[200D EMA]]</f>
        <v>-0.11804526940960026</v>
      </c>
      <c r="V373">
        <v>0.64881988934646195</v>
      </c>
      <c r="W373">
        <v>260</v>
      </c>
      <c r="X373">
        <v>269.75</v>
      </c>
      <c r="Y373">
        <v>260</v>
      </c>
      <c r="Z373">
        <v>280</v>
      </c>
      <c r="AA373">
        <v>260</v>
      </c>
      <c r="AB373">
        <v>302.35000000000002</v>
      </c>
      <c r="AC373" s="1">
        <f>(Table2[[#This Row],[Close Price]]/Table2[[#This Row],[Day Low]])-1</f>
        <v>6.5384615384616041E-3</v>
      </c>
      <c r="AD373" s="1">
        <f>(Table2[[#This Row],[Day High]]/Table2[[#This Row],[Close Price]])-1</f>
        <v>3.0760412686282157E-2</v>
      </c>
      <c r="AE373" s="1">
        <f>(Table2[[#This Row],[Close Price]]/Table2[[#This Row],[Current Week Low]])-1</f>
        <v>6.5384615384616041E-3</v>
      </c>
      <c r="AF373" s="1">
        <f>(Table2[[#This Row],[Current Week High]]/Table2[[#This Row],[Close Price]])-1</f>
        <v>6.9927397783721812E-2</v>
      </c>
      <c r="AG373" s="1">
        <f>(Table2[[#This Row],[Close Price]]/Table2[[#This Row],[Current Month Low]])-1</f>
        <v>6.5384615384616041E-3</v>
      </c>
      <c r="AH373" s="1">
        <f>(Table2[[#This Row],[Current Month High]]/Table2[[#This Row],[Close Price]])-1</f>
        <v>0.1553305311425297</v>
      </c>
      <c r="AI373">
        <v>58.884218570882702</v>
      </c>
      <c r="AJ373">
        <v>75.284661754855904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-0.15</v>
      </c>
      <c r="AM373" t="s">
        <v>3158</v>
      </c>
      <c r="AN373">
        <v>-9.74</v>
      </c>
      <c r="AO373" t="s">
        <v>3158</v>
      </c>
      <c r="AP373">
        <v>8.8953570818363997E-2</v>
      </c>
      <c r="AQ373">
        <f>(Table2[[#This Row],[Sharpe Ratio]]-AVERAGE(Table2[Sharpe Ratio]))/_xlfn.STDEV.P(Table2[Sharpe Ratio])</f>
        <v>0.39850852668872827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162</v>
      </c>
      <c r="AT373">
        <f>_xlfn.RANK.AVG(Table2[[#This Row],[6M Return vs Nifty Z-Score]],Table2[6M Return vs Nifty Z-Score])</f>
        <v>720</v>
      </c>
      <c r="AU373">
        <f>_xlfn.RANK.AVG(Table2[[#This Row],[Sharpe Ratio Z-Score]],Table2[Sharpe Ratio Z-Score])</f>
        <v>245</v>
      </c>
      <c r="AV373">
        <f>(Table2[[#This Row],[Rank 1Y]]+Table2[[#This Row],[Rank 6M]]+Table2[[#This Row],[Rank Sharpe]])/3</f>
        <v>375.66666666666669</v>
      </c>
    </row>
    <row r="374" spans="1:48" hidden="1" x14ac:dyDescent="0.3">
      <c r="A374" t="s">
        <v>152</v>
      </c>
      <c r="B374" t="s">
        <v>153</v>
      </c>
      <c r="C374" t="s">
        <v>3121</v>
      </c>
      <c r="D374" t="s">
        <v>75</v>
      </c>
      <c r="E374">
        <v>167782.24250781001</v>
      </c>
      <c r="F374">
        <v>2502.9</v>
      </c>
      <c r="G374">
        <v>9.1108126299083292</v>
      </c>
      <c r="H374">
        <f>(Table2[[#This Row],[1Y Return vs Nifty]]-AVERAGE(Table2[1Y Return vs Nifty]))/_xlfn.STDEV.P(Table2[1Y Return vs Nifty])</f>
        <v>-0.11914262878527572</v>
      </c>
      <c r="I374">
        <v>-2.1394374057699301</v>
      </c>
      <c r="J374">
        <f>(Table2[[#This Row],[1M Return vs Nifty]]-AVERAGE(Table2[1M Return vs Nifty]))/_xlfn.STDEV.P(Table2[1M Return vs Nifty])</f>
        <v>-0.12909691779374824</v>
      </c>
      <c r="K374">
        <v>-1.6479074317137901</v>
      </c>
      <c r="L374">
        <f>(Table2[[#This Row],[6M Return vs Nifty]]-AVERAGE(Table2[6M Return vs Nifty]))/_xlfn.STDEV.P(Table2[6M Return vs Nifty])</f>
        <v>-0.21815068465490056</v>
      </c>
      <c r="M374">
        <v>-1.1165020536473</v>
      </c>
      <c r="N374">
        <f>(Table2[[#This Row],[1W Return vs Nifty]]-AVERAGE(Table2[1W Return vs Nifty]))/_xlfn.STDEV.P(Table2[1W Return vs Nifty])</f>
        <v>-0.42176353594476917</v>
      </c>
      <c r="O374">
        <v>2618.6</v>
      </c>
      <c r="P374">
        <v>2660.12964015532</v>
      </c>
      <c r="Q374">
        <v>2495.9373359234201</v>
      </c>
      <c r="R374">
        <v>26.8158618815716</v>
      </c>
      <c r="S374" s="1">
        <f>(Table2[[#This Row],[Close Price]]-Table2[[#This Row],[20D EMA]])/Table2[[#This Row],[20D EMA]]</f>
        <v>-4.4183915069120838E-2</v>
      </c>
      <c r="T374" s="1">
        <f>(Table2[[#This Row],[Close Price]]-Table2[[#This Row],[50D EMA]])/Table2[[#This Row],[50D EMA]]</f>
        <v>-5.9106006632872049E-2</v>
      </c>
      <c r="U374" s="1">
        <f>(Table2[[#This Row],[Close Price]]-Table2[[#This Row],[200D EMA]])/Table2[[#This Row],[200D EMA]]</f>
        <v>2.7895989119470698E-3</v>
      </c>
      <c r="V374">
        <v>0.76990274023032901</v>
      </c>
      <c r="W374">
        <v>2472.0500000000002</v>
      </c>
      <c r="X374">
        <v>2534.65</v>
      </c>
      <c r="Y374">
        <v>2472.0500000000002</v>
      </c>
      <c r="Z374">
        <v>2553.85</v>
      </c>
      <c r="AA374">
        <v>2472.0500000000002</v>
      </c>
      <c r="AB374">
        <v>2719</v>
      </c>
      <c r="AC374" s="1">
        <f>(Table2[[#This Row],[Close Price]]/Table2[[#This Row],[Day Low]])-1</f>
        <v>1.2479521045286157E-2</v>
      </c>
      <c r="AD374" s="1">
        <f>(Table2[[#This Row],[Day High]]/Table2[[#This Row],[Close Price]])-1</f>
        <v>1.2685285069319541E-2</v>
      </c>
      <c r="AE374" s="1">
        <f>(Table2[[#This Row],[Close Price]]/Table2[[#This Row],[Current Week Low]])-1</f>
        <v>1.2479521045286157E-2</v>
      </c>
      <c r="AF374" s="1">
        <f>(Table2[[#This Row],[Current Week High]]/Table2[[#This Row],[Close Price]])-1</f>
        <v>2.0356386591553699E-2</v>
      </c>
      <c r="AG374" s="1">
        <f>(Table2[[#This Row],[Close Price]]/Table2[[#This Row],[Current Month Low]])-1</f>
        <v>1.2479521045286157E-2</v>
      </c>
      <c r="AH374" s="1">
        <f>(Table2[[#This Row],[Current Month High]]/Table2[[#This Row],[Close Price]])-1</f>
        <v>8.6339845778896418E-2</v>
      </c>
      <c r="AI374">
        <v>14.9766271125494</v>
      </c>
      <c r="AJ374">
        <v>31.2982761839672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0.03</v>
      </c>
      <c r="AM374" t="s">
        <v>3159</v>
      </c>
      <c r="AN374">
        <v>-5.44</v>
      </c>
      <c r="AO374" t="s">
        <v>3158</v>
      </c>
      <c r="AP374">
        <v>3.4381453154833E-2</v>
      </c>
      <c r="AQ374">
        <f>(Table2[[#This Row],[Sharpe Ratio]]-AVERAGE(Table2[Sharpe Ratio]))/_xlfn.STDEV.P(Table2[Sharpe Ratio])</f>
        <v>-0.2483328760586592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338</v>
      </c>
      <c r="AT374">
        <f>_xlfn.RANK.AVG(Table2[[#This Row],[6M Return vs Nifty Z-Score]],Table2[6M Return vs Nifty Z-Score])</f>
        <v>382</v>
      </c>
      <c r="AU374">
        <f>_xlfn.RANK.AVG(Table2[[#This Row],[Sharpe Ratio Z-Score]],Table2[Sharpe Ratio Z-Score])</f>
        <v>409</v>
      </c>
      <c r="AV374">
        <f>(Table2[[#This Row],[Rank 1Y]]+Table2[[#This Row],[Rank 6M]]+Table2[[#This Row],[Rank Sharpe]])/3</f>
        <v>376.33333333333331</v>
      </c>
    </row>
    <row r="375" spans="1:48" hidden="1" x14ac:dyDescent="0.3">
      <c r="A375" t="s">
        <v>1547</v>
      </c>
      <c r="B375" t="s">
        <v>1548</v>
      </c>
      <c r="C375" t="s">
        <v>3119</v>
      </c>
      <c r="D375" t="s">
        <v>215</v>
      </c>
      <c r="E375">
        <v>6041.3331438750001</v>
      </c>
      <c r="F375">
        <v>485.55</v>
      </c>
      <c r="G375">
        <v>12.3181338565432</v>
      </c>
      <c r="H375">
        <f>(Table2[[#This Row],[1Y Return vs Nifty]]-AVERAGE(Table2[1Y Return vs Nifty]))/_xlfn.STDEV.P(Table2[1Y Return vs Nifty])</f>
        <v>-5.4682426988071513E-2</v>
      </c>
      <c r="I375">
        <v>1.6347810389123401</v>
      </c>
      <c r="J375">
        <f>(Table2[[#This Row],[1M Return vs Nifty]]-AVERAGE(Table2[1M Return vs Nifty]))/_xlfn.STDEV.P(Table2[1M Return vs Nifty])</f>
        <v>0.28376127648410909</v>
      </c>
      <c r="K375">
        <v>12.6879454097646</v>
      </c>
      <c r="L375">
        <f>(Table2[[#This Row],[6M Return vs Nifty]]-AVERAGE(Table2[6M Return vs Nifty]))/_xlfn.STDEV.P(Table2[6M Return vs Nifty])</f>
        <v>0.27956246117724093</v>
      </c>
      <c r="M375">
        <v>-2.8560077626797802</v>
      </c>
      <c r="N375">
        <f>(Table2[[#This Row],[1W Return vs Nifty]]-AVERAGE(Table2[1W Return vs Nifty]))/_xlfn.STDEV.P(Table2[1W Return vs Nifty])</f>
        <v>-0.78607580669742816</v>
      </c>
      <c r="O375">
        <v>501.61</v>
      </c>
      <c r="P375">
        <v>512.07897345284402</v>
      </c>
      <c r="Q375">
        <v>480.00068627869001</v>
      </c>
      <c r="R375">
        <v>17.870642154194599</v>
      </c>
      <c r="S375" s="1">
        <f>(Table2[[#This Row],[Close Price]]-Table2[[#This Row],[20D EMA]])/Table2[[#This Row],[20D EMA]]</f>
        <v>-3.2016905564083653E-2</v>
      </c>
      <c r="T375" s="1">
        <f>(Table2[[#This Row],[Close Price]]-Table2[[#This Row],[50D EMA]])/Table2[[#This Row],[50D EMA]]</f>
        <v>-5.1806410394015123E-2</v>
      </c>
      <c r="U375" s="1">
        <f>(Table2[[#This Row],[Close Price]]-Table2[[#This Row],[200D EMA]])/Table2[[#This Row],[200D EMA]]</f>
        <v>1.1561053723344157E-2</v>
      </c>
      <c r="V375">
        <v>0.24652183779074399</v>
      </c>
      <c r="W375">
        <v>425</v>
      </c>
      <c r="X375">
        <v>482.6</v>
      </c>
      <c r="Y375">
        <v>425</v>
      </c>
      <c r="Z375">
        <v>515</v>
      </c>
      <c r="AA375">
        <v>425</v>
      </c>
      <c r="AB375">
        <v>535.5</v>
      </c>
      <c r="AC375" s="1">
        <f>(Table2[[#This Row],[Close Price]]/Table2[[#This Row],[Day Low]])-1</f>
        <v>0.14247058823529413</v>
      </c>
      <c r="AD375" s="1">
        <f>(Table2[[#This Row],[Day High]]/Table2[[#This Row],[Close Price]])-1</f>
        <v>-6.075584388837374E-3</v>
      </c>
      <c r="AE375" s="1">
        <f>(Table2[[#This Row],[Close Price]]/Table2[[#This Row],[Current Week Low]])-1</f>
        <v>0.14247058823529413</v>
      </c>
      <c r="AF375" s="1">
        <f>(Table2[[#This Row],[Current Week High]]/Table2[[#This Row],[Close Price]])-1</f>
        <v>6.0652867881783479E-2</v>
      </c>
      <c r="AG375" s="1">
        <f>(Table2[[#This Row],[Close Price]]/Table2[[#This Row],[Current Month Low]])-1</f>
        <v>0.14247058823529413</v>
      </c>
      <c r="AH375" s="1">
        <f>(Table2[[#This Row],[Current Month High]]/Table2[[#This Row],[Close Price]])-1</f>
        <v>0.10287303058387387</v>
      </c>
      <c r="AI375">
        <v>31.726907630522</v>
      </c>
      <c r="AJ375">
        <v>35.780201342281799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-0.08</v>
      </c>
      <c r="AM375" t="s">
        <v>3158</v>
      </c>
      <c r="AN375">
        <v>-9.3000000000000007</v>
      </c>
      <c r="AO375" t="s">
        <v>3158</v>
      </c>
      <c r="AP375">
        <v>-2.0881337528900999E-2</v>
      </c>
      <c r="AQ375">
        <f>(Table2[[#This Row],[Sharpe Ratio]]-AVERAGE(Table2[Sharpe Ratio]))/_xlfn.STDEV.P(Table2[Sharpe Ratio])</f>
        <v>-0.90336080196760693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315</v>
      </c>
      <c r="AT375">
        <f>_xlfn.RANK.AVG(Table2[[#This Row],[6M Return vs Nifty Z-Score]],Table2[6M Return vs Nifty Z-Score])</f>
        <v>222</v>
      </c>
      <c r="AU375">
        <f>_xlfn.RANK.AVG(Table2[[#This Row],[Sharpe Ratio Z-Score]],Table2[Sharpe Ratio Z-Score])</f>
        <v>599</v>
      </c>
      <c r="AV375">
        <f>(Table2[[#This Row],[Rank 1Y]]+Table2[[#This Row],[Rank 6M]]+Table2[[#This Row],[Rank Sharpe]])/3</f>
        <v>378.66666666666669</v>
      </c>
    </row>
    <row r="376" spans="1:48" hidden="1" x14ac:dyDescent="0.3">
      <c r="A376" t="s">
        <v>267</v>
      </c>
      <c r="B376" t="s">
        <v>268</v>
      </c>
      <c r="C376" t="s">
        <v>3113</v>
      </c>
      <c r="D376" t="s">
        <v>43</v>
      </c>
      <c r="E376">
        <v>92484.822149560001</v>
      </c>
      <c r="F376">
        <v>1892.25</v>
      </c>
      <c r="G376">
        <v>18.061763471957299</v>
      </c>
      <c r="H376">
        <f>(Table2[[#This Row],[1Y Return vs Nifty]]-AVERAGE(Table2[1Y Return vs Nifty]))/_xlfn.STDEV.P(Table2[1Y Return vs Nifty])</f>
        <v>6.0752073611185016E-2</v>
      </c>
      <c r="I376">
        <v>-2.7367681789802001</v>
      </c>
      <c r="J376">
        <f>(Table2[[#This Row],[1M Return vs Nifty]]-AVERAGE(Table2[1M Return vs Nifty]))/_xlfn.STDEV.P(Table2[1M Return vs Nifty])</f>
        <v>-0.19443836742861412</v>
      </c>
      <c r="K376">
        <v>5.77387744622468</v>
      </c>
      <c r="L376">
        <f>(Table2[[#This Row],[6M Return vs Nifty]]-AVERAGE(Table2[6M Return vs Nifty]))/_xlfn.STDEV.P(Table2[6M Return vs Nifty])</f>
        <v>3.9519364008017734E-2</v>
      </c>
      <c r="M376">
        <v>1.7636259546919999</v>
      </c>
      <c r="N376">
        <f>(Table2[[#This Row],[1W Return vs Nifty]]-AVERAGE(Table2[1W Return vs Nifty]))/_xlfn.STDEV.P(Table2[1W Return vs Nifty])</f>
        <v>0.18143423991078089</v>
      </c>
      <c r="O376">
        <v>1945.27</v>
      </c>
      <c r="P376">
        <v>2007.3076370623101</v>
      </c>
      <c r="Q376">
        <v>1845.4001957698099</v>
      </c>
      <c r="R376">
        <v>29.671335217492501</v>
      </c>
      <c r="S376" s="1">
        <f>(Table2[[#This Row],[Close Price]]-Table2[[#This Row],[20D EMA]])/Table2[[#This Row],[20D EMA]]</f>
        <v>-2.7255856513491692E-2</v>
      </c>
      <c r="T376" s="1">
        <f>(Table2[[#This Row],[Close Price]]-Table2[[#This Row],[50D EMA]])/Table2[[#This Row],[50D EMA]]</f>
        <v>-5.7319383904052008E-2</v>
      </c>
      <c r="U376" s="1">
        <f>(Table2[[#This Row],[Close Price]]-Table2[[#This Row],[200D EMA]])/Table2[[#This Row],[200D EMA]]</f>
        <v>2.5387341096843589E-2</v>
      </c>
      <c r="V376">
        <v>0.69482951330084497</v>
      </c>
      <c r="W376">
        <v>1864</v>
      </c>
      <c r="X376">
        <v>1892.5</v>
      </c>
      <c r="Y376">
        <v>1864</v>
      </c>
      <c r="Z376">
        <v>1933.1</v>
      </c>
      <c r="AA376">
        <v>1843.85</v>
      </c>
      <c r="AB376">
        <v>2003.75</v>
      </c>
      <c r="AC376" s="1">
        <f>(Table2[[#This Row],[Close Price]]/Table2[[#This Row],[Day Low]])-1</f>
        <v>1.5155579399141583E-2</v>
      </c>
      <c r="AD376" s="1">
        <f>(Table2[[#This Row],[Day High]]/Table2[[#This Row],[Close Price]])-1</f>
        <v>1.3211784912137148E-4</v>
      </c>
      <c r="AE376" s="1">
        <f>(Table2[[#This Row],[Close Price]]/Table2[[#This Row],[Current Week Low]])-1</f>
        <v>1.5155579399141583E-2</v>
      </c>
      <c r="AF376" s="1">
        <f>(Table2[[#This Row],[Current Week High]]/Table2[[#This Row],[Close Price]])-1</f>
        <v>2.1588056546439471E-2</v>
      </c>
      <c r="AG376" s="1">
        <f>(Table2[[#This Row],[Close Price]]/Table2[[#This Row],[Current Month Low]])-1</f>
        <v>2.6249423760067225E-2</v>
      </c>
      <c r="AH376" s="1">
        <f>(Table2[[#This Row],[Current Month High]]/Table2[[#This Row],[Close Price]])-1</f>
        <v>5.8924560708151663E-2</v>
      </c>
      <c r="AI376">
        <v>21.648830757035199</v>
      </c>
      <c r="AJ376">
        <v>41.635479041916099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-0.12</v>
      </c>
      <c r="AM376" t="s">
        <v>3158</v>
      </c>
      <c r="AN376">
        <v>-1.47</v>
      </c>
      <c r="AO376" t="s">
        <v>3158</v>
      </c>
      <c r="AP376">
        <v>-3.7304583458130001E-3</v>
      </c>
      <c r="AQ376">
        <f>(Table2[[#This Row],[Sharpe Ratio]]-AVERAGE(Table2[Sharpe Ratio]))/_xlfn.STDEV.P(Table2[Sharpe Ratio])</f>
        <v>-0.7000720306294671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280</v>
      </c>
      <c r="AT376">
        <f>_xlfn.RANK.AVG(Table2[[#This Row],[6M Return vs Nifty Z-Score]],Table2[6M Return vs Nifty Z-Score])</f>
        <v>295</v>
      </c>
      <c r="AU376">
        <f>_xlfn.RANK.AVG(Table2[[#This Row],[Sharpe Ratio Z-Score]],Table2[Sharpe Ratio Z-Score])</f>
        <v>564</v>
      </c>
      <c r="AV376">
        <f>(Table2[[#This Row],[Rank 1Y]]+Table2[[#This Row],[Rank 6M]]+Table2[[#This Row],[Rank Sharpe]])/3</f>
        <v>379.66666666666669</v>
      </c>
    </row>
    <row r="377" spans="1:48" hidden="1" x14ac:dyDescent="0.3">
      <c r="A377" t="s">
        <v>627</v>
      </c>
      <c r="B377" t="s">
        <v>628</v>
      </c>
      <c r="C377" t="s">
        <v>3114</v>
      </c>
      <c r="D377" t="s">
        <v>629</v>
      </c>
      <c r="E377">
        <v>28095.373180181999</v>
      </c>
      <c r="F377">
        <v>292.39</v>
      </c>
      <c r="G377">
        <v>-11.0590778049179</v>
      </c>
      <c r="H377">
        <f>(Table2[[#This Row],[1Y Return vs Nifty]]-AVERAGE(Table2[1Y Return vs Nifty]))/_xlfn.STDEV.P(Table2[1Y Return vs Nifty])</f>
        <v>-0.52451368948832955</v>
      </c>
      <c r="I377">
        <v>23.664456375858101</v>
      </c>
      <c r="J377">
        <f>(Table2[[#This Row],[1M Return vs Nifty]]-AVERAGE(Table2[1M Return vs Nifty]))/_xlfn.STDEV.P(Table2[1M Return vs Nifty])</f>
        <v>2.693566674195937</v>
      </c>
      <c r="K377">
        <v>-2.1201961441064099</v>
      </c>
      <c r="L377">
        <f>(Table2[[#This Row],[6M Return vs Nifty]]-AVERAGE(Table2[6M Return vs Nifty]))/_xlfn.STDEV.P(Table2[6M Return vs Nifty])</f>
        <v>-0.2345476373430464</v>
      </c>
      <c r="M377">
        <v>34.287568960929001</v>
      </c>
      <c r="N377">
        <f>(Table2[[#This Row],[1W Return vs Nifty]]-AVERAGE(Table2[1W Return vs Nifty]))/_xlfn.STDEV.P(Table2[1W Return vs Nifty])</f>
        <v>6.9930655377595548</v>
      </c>
      <c r="O377">
        <v>258.32</v>
      </c>
      <c r="P377">
        <v>260.72739934954001</v>
      </c>
      <c r="Q377">
        <v>270.48181463646</v>
      </c>
      <c r="R377">
        <v>64.711435658655901</v>
      </c>
      <c r="S377" s="1">
        <f>(Table2[[#This Row],[Close Price]]-Table2[[#This Row],[20D EMA]])/Table2[[#This Row],[20D EMA]]</f>
        <v>0.13189067822855371</v>
      </c>
      <c r="T377" s="1">
        <f>(Table2[[#This Row],[Close Price]]-Table2[[#This Row],[50D EMA]])/Table2[[#This Row],[50D EMA]]</f>
        <v>0.1214394832666283</v>
      </c>
      <c r="U377" s="1">
        <f>(Table2[[#This Row],[Close Price]]-Table2[[#This Row],[200D EMA]])/Table2[[#This Row],[200D EMA]]</f>
        <v>8.0996888434017617E-2</v>
      </c>
      <c r="V377">
        <v>5.2874606793835799</v>
      </c>
      <c r="W377">
        <v>285</v>
      </c>
      <c r="X377">
        <v>324.52999999999997</v>
      </c>
      <c r="Y377">
        <v>285</v>
      </c>
      <c r="Z377">
        <v>344.64</v>
      </c>
      <c r="AA377">
        <v>220.15</v>
      </c>
      <c r="AB377">
        <v>344.64</v>
      </c>
      <c r="AC377" s="1">
        <f>(Table2[[#This Row],[Close Price]]/Table2[[#This Row],[Day Low]])-1</f>
        <v>2.5929824561403469E-2</v>
      </c>
      <c r="AD377" s="1">
        <f>(Table2[[#This Row],[Day High]]/Table2[[#This Row],[Close Price]])-1</f>
        <v>0.10992167994801449</v>
      </c>
      <c r="AE377" s="1">
        <f>(Table2[[#This Row],[Close Price]]/Table2[[#This Row],[Current Week Low]])-1</f>
        <v>2.5929824561403469E-2</v>
      </c>
      <c r="AF377" s="1">
        <f>(Table2[[#This Row],[Current Week High]]/Table2[[#This Row],[Close Price]])-1</f>
        <v>0.17869968193166663</v>
      </c>
      <c r="AG377" s="1">
        <f>(Table2[[#This Row],[Close Price]]/Table2[[#This Row],[Current Month Low]])-1</f>
        <v>0.32813990461049269</v>
      </c>
      <c r="AH377" s="1">
        <f>(Table2[[#This Row],[Current Month High]]/Table2[[#This Row],[Close Price]])-1</f>
        <v>0.17869968193166663</v>
      </c>
      <c r="AI377">
        <v>31.434043571941501</v>
      </c>
      <c r="AJ377">
        <v>39.233333333333299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-0.01</v>
      </c>
      <c r="AM377" t="s">
        <v>3158</v>
      </c>
      <c r="AN377">
        <v>33.94</v>
      </c>
      <c r="AO377" t="s">
        <v>3159</v>
      </c>
      <c r="AP377">
        <v>8.5182617787476003E-2</v>
      </c>
      <c r="AQ377">
        <f>(Table2[[#This Row],[Sharpe Ratio]]-AVERAGE(Table2[Sharpe Ratio]))/_xlfn.STDEV.P(Table2[Sharpe Ratio])</f>
        <v>0.35381155225146621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500</v>
      </c>
      <c r="AT377">
        <f>_xlfn.RANK.AVG(Table2[[#This Row],[6M Return vs Nifty Z-Score]],Table2[6M Return vs Nifty Z-Score])</f>
        <v>385</v>
      </c>
      <c r="AU377">
        <f>_xlfn.RANK.AVG(Table2[[#This Row],[Sharpe Ratio Z-Score]],Table2[Sharpe Ratio Z-Score])</f>
        <v>259</v>
      </c>
      <c r="AV377">
        <f>(Table2[[#This Row],[Rank 1Y]]+Table2[[#This Row],[Rank 6M]]+Table2[[#This Row],[Rank Sharpe]])/3</f>
        <v>381.33333333333331</v>
      </c>
    </row>
    <row r="378" spans="1:48" x14ac:dyDescent="0.3">
      <c r="A378" t="s">
        <v>115</v>
      </c>
      <c r="B378" t="s">
        <v>116</v>
      </c>
      <c r="C378" t="s">
        <v>3120</v>
      </c>
      <c r="D378" t="s">
        <v>117</v>
      </c>
      <c r="E378">
        <v>228332.14903982001</v>
      </c>
      <c r="F378">
        <v>935.95</v>
      </c>
      <c r="G378">
        <v>1.8069258518511899</v>
      </c>
      <c r="H378">
        <f>(Table2[[#This Row],[1Y Return vs Nifty]]-AVERAGE(Table2[1Y Return vs Nifty]))/_xlfn.STDEV.P(Table2[1Y Return vs Nifty])</f>
        <v>-0.26593491504201272</v>
      </c>
      <c r="I378">
        <v>-0.24627365608729701</v>
      </c>
      <c r="J378">
        <f>(Table2[[#This Row],[1M Return vs Nifty]]-AVERAGE(Table2[1M Return vs Nifty]))/_xlfn.STDEV.P(Table2[1M Return vs Nifty])</f>
        <v>7.7994478377961307E-2</v>
      </c>
      <c r="K378">
        <v>2.1730152938287</v>
      </c>
      <c r="L378">
        <f>(Table2[[#This Row],[6M Return vs Nifty]]-AVERAGE(Table2[6M Return vs Nifty]))/_xlfn.STDEV.P(Table2[6M Return vs Nifty])</f>
        <v>-8.5495621106190411E-2</v>
      </c>
      <c r="M378">
        <v>7.1099203320093896E-2</v>
      </c>
      <c r="N378">
        <f>(Table2[[#This Row],[1W Return vs Nifty]]-AVERAGE(Table2[1W Return vs Nifty]))/_xlfn.STDEV.P(Table2[1W Return vs Nifty])</f>
        <v>-0.17303902275236963</v>
      </c>
      <c r="O378">
        <v>974.16</v>
      </c>
      <c r="P378">
        <v>969.78707795667594</v>
      </c>
      <c r="Q378">
        <v>911.34544383494995</v>
      </c>
      <c r="R378">
        <v>32.338226969555699</v>
      </c>
      <c r="S378" s="1">
        <f>(Table2[[#This Row],[Close Price]]-Table2[[#This Row],[20D EMA]])/Table2[[#This Row],[20D EMA]]</f>
        <v>-3.9223536174755609E-2</v>
      </c>
      <c r="T378" s="1">
        <f>(Table2[[#This Row],[Close Price]]-Table2[[#This Row],[50D EMA]])/Table2[[#This Row],[50D EMA]]</f>
        <v>-3.48912444038438E-2</v>
      </c>
      <c r="U378" s="1">
        <f>(Table2[[#This Row],[Close Price]]-Table2[[#This Row],[200D EMA]])/Table2[[#This Row],[200D EMA]]</f>
        <v>2.6998056918476381E-2</v>
      </c>
      <c r="V378">
        <v>0.89480167536600497</v>
      </c>
      <c r="W378">
        <v>928.05</v>
      </c>
      <c r="X378">
        <v>958.25</v>
      </c>
      <c r="Y378">
        <v>928.05</v>
      </c>
      <c r="Z378">
        <v>995.45</v>
      </c>
      <c r="AA378">
        <v>928.05</v>
      </c>
      <c r="AB378">
        <v>1018.95</v>
      </c>
      <c r="AC378" s="1">
        <f>(Table2[[#This Row],[Close Price]]/Table2[[#This Row],[Day Low]])-1</f>
        <v>8.5124723883411857E-3</v>
      </c>
      <c r="AD378" s="1">
        <f>(Table2[[#This Row],[Day High]]/Table2[[#This Row],[Close Price]])-1</f>
        <v>2.3826059084352647E-2</v>
      </c>
      <c r="AE378" s="1">
        <f>(Table2[[#This Row],[Close Price]]/Table2[[#This Row],[Current Week Low]])-1</f>
        <v>8.5124723883411857E-3</v>
      </c>
      <c r="AF378" s="1">
        <f>(Table2[[#This Row],[Current Week High]]/Table2[[#This Row],[Close Price]])-1</f>
        <v>6.3571771996367321E-2</v>
      </c>
      <c r="AG378" s="1">
        <f>(Table2[[#This Row],[Close Price]]/Table2[[#This Row],[Current Month Low]])-1</f>
        <v>8.5124723883411857E-3</v>
      </c>
      <c r="AH378" s="1">
        <f>(Table2[[#This Row],[Current Month High]]/Table2[[#This Row],[Close Price]])-1</f>
        <v>8.8679950852075473E-2</v>
      </c>
      <c r="AI378">
        <v>13.5744430792243</v>
      </c>
      <c r="AJ378">
        <v>24.296148738379799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0.06</v>
      </c>
      <c r="AM378" t="s">
        <v>3159</v>
      </c>
      <c r="AN378">
        <v>-3.24</v>
      </c>
      <c r="AO378" t="s">
        <v>3158</v>
      </c>
      <c r="AP378">
        <v>3.4151164738099003E-2</v>
      </c>
      <c r="AQ378">
        <f>(Table2[[#This Row],[Sharpe Ratio]]-AVERAGE(Table2[Sharpe Ratio]))/_xlfn.STDEV.P(Table2[Sharpe Ratio])</f>
        <v>-0.2510624766109984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-0.69753755713360976</v>
      </c>
      <c r="AS378">
        <f>_xlfn.RANK.AVG(Table2[[#This Row],[1Y Return vs Nifty Z-Score]],Table2[1Y Return vs Nifty Z-Score])</f>
        <v>399</v>
      </c>
      <c r="AT378">
        <f>_xlfn.RANK.AVG(Table2[[#This Row],[6M Return vs Nifty Z-Score]],Table2[6M Return vs Nifty Z-Score])</f>
        <v>336</v>
      </c>
      <c r="AU378">
        <f>_xlfn.RANK.AVG(Table2[[#This Row],[Sharpe Ratio Z-Score]],Table2[Sharpe Ratio Z-Score])</f>
        <v>410</v>
      </c>
      <c r="AV378">
        <f>(Table2[[#This Row],[Rank 1Y]]+Table2[[#This Row],[Rank 6M]]+Table2[[#This Row],[Rank Sharpe]])/3</f>
        <v>381.66666666666669</v>
      </c>
    </row>
    <row r="379" spans="1:48" hidden="1" x14ac:dyDescent="0.3">
      <c r="A379" t="s">
        <v>1778</v>
      </c>
      <c r="B379" t="s">
        <v>1779</v>
      </c>
      <c r="C379" t="s">
        <v>3115</v>
      </c>
      <c r="D379" t="s">
        <v>1780</v>
      </c>
      <c r="E379">
        <v>4239.2002314199999</v>
      </c>
      <c r="F379">
        <v>828.95</v>
      </c>
      <c r="G379">
        <v>15.1964864070678</v>
      </c>
      <c r="H379">
        <f>(Table2[[#This Row],[1Y Return vs Nifty]]-AVERAGE(Table2[1Y Return vs Nifty]))/_xlfn.STDEV.P(Table2[1Y Return vs Nifty])</f>
        <v>3.1662177655384254E-3</v>
      </c>
      <c r="I379">
        <v>0.25347707238365502</v>
      </c>
      <c r="J379">
        <f>(Table2[[#This Row],[1M Return vs Nifty]]-AVERAGE(Table2[1M Return vs Nifty]))/_xlfn.STDEV.P(Table2[1M Return vs Nifty])</f>
        <v>0.13266173899618725</v>
      </c>
      <c r="K379">
        <v>-9.1334945303288002</v>
      </c>
      <c r="L379">
        <f>(Table2[[#This Row],[6M Return vs Nifty]]-AVERAGE(Table2[6M Return vs Nifty]))/_xlfn.STDEV.P(Table2[6M Return vs Nifty])</f>
        <v>-0.47803582329642957</v>
      </c>
      <c r="M379">
        <v>-0.477463873600244</v>
      </c>
      <c r="N379">
        <f>(Table2[[#This Row],[1W Return vs Nifty]]-AVERAGE(Table2[1W Return vs Nifty]))/_xlfn.STDEV.P(Table2[1W Return vs Nifty])</f>
        <v>-0.28792698153640273</v>
      </c>
      <c r="O379">
        <v>906.72</v>
      </c>
      <c r="P379">
        <v>945.00731379047704</v>
      </c>
      <c r="Q379">
        <v>888.11545711859003</v>
      </c>
      <c r="R379">
        <v>27.1334925674266</v>
      </c>
      <c r="S379" s="1">
        <f>(Table2[[#This Row],[Close Price]]-Table2[[#This Row],[20D EMA]])/Table2[[#This Row],[20D EMA]]</f>
        <v>-8.5770689959414129E-2</v>
      </c>
      <c r="T379" s="1">
        <f>(Table2[[#This Row],[Close Price]]-Table2[[#This Row],[50D EMA]])/Table2[[#This Row],[50D EMA]]</f>
        <v>-0.12281102177396346</v>
      </c>
      <c r="U379" s="1">
        <f>(Table2[[#This Row],[Close Price]]-Table2[[#This Row],[200D EMA]])/Table2[[#This Row],[200D EMA]]</f>
        <v>-6.6619105257493136E-2</v>
      </c>
      <c r="V379">
        <v>0.59888051932420805</v>
      </c>
      <c r="W379">
        <v>821.4</v>
      </c>
      <c r="X379">
        <v>890.05</v>
      </c>
      <c r="Y379">
        <v>821.4</v>
      </c>
      <c r="Z379">
        <v>933</v>
      </c>
      <c r="AA379">
        <v>821.4</v>
      </c>
      <c r="AB379">
        <v>964.4</v>
      </c>
      <c r="AC379" s="1">
        <f>(Table2[[#This Row],[Close Price]]/Table2[[#This Row],[Day Low]])-1</f>
        <v>9.1916240564891005E-3</v>
      </c>
      <c r="AD379" s="1">
        <f>(Table2[[#This Row],[Day High]]/Table2[[#This Row],[Close Price]])-1</f>
        <v>7.3707702515229956E-2</v>
      </c>
      <c r="AE379" s="1">
        <f>(Table2[[#This Row],[Close Price]]/Table2[[#This Row],[Current Week Low]])-1</f>
        <v>9.1916240564891005E-3</v>
      </c>
      <c r="AF379" s="1">
        <f>(Table2[[#This Row],[Current Week High]]/Table2[[#This Row],[Close Price]])-1</f>
        <v>0.12552023644369381</v>
      </c>
      <c r="AG379" s="1">
        <f>(Table2[[#This Row],[Close Price]]/Table2[[#This Row],[Current Month Low]])-1</f>
        <v>9.1916240564891005E-3</v>
      </c>
      <c r="AH379" s="1">
        <f>(Table2[[#This Row],[Current Month High]]/Table2[[#This Row],[Close Price]])-1</f>
        <v>0.16339948127148785</v>
      </c>
      <c r="AI379">
        <v>44.882079739429301</v>
      </c>
      <c r="AJ379">
        <v>42.6273227804542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-0.12</v>
      </c>
      <c r="AM379" t="s">
        <v>3158</v>
      </c>
      <c r="AN379">
        <v>-0.16</v>
      </c>
      <c r="AO379" t="s">
        <v>3158</v>
      </c>
      <c r="AP379">
        <v>5.0906716840356997E-2</v>
      </c>
      <c r="AQ379">
        <f>(Table2[[#This Row],[Sharpe Ratio]]-AVERAGE(Table2[Sharpe Ratio]))/_xlfn.STDEV.P(Table2[Sharpe Ratio])</f>
        <v>-5.2459503340742647E-2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302</v>
      </c>
      <c r="AT379">
        <f>_xlfn.RANK.AVG(Table2[[#This Row],[6M Return vs Nifty Z-Score]],Table2[6M Return vs Nifty Z-Score])</f>
        <v>477</v>
      </c>
      <c r="AU379">
        <f>_xlfn.RANK.AVG(Table2[[#This Row],[Sharpe Ratio Z-Score]],Table2[Sharpe Ratio Z-Score])</f>
        <v>367</v>
      </c>
      <c r="AV379">
        <f>(Table2[[#This Row],[Rank 1Y]]+Table2[[#This Row],[Rank 6M]]+Table2[[#This Row],[Rank Sharpe]])/3</f>
        <v>382</v>
      </c>
    </row>
    <row r="380" spans="1:48" hidden="1" x14ac:dyDescent="0.3">
      <c r="A380" t="s">
        <v>97</v>
      </c>
      <c r="B380" t="s">
        <v>98</v>
      </c>
      <c r="C380" t="s">
        <v>3111</v>
      </c>
      <c r="D380" t="s">
        <v>99</v>
      </c>
      <c r="E380">
        <v>250761.41562562899</v>
      </c>
      <c r="F380">
        <v>406.9</v>
      </c>
      <c r="G380">
        <v>-4.6929515317846997</v>
      </c>
      <c r="H380">
        <f>(Table2[[#This Row],[1Y Return vs Nifty]]-AVERAGE(Table2[1Y Return vs Nifty]))/_xlfn.STDEV.P(Table2[1Y Return vs Nifty])</f>
        <v>-0.39656835591062556</v>
      </c>
      <c r="I380">
        <v>-10.6570383314941</v>
      </c>
      <c r="J380">
        <f>(Table2[[#This Row],[1M Return vs Nifty]]-AVERAGE(Table2[1M Return vs Nifty]))/_xlfn.STDEV.P(Table2[1M Return vs Nifty])</f>
        <v>-1.0608292457750783</v>
      </c>
      <c r="K380">
        <v>-14.9383599670933</v>
      </c>
      <c r="L380">
        <f>(Table2[[#This Row],[6M Return vs Nifty]]-AVERAGE(Table2[6M Return vs Nifty]))/_xlfn.STDEV.P(Table2[6M Return vs Nifty])</f>
        <v>-0.67956954923598678</v>
      </c>
      <c r="M380">
        <v>-1.29997615689434</v>
      </c>
      <c r="N380">
        <f>(Table2[[#This Row],[1W Return vs Nifty]]-AVERAGE(Table2[1W Return vs Nifty]))/_xlfn.STDEV.P(Table2[1W Return vs Nifty])</f>
        <v>-0.46018931795350698</v>
      </c>
      <c r="O380">
        <v>445.69</v>
      </c>
      <c r="P380">
        <v>469.55934378320302</v>
      </c>
      <c r="Q380">
        <v>454.92990728501502</v>
      </c>
      <c r="R380">
        <v>12.838204331249999</v>
      </c>
      <c r="S380" s="1">
        <f>(Table2[[#This Row],[Close Price]]-Table2[[#This Row],[20D EMA]])/Table2[[#This Row],[20D EMA]]</f>
        <v>-8.7033588368597051E-2</v>
      </c>
      <c r="T380" s="1">
        <f>(Table2[[#This Row],[Close Price]]-Table2[[#This Row],[50D EMA]])/Table2[[#This Row],[50D EMA]]</f>
        <v>-0.13344286427858423</v>
      </c>
      <c r="U380" s="1">
        <f>(Table2[[#This Row],[Close Price]]-Table2[[#This Row],[200D EMA]])/Table2[[#This Row],[200D EMA]]</f>
        <v>-0.10557649984291789</v>
      </c>
      <c r="V380">
        <v>0.94648463548096096</v>
      </c>
      <c r="W380">
        <v>405.7</v>
      </c>
      <c r="X380">
        <v>415.5</v>
      </c>
      <c r="Y380">
        <v>405.7</v>
      </c>
      <c r="Z380">
        <v>425.75</v>
      </c>
      <c r="AA380">
        <v>405.7</v>
      </c>
      <c r="AB380">
        <v>459.55</v>
      </c>
      <c r="AC380" s="1">
        <f>(Table2[[#This Row],[Close Price]]/Table2[[#This Row],[Day Low]])-1</f>
        <v>2.9578506285432571E-3</v>
      </c>
      <c r="AD380" s="1">
        <f>(Table2[[#This Row],[Day High]]/Table2[[#This Row],[Close Price]])-1</f>
        <v>2.11354141066602E-2</v>
      </c>
      <c r="AE380" s="1">
        <f>(Table2[[#This Row],[Close Price]]/Table2[[#This Row],[Current Week Low]])-1</f>
        <v>2.9578506285432571E-3</v>
      </c>
      <c r="AF380" s="1">
        <f>(Table2[[#This Row],[Current Week High]]/Table2[[#This Row],[Close Price]])-1</f>
        <v>4.6325878594249303E-2</v>
      </c>
      <c r="AG380" s="1">
        <f>(Table2[[#This Row],[Close Price]]/Table2[[#This Row],[Current Month Low]])-1</f>
        <v>2.9578506285432571E-3</v>
      </c>
      <c r="AH380" s="1">
        <f>(Table2[[#This Row],[Current Month High]]/Table2[[#This Row],[Close Price]])-1</f>
        <v>0.12939297124600646</v>
      </c>
      <c r="AI380">
        <v>33.583189972966302</v>
      </c>
      <c r="AJ380">
        <v>23.7342253306978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-0.18</v>
      </c>
      <c r="AM380" t="s">
        <v>3158</v>
      </c>
      <c r="AN380">
        <v>-7.87</v>
      </c>
      <c r="AO380" t="s">
        <v>3158</v>
      </c>
      <c r="AP380">
        <v>0.127786919117234</v>
      </c>
      <c r="AQ380">
        <f>(Table2[[#This Row],[Sharpe Ratio]]-AVERAGE(Table2[Sharpe Ratio]))/_xlfn.STDEV.P(Table2[Sharpe Ratio])</f>
        <v>0.85879884640643411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452</v>
      </c>
      <c r="AT380">
        <f>_xlfn.RANK.AVG(Table2[[#This Row],[6M Return vs Nifty Z-Score]],Table2[6M Return vs Nifty Z-Score])</f>
        <v>558</v>
      </c>
      <c r="AU380">
        <f>_xlfn.RANK.AVG(Table2[[#This Row],[Sharpe Ratio Z-Score]],Table2[Sharpe Ratio Z-Score])</f>
        <v>139</v>
      </c>
      <c r="AV380">
        <f>(Table2[[#This Row],[Rank 1Y]]+Table2[[#This Row],[Rank 6M]]+Table2[[#This Row],[Rank Sharpe]])/3</f>
        <v>383</v>
      </c>
    </row>
    <row r="381" spans="1:48" hidden="1" x14ac:dyDescent="0.3">
      <c r="A381" t="s">
        <v>1377</v>
      </c>
      <c r="B381" t="s">
        <v>1378</v>
      </c>
      <c r="C381" t="s">
        <v>3115</v>
      </c>
      <c r="D381" t="s">
        <v>350</v>
      </c>
      <c r="E381">
        <v>7703.3279202000003</v>
      </c>
      <c r="F381">
        <v>565.4</v>
      </c>
      <c r="G381">
        <v>22.409016768482399</v>
      </c>
      <c r="H381">
        <f>(Table2[[#This Row],[1Y Return vs Nifty]]-AVERAGE(Table2[1Y Return vs Nifty]))/_xlfn.STDEV.P(Table2[1Y Return vs Nifty])</f>
        <v>0.1481224381479426</v>
      </c>
      <c r="I381">
        <v>1.4486280442842101</v>
      </c>
      <c r="J381">
        <f>(Table2[[#This Row],[1M Return vs Nifty]]-AVERAGE(Table2[1M Return vs Nifty]))/_xlfn.STDEV.P(Table2[1M Return vs Nifty])</f>
        <v>0.26339817605735161</v>
      </c>
      <c r="K381">
        <v>4.3237336290527599</v>
      </c>
      <c r="L381">
        <f>(Table2[[#This Row],[6M Return vs Nifty]]-AVERAGE(Table2[6M Return vs Nifty]))/_xlfn.STDEV.P(Table2[6M Return vs Nifty])</f>
        <v>-1.0826830887718578E-2</v>
      </c>
      <c r="M381">
        <v>4.6944579621815299</v>
      </c>
      <c r="N381">
        <f>(Table2[[#This Row],[1W Return vs Nifty]]-AVERAGE(Table2[1W Return vs Nifty]))/_xlfn.STDEV.P(Table2[1W Return vs Nifty])</f>
        <v>0.79525117554875868</v>
      </c>
      <c r="O381">
        <v>589.83000000000004</v>
      </c>
      <c r="P381">
        <v>611.18351459128803</v>
      </c>
      <c r="Q381">
        <v>582.26270727750796</v>
      </c>
      <c r="R381">
        <v>37.702500462061302</v>
      </c>
      <c r="S381" s="1">
        <f>(Table2[[#This Row],[Close Price]]-Table2[[#This Row],[20D EMA]])/Table2[[#This Row],[20D EMA]]</f>
        <v>-4.1418713866707459E-2</v>
      </c>
      <c r="T381" s="1">
        <f>(Table2[[#This Row],[Close Price]]-Table2[[#This Row],[50D EMA]])/Table2[[#This Row],[50D EMA]]</f>
        <v>-7.4909603250513893E-2</v>
      </c>
      <c r="U381" s="1">
        <f>(Table2[[#This Row],[Close Price]]-Table2[[#This Row],[200D EMA]])/Table2[[#This Row],[200D EMA]]</f>
        <v>-2.896065138080562E-2</v>
      </c>
      <c r="V381">
        <v>0.481668595080746</v>
      </c>
      <c r="W381">
        <v>562.79999999999995</v>
      </c>
      <c r="X381">
        <v>608.4</v>
      </c>
      <c r="Y381">
        <v>562.79999999999995</v>
      </c>
      <c r="Z381">
        <v>611</v>
      </c>
      <c r="AA381">
        <v>562.79999999999995</v>
      </c>
      <c r="AB381">
        <v>611</v>
      </c>
      <c r="AC381" s="1">
        <f>(Table2[[#This Row],[Close Price]]/Table2[[#This Row],[Day Low]])-1</f>
        <v>4.6197583511016216E-3</v>
      </c>
      <c r="AD381" s="1">
        <f>(Table2[[#This Row],[Day High]]/Table2[[#This Row],[Close Price]])-1</f>
        <v>7.605235231694385E-2</v>
      </c>
      <c r="AE381" s="1">
        <f>(Table2[[#This Row],[Close Price]]/Table2[[#This Row],[Current Week Low]])-1</f>
        <v>4.6197583511016216E-3</v>
      </c>
      <c r="AF381" s="1">
        <f>(Table2[[#This Row],[Current Week High]]/Table2[[#This Row],[Close Price]])-1</f>
        <v>8.0650866643084518E-2</v>
      </c>
      <c r="AG381" s="1">
        <f>(Table2[[#This Row],[Close Price]]/Table2[[#This Row],[Current Month Low]])-1</f>
        <v>4.6197583511016216E-3</v>
      </c>
      <c r="AH381" s="1">
        <f>(Table2[[#This Row],[Current Month High]]/Table2[[#This Row],[Close Price]])-1</f>
        <v>8.0650866643084518E-2</v>
      </c>
      <c r="AI381">
        <v>40.254686947293898</v>
      </c>
      <c r="AJ381">
        <v>46.268270598887497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-0.08</v>
      </c>
      <c r="AM381" t="s">
        <v>3158</v>
      </c>
      <c r="AN381">
        <v>-0.3</v>
      </c>
      <c r="AO381" t="s">
        <v>3158</v>
      </c>
      <c r="AP381">
        <v>-1.1233641679208E-2</v>
      </c>
      <c r="AQ381">
        <f>(Table2[[#This Row],[Sharpe Ratio]]-AVERAGE(Table2[Sharpe Ratio]))/_xlfn.STDEV.P(Table2[Sharpe Ratio])</f>
        <v>-0.78900700035829274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253</v>
      </c>
      <c r="AT381">
        <f>_xlfn.RANK.AVG(Table2[[#This Row],[6M Return vs Nifty Z-Score]],Table2[6M Return vs Nifty Z-Score])</f>
        <v>312</v>
      </c>
      <c r="AU381">
        <f>_xlfn.RANK.AVG(Table2[[#This Row],[Sharpe Ratio Z-Score]],Table2[Sharpe Ratio Z-Score])</f>
        <v>584</v>
      </c>
      <c r="AV381">
        <f>(Table2[[#This Row],[Rank 1Y]]+Table2[[#This Row],[Rank 6M]]+Table2[[#This Row],[Rank Sharpe]])/3</f>
        <v>383</v>
      </c>
    </row>
    <row r="382" spans="1:48" hidden="1" x14ac:dyDescent="0.3">
      <c r="A382" t="s">
        <v>1076</v>
      </c>
      <c r="B382" t="s">
        <v>1077</v>
      </c>
      <c r="C382" t="s">
        <v>3118</v>
      </c>
      <c r="D382" t="s">
        <v>111</v>
      </c>
      <c r="E382">
        <v>11356.181276339001</v>
      </c>
      <c r="F382">
        <v>16.57</v>
      </c>
      <c r="G382">
        <v>-4.0639287276977498</v>
      </c>
      <c r="H382">
        <f>(Table2[[#This Row],[1Y Return vs Nifty]]-AVERAGE(Table2[1Y Return vs Nifty]))/_xlfn.STDEV.P(Table2[1Y Return vs Nifty])</f>
        <v>-0.38392636154168919</v>
      </c>
      <c r="I382">
        <v>-17.232113312410998</v>
      </c>
      <c r="J382">
        <f>(Table2[[#This Row],[1M Return vs Nifty]]-AVERAGE(Table2[1M Return vs Nifty]))/_xlfn.STDEV.P(Table2[1M Return vs Nifty])</f>
        <v>-1.7800704936386194</v>
      </c>
      <c r="K382">
        <v>-14.781950094617001</v>
      </c>
      <c r="L382">
        <f>(Table2[[#This Row],[6M Return vs Nifty]]-AVERAGE(Table2[6M Return vs Nifty]))/_xlfn.STDEV.P(Table2[6M Return vs Nifty])</f>
        <v>-0.67413930029787372</v>
      </c>
      <c r="M382">
        <v>-0.32175325220630102</v>
      </c>
      <c r="N382">
        <f>(Table2[[#This Row],[1W Return vs Nifty]]-AVERAGE(Table2[1W Return vs Nifty]))/_xlfn.STDEV.P(Table2[1W Return vs Nifty])</f>
        <v>-0.25531582667455011</v>
      </c>
      <c r="O382">
        <v>18.25</v>
      </c>
      <c r="P382">
        <v>18.5319656779821</v>
      </c>
      <c r="Q382">
        <v>17.5050473112451</v>
      </c>
      <c r="R382">
        <v>25.295578691622499</v>
      </c>
      <c r="S382" s="1">
        <f>(Table2[[#This Row],[Close Price]]-Table2[[#This Row],[20D EMA]])/Table2[[#This Row],[20D EMA]]</f>
        <v>-9.2054794520547933E-2</v>
      </c>
      <c r="T382" s="1">
        <f>(Table2[[#This Row],[Close Price]]-Table2[[#This Row],[50D EMA]])/Table2[[#This Row],[50D EMA]]</f>
        <v>-0.10586926999941075</v>
      </c>
      <c r="U382" s="1">
        <f>(Table2[[#This Row],[Close Price]]-Table2[[#This Row],[200D EMA]])/Table2[[#This Row],[200D EMA]]</f>
        <v>-5.3415868841693054E-2</v>
      </c>
      <c r="V382">
        <v>0.85483430784766101</v>
      </c>
      <c r="W382">
        <v>16.5</v>
      </c>
      <c r="X382">
        <v>17.420000000000002</v>
      </c>
      <c r="Y382">
        <v>16.5</v>
      </c>
      <c r="Z382">
        <v>18.2</v>
      </c>
      <c r="AA382">
        <v>16.5</v>
      </c>
      <c r="AB382">
        <v>19.48</v>
      </c>
      <c r="AC382" s="1">
        <f>(Table2[[#This Row],[Close Price]]/Table2[[#This Row],[Day Low]])-1</f>
        <v>4.2424242424241587E-3</v>
      </c>
      <c r="AD382" s="1">
        <f>(Table2[[#This Row],[Day High]]/Table2[[#This Row],[Close Price]])-1</f>
        <v>5.1297525648762887E-2</v>
      </c>
      <c r="AE382" s="1">
        <f>(Table2[[#This Row],[Close Price]]/Table2[[#This Row],[Current Week Low]])-1</f>
        <v>4.2424242424241587E-3</v>
      </c>
      <c r="AF382" s="1">
        <f>(Table2[[#This Row],[Current Week High]]/Table2[[#This Row],[Close Price]])-1</f>
        <v>9.8370549185274436E-2</v>
      </c>
      <c r="AG382" s="1">
        <f>(Table2[[#This Row],[Close Price]]/Table2[[#This Row],[Current Month Low]])-1</f>
        <v>4.2424242424241587E-3</v>
      </c>
      <c r="AH382" s="1">
        <f>(Table2[[#This Row],[Current Month High]]/Table2[[#This Row],[Close Price]])-1</f>
        <v>0.17561858780929396</v>
      </c>
      <c r="AI382">
        <v>44.840072420036201</v>
      </c>
      <c r="AJ382">
        <v>35.265306122448898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7.0000000000000007E-2</v>
      </c>
      <c r="AM382" t="s">
        <v>3159</v>
      </c>
      <c r="AN382">
        <v>-8</v>
      </c>
      <c r="AO382" t="s">
        <v>3158</v>
      </c>
      <c r="AP382">
        <v>0.124562766532662</v>
      </c>
      <c r="AQ382">
        <f>(Table2[[#This Row],[Sharpe Ratio]]-AVERAGE(Table2[Sharpe Ratio]))/_xlfn.STDEV.P(Table2[Sharpe Ratio])</f>
        <v>0.82058307854243828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447</v>
      </c>
      <c r="AT382">
        <f>_xlfn.RANK.AVG(Table2[[#This Row],[6M Return vs Nifty Z-Score]],Table2[6M Return vs Nifty Z-Score])</f>
        <v>557</v>
      </c>
      <c r="AU382">
        <f>_xlfn.RANK.AVG(Table2[[#This Row],[Sharpe Ratio Z-Score]],Table2[Sharpe Ratio Z-Score])</f>
        <v>147</v>
      </c>
      <c r="AV382">
        <f>(Table2[[#This Row],[Rank 1Y]]+Table2[[#This Row],[Rank 6M]]+Table2[[#This Row],[Rank Sharpe]])/3</f>
        <v>383.66666666666669</v>
      </c>
    </row>
    <row r="383" spans="1:48" hidden="1" x14ac:dyDescent="0.3">
      <c r="A383" t="s">
        <v>1821</v>
      </c>
      <c r="B383" t="s">
        <v>1822</v>
      </c>
      <c r="C383" t="s">
        <v>3127</v>
      </c>
      <c r="D383" t="s">
        <v>475</v>
      </c>
      <c r="E383">
        <v>4048.19834291999</v>
      </c>
      <c r="F383">
        <v>353.4</v>
      </c>
      <c r="G383">
        <v>-11.585006877093701</v>
      </c>
      <c r="H383">
        <f>(Table2[[#This Row],[1Y Return vs Nifty]]-AVERAGE(Table2[1Y Return vs Nifty]))/_xlfn.STDEV.P(Table2[1Y Return vs Nifty])</f>
        <v>-0.53508372339760479</v>
      </c>
      <c r="I383">
        <v>-2.3068738605228898</v>
      </c>
      <c r="J383">
        <f>(Table2[[#This Row],[1M Return vs Nifty]]-AVERAGE(Table2[1M Return vs Nifty]))/_xlfn.STDEV.P(Table2[1M Return vs Nifty])</f>
        <v>-0.14741263358465354</v>
      </c>
      <c r="K383">
        <v>-9.4412176901270399</v>
      </c>
      <c r="L383">
        <f>(Table2[[#This Row],[6M Return vs Nifty]]-AVERAGE(Table2[6M Return vs Nifty]))/_xlfn.STDEV.P(Table2[6M Return vs Nifty])</f>
        <v>-0.4887193775713069</v>
      </c>
      <c r="M383">
        <v>3.8989537427096899</v>
      </c>
      <c r="N383">
        <f>(Table2[[#This Row],[1W Return vs Nifty]]-AVERAGE(Table2[1W Return vs Nifty]))/_xlfn.STDEV.P(Table2[1W Return vs Nifty])</f>
        <v>0.62864525578417096</v>
      </c>
      <c r="O383">
        <v>375.79</v>
      </c>
      <c r="P383">
        <v>381.29311785910602</v>
      </c>
      <c r="Q383">
        <v>369.99468832163802</v>
      </c>
      <c r="R383">
        <v>28.659473168710399</v>
      </c>
      <c r="S383" s="1">
        <f>(Table2[[#This Row],[Close Price]]-Table2[[#This Row],[20D EMA]])/Table2[[#This Row],[20D EMA]]</f>
        <v>-5.9581149046009849E-2</v>
      </c>
      <c r="T383" s="1">
        <f>(Table2[[#This Row],[Close Price]]-Table2[[#This Row],[50D EMA]])/Table2[[#This Row],[50D EMA]]</f>
        <v>-7.3154002924891506E-2</v>
      </c>
      <c r="U383" s="1">
        <f>(Table2[[#This Row],[Close Price]]-Table2[[#This Row],[200D EMA]])/Table2[[#This Row],[200D EMA]]</f>
        <v>-4.485115285550318E-2</v>
      </c>
      <c r="V383">
        <v>0.33968646693864202</v>
      </c>
      <c r="W383">
        <v>350</v>
      </c>
      <c r="X383">
        <v>375.5</v>
      </c>
      <c r="Y383">
        <v>350</v>
      </c>
      <c r="Z383">
        <v>375.5</v>
      </c>
      <c r="AA383">
        <v>350</v>
      </c>
      <c r="AB383">
        <v>383.9</v>
      </c>
      <c r="AC383" s="1">
        <f>(Table2[[#This Row],[Close Price]]/Table2[[#This Row],[Day Low]])-1</f>
        <v>9.7142857142855643E-3</v>
      </c>
      <c r="AD383" s="1">
        <f>(Table2[[#This Row],[Day High]]/Table2[[#This Row],[Close Price]])-1</f>
        <v>6.2535370684776437E-2</v>
      </c>
      <c r="AE383" s="1">
        <f>(Table2[[#This Row],[Close Price]]/Table2[[#This Row],[Current Week Low]])-1</f>
        <v>9.7142857142855643E-3</v>
      </c>
      <c r="AF383" s="1">
        <f>(Table2[[#This Row],[Current Week High]]/Table2[[#This Row],[Close Price]])-1</f>
        <v>6.2535370684776437E-2</v>
      </c>
      <c r="AG383" s="1">
        <f>(Table2[[#This Row],[Close Price]]/Table2[[#This Row],[Current Month Low]])-1</f>
        <v>9.7142857142855643E-3</v>
      </c>
      <c r="AH383" s="1">
        <f>(Table2[[#This Row],[Current Month High]]/Table2[[#This Row],[Close Price]])-1</f>
        <v>8.6304470854555726E-2</v>
      </c>
      <c r="AI383">
        <v>29.838709677419299</v>
      </c>
      <c r="AJ383">
        <v>16.326530612244799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0.06</v>
      </c>
      <c r="AM383" t="s">
        <v>3159</v>
      </c>
      <c r="AN383">
        <v>-3.99</v>
      </c>
      <c r="AO383" t="s">
        <v>3158</v>
      </c>
      <c r="AP383">
        <v>0.117577918562733</v>
      </c>
      <c r="AQ383">
        <f>(Table2[[#This Row],[Sharpe Ratio]]-AVERAGE(Table2[Sharpe Ratio]))/_xlfn.STDEV.P(Table2[Sharpe Ratio])</f>
        <v>0.73779191975503744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508</v>
      </c>
      <c r="AT383">
        <f>_xlfn.RANK.AVG(Table2[[#This Row],[6M Return vs Nifty Z-Score]],Table2[6M Return vs Nifty Z-Score])</f>
        <v>481</v>
      </c>
      <c r="AU383">
        <f>_xlfn.RANK.AVG(Table2[[#This Row],[Sharpe Ratio Z-Score]],Table2[Sharpe Ratio Z-Score])</f>
        <v>162</v>
      </c>
      <c r="AV383">
        <f>(Table2[[#This Row],[Rank 1Y]]+Table2[[#This Row],[Rank 6M]]+Table2[[#This Row],[Rank Sharpe]])/3</f>
        <v>383.66666666666669</v>
      </c>
    </row>
    <row r="384" spans="1:48" hidden="1" x14ac:dyDescent="0.3">
      <c r="A384" t="s">
        <v>245</v>
      </c>
      <c r="B384" t="s">
        <v>246</v>
      </c>
      <c r="C384" t="s">
        <v>3113</v>
      </c>
      <c r="D384" t="s">
        <v>43</v>
      </c>
      <c r="E384">
        <v>99408.841428800006</v>
      </c>
      <c r="F384">
        <v>702.1</v>
      </c>
      <c r="G384">
        <v>12.350760463048699</v>
      </c>
      <c r="H384">
        <f>(Table2[[#This Row],[1Y Return vs Nifty]]-AVERAGE(Table2[1Y Return vs Nifty]))/_xlfn.STDEV.P(Table2[1Y Return vs Nifty])</f>
        <v>-5.4026702945890362E-2</v>
      </c>
      <c r="I384">
        <v>0.494407962716507</v>
      </c>
      <c r="J384">
        <f>(Table2[[#This Row],[1M Return vs Nifty]]-AVERAGE(Table2[1M Return vs Nifty]))/_xlfn.STDEV.P(Table2[1M Return vs Nifty])</f>
        <v>0.15901694174517694</v>
      </c>
      <c r="K384">
        <v>10.9631178542739</v>
      </c>
      <c r="L384">
        <f>(Table2[[#This Row],[6M Return vs Nifty]]-AVERAGE(Table2[6M Return vs Nifty]))/_xlfn.STDEV.P(Table2[6M Return vs Nifty])</f>
        <v>0.21967977696208205</v>
      </c>
      <c r="M384">
        <v>-0.46371056602663602</v>
      </c>
      <c r="N384">
        <f>(Table2[[#This Row],[1W Return vs Nifty]]-AVERAGE(Table2[1W Return vs Nifty]))/_xlfn.STDEV.P(Table2[1W Return vs Nifty])</f>
        <v>-0.28504656632046893</v>
      </c>
      <c r="O384">
        <v>727.45</v>
      </c>
      <c r="P384">
        <v>735.38114400126994</v>
      </c>
      <c r="Q384">
        <v>663.71611641592597</v>
      </c>
      <c r="R384">
        <v>20.866466641750101</v>
      </c>
      <c r="S384" s="1">
        <f>(Table2[[#This Row],[Close Price]]-Table2[[#This Row],[20D EMA]])/Table2[[#This Row],[20D EMA]]</f>
        <v>-3.484775585950927E-2</v>
      </c>
      <c r="T384" s="1">
        <f>(Table2[[#This Row],[Close Price]]-Table2[[#This Row],[50D EMA]])/Table2[[#This Row],[50D EMA]]</f>
        <v>-4.5256999411467706E-2</v>
      </c>
      <c r="U384" s="1">
        <f>(Table2[[#This Row],[Close Price]]-Table2[[#This Row],[200D EMA]])/Table2[[#This Row],[200D EMA]]</f>
        <v>5.783177872995978E-2</v>
      </c>
      <c r="V384">
        <v>0.64566146637287103</v>
      </c>
      <c r="W384">
        <v>685</v>
      </c>
      <c r="X384">
        <v>701.15</v>
      </c>
      <c r="Y384">
        <v>685</v>
      </c>
      <c r="Z384">
        <v>711.35</v>
      </c>
      <c r="AA384">
        <v>685</v>
      </c>
      <c r="AB384">
        <v>750</v>
      </c>
      <c r="AC384" s="1">
        <f>(Table2[[#This Row],[Close Price]]/Table2[[#This Row],[Day Low]])-1</f>
        <v>2.4963503649635177E-2</v>
      </c>
      <c r="AD384" s="1">
        <f>(Table2[[#This Row],[Day High]]/Table2[[#This Row],[Close Price]])-1</f>
        <v>-1.3530836063239127E-3</v>
      </c>
      <c r="AE384" s="1">
        <f>(Table2[[#This Row],[Close Price]]/Table2[[#This Row],[Current Week Low]])-1</f>
        <v>2.4963503649635177E-2</v>
      </c>
      <c r="AF384" s="1">
        <f>(Table2[[#This Row],[Current Week High]]/Table2[[#This Row],[Close Price]])-1</f>
        <v>1.3174761429995741E-2</v>
      </c>
      <c r="AG384" s="1">
        <f>(Table2[[#This Row],[Close Price]]/Table2[[#This Row],[Current Month Low]])-1</f>
        <v>2.4963503649635177E-2</v>
      </c>
      <c r="AH384" s="1">
        <f>(Table2[[#This Row],[Current Month High]]/Table2[[#This Row],[Close Price]])-1</f>
        <v>6.8223899729383142E-2</v>
      </c>
      <c r="AI384">
        <v>13.488107107249601</v>
      </c>
      <c r="AJ384">
        <v>51.494228072068097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-0.06</v>
      </c>
      <c r="AM384" t="s">
        <v>3158</v>
      </c>
      <c r="AN384">
        <v>-8.2100000000000009</v>
      </c>
      <c r="AO384" t="s">
        <v>3158</v>
      </c>
      <c r="AP384">
        <v>-2.2112942707081001E-2</v>
      </c>
      <c r="AQ384">
        <f>(Table2[[#This Row],[Sharpe Ratio]]-AVERAGE(Table2[Sharpe Ratio]))/_xlfn.STDEV.P(Table2[Sharpe Ratio])</f>
        <v>-0.91795897508591484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314</v>
      </c>
      <c r="AT384">
        <f>_xlfn.RANK.AVG(Table2[[#This Row],[6M Return vs Nifty Z-Score]],Table2[6M Return vs Nifty Z-Score])</f>
        <v>239</v>
      </c>
      <c r="AU384">
        <f>_xlfn.RANK.AVG(Table2[[#This Row],[Sharpe Ratio Z-Score]],Table2[Sharpe Ratio Z-Score])</f>
        <v>604</v>
      </c>
      <c r="AV384">
        <f>(Table2[[#This Row],[Rank 1Y]]+Table2[[#This Row],[Rank 6M]]+Table2[[#This Row],[Rank Sharpe]])/3</f>
        <v>385.66666666666669</v>
      </c>
    </row>
    <row r="385" spans="1:48" x14ac:dyDescent="0.3">
      <c r="A385" t="s">
        <v>718</v>
      </c>
      <c r="B385" t="s">
        <v>719</v>
      </c>
      <c r="C385" t="s">
        <v>3113</v>
      </c>
      <c r="D385" t="s">
        <v>512</v>
      </c>
      <c r="E385">
        <v>23573.469440159999</v>
      </c>
      <c r="F385">
        <v>2739.8</v>
      </c>
      <c r="G385">
        <v>-23.832618898222499</v>
      </c>
      <c r="H385">
        <f>(Table2[[#This Row],[1Y Return vs Nifty]]-AVERAGE(Table2[1Y Return vs Nifty]))/_xlfn.STDEV.P(Table2[1Y Return vs Nifty])</f>
        <v>-0.78123416690779668</v>
      </c>
      <c r="I385">
        <v>6.5422930850047498</v>
      </c>
      <c r="J385">
        <f>(Table2[[#This Row],[1M Return vs Nifty]]-AVERAGE(Table2[1M Return vs Nifty]))/_xlfn.STDEV.P(Table2[1M Return vs Nifty])</f>
        <v>0.82058938843434659</v>
      </c>
      <c r="K385">
        <v>4.0293370644018696</v>
      </c>
      <c r="L385">
        <f>(Table2[[#This Row],[6M Return vs Nifty]]-AVERAGE(Table2[6M Return vs Nifty]))/_xlfn.STDEV.P(Table2[6M Return vs Nifty])</f>
        <v>-2.1047711496273963E-2</v>
      </c>
      <c r="M385">
        <v>-3.1138945981771</v>
      </c>
      <c r="N385">
        <f>(Table2[[#This Row],[1W Return vs Nifty]]-AVERAGE(Table2[1W Return vs Nifty]))/_xlfn.STDEV.P(Table2[1W Return vs Nifty])</f>
        <v>-0.84008617191175228</v>
      </c>
      <c r="O385">
        <v>2846.89</v>
      </c>
      <c r="P385">
        <v>2759.9202581868499</v>
      </c>
      <c r="Q385">
        <v>2600.13289899554</v>
      </c>
      <c r="R385">
        <v>25.001157561076401</v>
      </c>
      <c r="S385" s="1">
        <f>(Table2[[#This Row],[Close Price]]-Table2[[#This Row],[20D EMA]])/Table2[[#This Row],[20D EMA]]</f>
        <v>-3.7616486762748015E-2</v>
      </c>
      <c r="T385" s="1">
        <f>(Table2[[#This Row],[Close Price]]-Table2[[#This Row],[50D EMA]])/Table2[[#This Row],[50D EMA]]</f>
        <v>-7.2901592454224923E-3</v>
      </c>
      <c r="U385" s="1">
        <f>(Table2[[#This Row],[Close Price]]-Table2[[#This Row],[200D EMA]])/Table2[[#This Row],[200D EMA]]</f>
        <v>5.3715370109895189E-2</v>
      </c>
      <c r="V385">
        <v>0.55307486000009998</v>
      </c>
      <c r="W385">
        <v>2605</v>
      </c>
      <c r="X385">
        <v>2748.4</v>
      </c>
      <c r="Y385">
        <v>2605</v>
      </c>
      <c r="Z385">
        <v>2840.5</v>
      </c>
      <c r="AA385">
        <v>2605</v>
      </c>
      <c r="AB385">
        <v>3100</v>
      </c>
      <c r="AC385" s="1">
        <f>(Table2[[#This Row],[Close Price]]/Table2[[#This Row],[Day Low]])-1</f>
        <v>5.1746641074856159E-2</v>
      </c>
      <c r="AD385" s="1">
        <f>(Table2[[#This Row],[Day High]]/Table2[[#This Row],[Close Price]])-1</f>
        <v>3.1389152492882211E-3</v>
      </c>
      <c r="AE385" s="1">
        <f>(Table2[[#This Row],[Close Price]]/Table2[[#This Row],[Current Week Low]])-1</f>
        <v>5.1746641074856159E-2</v>
      </c>
      <c r="AF385" s="1">
        <f>(Table2[[#This Row],[Current Week High]]/Table2[[#This Row],[Close Price]])-1</f>
        <v>3.675450762829402E-2</v>
      </c>
      <c r="AG385" s="1">
        <f>(Table2[[#This Row],[Close Price]]/Table2[[#This Row],[Current Month Low]])-1</f>
        <v>5.1746641074856159E-2</v>
      </c>
      <c r="AH385" s="1">
        <f>(Table2[[#This Row],[Current Month High]]/Table2[[#This Row],[Close Price]])-1</f>
        <v>0.13146945032484125</v>
      </c>
      <c r="AI385">
        <v>42.200160595663903</v>
      </c>
      <c r="AJ385">
        <v>35.298765432098698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0.02</v>
      </c>
      <c r="AM385" t="s">
        <v>3159</v>
      </c>
      <c r="AN385">
        <v>-8.7899999999999991</v>
      </c>
      <c r="AO385" t="s">
        <v>3158</v>
      </c>
      <c r="AP385">
        <v>8.6351561419041004E-2</v>
      </c>
      <c r="AQ385">
        <f>(Table2[[#This Row],[Sharpe Ratio]]-AVERAGE(Table2[Sharpe Ratio]))/_xlfn.STDEV.P(Table2[Sharpe Ratio])</f>
        <v>0.36766700024848292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-0.45411166163299344</v>
      </c>
      <c r="AS385">
        <f>_xlfn.RANK.AVG(Table2[[#This Row],[1Y Return vs Nifty Z-Score]],Table2[1Y Return vs Nifty Z-Score])</f>
        <v>596</v>
      </c>
      <c r="AT385">
        <f>_xlfn.RANK.AVG(Table2[[#This Row],[6M Return vs Nifty Z-Score]],Table2[6M Return vs Nifty Z-Score])</f>
        <v>315</v>
      </c>
      <c r="AU385">
        <f>_xlfn.RANK.AVG(Table2[[#This Row],[Sharpe Ratio Z-Score]],Table2[Sharpe Ratio Z-Score])</f>
        <v>252</v>
      </c>
      <c r="AV385">
        <f>(Table2[[#This Row],[Rank 1Y]]+Table2[[#This Row],[Rank 6M]]+Table2[[#This Row],[Rank Sharpe]])/3</f>
        <v>387.66666666666669</v>
      </c>
    </row>
    <row r="386" spans="1:48" hidden="1" x14ac:dyDescent="0.3">
      <c r="A386" t="s">
        <v>941</v>
      </c>
      <c r="B386" t="s">
        <v>942</v>
      </c>
      <c r="C386" t="s">
        <v>3116</v>
      </c>
      <c r="D386" t="s">
        <v>48</v>
      </c>
      <c r="E386">
        <v>15195.90590973</v>
      </c>
      <c r="F386">
        <v>1571.1</v>
      </c>
      <c r="G386">
        <v>20.5720613944398</v>
      </c>
      <c r="H386">
        <f>(Table2[[#This Row],[1Y Return vs Nifty]]-AVERAGE(Table2[1Y Return vs Nifty]))/_xlfn.STDEV.P(Table2[1Y Return vs Nifty])</f>
        <v>0.11120361844260199</v>
      </c>
      <c r="I386">
        <v>4.4188738849757003</v>
      </c>
      <c r="J386">
        <f>(Table2[[#This Row],[1M Return vs Nifty]]-AVERAGE(Table2[1M Return vs Nifty]))/_xlfn.STDEV.P(Table2[1M Return vs Nifty])</f>
        <v>0.58831056582032393</v>
      </c>
      <c r="K386">
        <v>12.035842434628799</v>
      </c>
      <c r="L386">
        <f>(Table2[[#This Row],[6M Return vs Nifty]]-AVERAGE(Table2[6M Return vs Nifty]))/_xlfn.STDEV.P(Table2[6M Return vs Nifty])</f>
        <v>0.2569227042858841</v>
      </c>
      <c r="M386">
        <v>5.19394369567675</v>
      </c>
      <c r="N386">
        <f>(Table2[[#This Row],[1W Return vs Nifty]]-AVERAGE(Table2[1W Return vs Nifty]))/_xlfn.STDEV.P(Table2[1W Return vs Nifty])</f>
        <v>0.89986065215657784</v>
      </c>
      <c r="O386">
        <v>1598.33</v>
      </c>
      <c r="P386">
        <v>1609.4174428930201</v>
      </c>
      <c r="Q386">
        <v>1522.5211015539701</v>
      </c>
      <c r="R386">
        <v>43.0213865992745</v>
      </c>
      <c r="S386" s="1">
        <f>(Table2[[#This Row],[Close Price]]-Table2[[#This Row],[20D EMA]])/Table2[[#This Row],[20D EMA]]</f>
        <v>-1.7036531880149919E-2</v>
      </c>
      <c r="T386" s="1">
        <f>(Table2[[#This Row],[Close Price]]-Table2[[#This Row],[50D EMA]])/Table2[[#This Row],[50D EMA]]</f>
        <v>-2.3808268676486034E-2</v>
      </c>
      <c r="U386" s="1">
        <f>(Table2[[#This Row],[Close Price]]-Table2[[#This Row],[200D EMA]])/Table2[[#This Row],[200D EMA]]</f>
        <v>3.1906880237290297E-2</v>
      </c>
      <c r="V386">
        <v>0.88841895114987601</v>
      </c>
      <c r="W386">
        <v>1532.2</v>
      </c>
      <c r="X386">
        <v>1600</v>
      </c>
      <c r="Y386">
        <v>1532.2</v>
      </c>
      <c r="Z386">
        <v>1671.45</v>
      </c>
      <c r="AA386">
        <v>1532.2</v>
      </c>
      <c r="AB386">
        <v>1671.45</v>
      </c>
      <c r="AC386" s="1">
        <f>(Table2[[#This Row],[Close Price]]/Table2[[#This Row],[Day Low]])-1</f>
        <v>2.5388330505155876E-2</v>
      </c>
      <c r="AD386" s="1">
        <f>(Table2[[#This Row],[Day High]]/Table2[[#This Row],[Close Price]])-1</f>
        <v>1.839475526701051E-2</v>
      </c>
      <c r="AE386" s="1">
        <f>(Table2[[#This Row],[Close Price]]/Table2[[#This Row],[Current Week Low]])-1</f>
        <v>2.5388330505155876E-2</v>
      </c>
      <c r="AF386" s="1">
        <f>(Table2[[#This Row],[Current Week High]]/Table2[[#This Row],[Close Price]])-1</f>
        <v>6.3872446056902898E-2</v>
      </c>
      <c r="AG386" s="1">
        <f>(Table2[[#This Row],[Close Price]]/Table2[[#This Row],[Current Month Low]])-1</f>
        <v>2.5388330505155876E-2</v>
      </c>
      <c r="AH386" s="1">
        <f>(Table2[[#This Row],[Current Month High]]/Table2[[#This Row],[Close Price]])-1</f>
        <v>6.3872446056902898E-2</v>
      </c>
      <c r="AI386">
        <v>18.388390299789901</v>
      </c>
      <c r="AJ386">
        <v>53.285526123225502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0.14000000000000001</v>
      </c>
      <c r="AM386" t="s">
        <v>3159</v>
      </c>
      <c r="AN386">
        <v>1.46</v>
      </c>
      <c r="AO386" t="s">
        <v>3159</v>
      </c>
      <c r="AP386">
        <v>-5.4001660852090003E-2</v>
      </c>
      <c r="AQ386">
        <f>(Table2[[#This Row],[Sharpe Ratio]]-AVERAGE(Table2[Sharpe Ratio]))/_xlfn.STDEV.P(Table2[Sharpe Ratio])</f>
        <v>-1.295934836384002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265</v>
      </c>
      <c r="AT386">
        <f>_xlfn.RANK.AVG(Table2[[#This Row],[6M Return vs Nifty Z-Score]],Table2[6M Return vs Nifty Z-Score])</f>
        <v>226</v>
      </c>
      <c r="AU386">
        <f>_xlfn.RANK.AVG(Table2[[#This Row],[Sharpe Ratio Z-Score]],Table2[Sharpe Ratio Z-Score])</f>
        <v>672</v>
      </c>
      <c r="AV386">
        <f>(Table2[[#This Row],[Rank 1Y]]+Table2[[#This Row],[Rank 6M]]+Table2[[#This Row],[Rank Sharpe]])/3</f>
        <v>387.66666666666669</v>
      </c>
    </row>
    <row r="387" spans="1:48" hidden="1" x14ac:dyDescent="0.3">
      <c r="A387" t="s">
        <v>400</v>
      </c>
      <c r="B387" t="s">
        <v>401</v>
      </c>
      <c r="C387" t="s">
        <v>3112</v>
      </c>
      <c r="D387" t="s">
        <v>21</v>
      </c>
      <c r="E387">
        <v>53862.496271054901</v>
      </c>
      <c r="F387">
        <v>2845.35</v>
      </c>
      <c r="G387">
        <v>11.0893382221493</v>
      </c>
      <c r="H387">
        <f>(Table2[[#This Row],[1Y Return vs Nifty]]-AVERAGE(Table2[1Y Return vs Nifty]))/_xlfn.STDEV.P(Table2[1Y Return vs Nifty])</f>
        <v>-7.937855467954695E-2</v>
      </c>
      <c r="I387">
        <v>4.2668705828815598</v>
      </c>
      <c r="J387">
        <f>(Table2[[#This Row],[1M Return vs Nifty]]-AVERAGE(Table2[1M Return vs Nifty]))/_xlfn.STDEV.P(Table2[1M Return vs Nifty])</f>
        <v>0.5716830680359074</v>
      </c>
      <c r="K387">
        <v>19.616684232851298</v>
      </c>
      <c r="L387">
        <f>(Table2[[#This Row],[6M Return vs Nifty]]-AVERAGE(Table2[6M Return vs Nifty]))/_xlfn.STDEV.P(Table2[6M Return vs Nifty])</f>
        <v>0.52011490227862023</v>
      </c>
      <c r="M387">
        <v>1.8515218962114099</v>
      </c>
      <c r="N387">
        <f>(Table2[[#This Row],[1W Return vs Nifty]]-AVERAGE(Table2[1W Return vs Nifty]))/_xlfn.STDEV.P(Table2[1W Return vs Nifty])</f>
        <v>0.19984267046585491</v>
      </c>
      <c r="O387">
        <v>2915.72</v>
      </c>
      <c r="P387">
        <v>2933.9162360380301</v>
      </c>
      <c r="Q387">
        <v>2719.8920191191</v>
      </c>
      <c r="R387">
        <v>35.968118632405599</v>
      </c>
      <c r="S387" s="1">
        <f>(Table2[[#This Row],[Close Price]]-Table2[[#This Row],[20D EMA]])/Table2[[#This Row],[20D EMA]]</f>
        <v>-2.4134690573854794E-2</v>
      </c>
      <c r="T387" s="1">
        <f>(Table2[[#This Row],[Close Price]]-Table2[[#This Row],[50D EMA]])/Table2[[#This Row],[50D EMA]]</f>
        <v>-3.0187036340761492E-2</v>
      </c>
      <c r="U387" s="1">
        <f>(Table2[[#This Row],[Close Price]]-Table2[[#This Row],[200D EMA]])/Table2[[#This Row],[200D EMA]]</f>
        <v>4.6126088829633885E-2</v>
      </c>
      <c r="V387">
        <v>0.83140055863084905</v>
      </c>
      <c r="W387">
        <v>2823.15</v>
      </c>
      <c r="X387">
        <v>2882.1</v>
      </c>
      <c r="Y387">
        <v>2819.6</v>
      </c>
      <c r="Z387">
        <v>2903.75</v>
      </c>
      <c r="AA387">
        <v>2796.5</v>
      </c>
      <c r="AB387">
        <v>2939.6</v>
      </c>
      <c r="AC387" s="1">
        <f>(Table2[[#This Row],[Close Price]]/Table2[[#This Row],[Day Low]])-1</f>
        <v>7.8635566654268185E-3</v>
      </c>
      <c r="AD387" s="1">
        <f>(Table2[[#This Row],[Day High]]/Table2[[#This Row],[Close Price]])-1</f>
        <v>1.2915810005798889E-2</v>
      </c>
      <c r="AE387" s="1">
        <f>(Table2[[#This Row],[Close Price]]/Table2[[#This Row],[Current Week Low]])-1</f>
        <v>9.1325010639806692E-3</v>
      </c>
      <c r="AF387" s="1">
        <f>(Table2[[#This Row],[Current Week High]]/Table2[[#This Row],[Close Price]])-1</f>
        <v>2.0524715764317358E-2</v>
      </c>
      <c r="AG387" s="1">
        <f>(Table2[[#This Row],[Close Price]]/Table2[[#This Row],[Current Month Low]])-1</f>
        <v>1.746826390130507E-2</v>
      </c>
      <c r="AH387" s="1">
        <f>(Table2[[#This Row],[Current Month High]]/Table2[[#This Row],[Close Price]])-1</f>
        <v>3.3124220218953671E-2</v>
      </c>
      <c r="AI387">
        <v>12.0354262217301</v>
      </c>
      <c r="AJ387">
        <v>32.7060305023086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-0.08</v>
      </c>
      <c r="AM387" t="s">
        <v>3158</v>
      </c>
      <c r="AN387">
        <v>-5.56</v>
      </c>
      <c r="AO387" t="s">
        <v>3158</v>
      </c>
      <c r="AP387">
        <v>-5.3462971985894003E-2</v>
      </c>
      <c r="AQ387">
        <f>(Table2[[#This Row],[Sharpe Ratio]]-AVERAGE(Table2[Sharpe Ratio]))/_xlfn.STDEV.P(Table2[Sharpe Ratio])</f>
        <v>-1.2895497760863057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328</v>
      </c>
      <c r="AT387">
        <f>_xlfn.RANK.AVG(Table2[[#This Row],[6M Return vs Nifty Z-Score]],Table2[6M Return vs Nifty Z-Score])</f>
        <v>167</v>
      </c>
      <c r="AU387">
        <f>_xlfn.RANK.AVG(Table2[[#This Row],[Sharpe Ratio Z-Score]],Table2[Sharpe Ratio Z-Score])</f>
        <v>670</v>
      </c>
      <c r="AV387">
        <f>(Table2[[#This Row],[Rank 1Y]]+Table2[[#This Row],[Rank 6M]]+Table2[[#This Row],[Rank Sharpe]])/3</f>
        <v>388.33333333333331</v>
      </c>
    </row>
    <row r="388" spans="1:48" hidden="1" x14ac:dyDescent="0.3">
      <c r="A388" t="s">
        <v>1624</v>
      </c>
      <c r="B388" t="s">
        <v>1625</v>
      </c>
      <c r="C388" t="s">
        <v>3127</v>
      </c>
      <c r="D388" t="s">
        <v>287</v>
      </c>
      <c r="E388">
        <v>5440.9937499999996</v>
      </c>
      <c r="F388">
        <v>568.25</v>
      </c>
      <c r="G388">
        <v>-13.226426919633999</v>
      </c>
      <c r="H388">
        <f>(Table2[[#This Row],[1Y Return vs Nifty]]-AVERAGE(Table2[1Y Return vs Nifty]))/_xlfn.STDEV.P(Table2[1Y Return vs Nifty])</f>
        <v>-0.56807270694482981</v>
      </c>
      <c r="I388">
        <v>-2.0095474697176599</v>
      </c>
      <c r="J388">
        <f>(Table2[[#This Row],[1M Return vs Nifty]]-AVERAGE(Table2[1M Return vs Nifty]))/_xlfn.STDEV.P(Table2[1M Return vs Nifty])</f>
        <v>-0.11488838025428391</v>
      </c>
      <c r="K388">
        <v>8.7982065486609393</v>
      </c>
      <c r="L388">
        <f>(Table2[[#This Row],[6M Return vs Nifty]]-AVERAGE(Table2[6M Return vs Nifty]))/_xlfn.STDEV.P(Table2[6M Return vs Nifty])</f>
        <v>0.14451823420080204</v>
      </c>
      <c r="M388">
        <v>1.30021136249834</v>
      </c>
      <c r="N388">
        <f>(Table2[[#This Row],[1W Return vs Nifty]]-AVERAGE(Table2[1W Return vs Nifty]))/_xlfn.STDEV.P(Table2[1W Return vs Nifty])</f>
        <v>8.4379299817544717E-2</v>
      </c>
      <c r="O388">
        <v>595.86</v>
      </c>
      <c r="P388">
        <v>610.57475618218302</v>
      </c>
      <c r="Q388">
        <v>582.72267102221997</v>
      </c>
      <c r="R388">
        <v>35.205139153085597</v>
      </c>
      <c r="S388" s="1">
        <f>(Table2[[#This Row],[Close Price]]-Table2[[#This Row],[20D EMA]])/Table2[[#This Row],[20D EMA]]</f>
        <v>-4.6336387742087086E-2</v>
      </c>
      <c r="T388" s="1">
        <f>(Table2[[#This Row],[Close Price]]-Table2[[#This Row],[50D EMA]])/Table2[[#This Row],[50D EMA]]</f>
        <v>-6.931953172586483E-2</v>
      </c>
      <c r="U388" s="1">
        <f>(Table2[[#This Row],[Close Price]]-Table2[[#This Row],[200D EMA]])/Table2[[#This Row],[200D EMA]]</f>
        <v>-2.4836293046281887E-2</v>
      </c>
      <c r="V388">
        <v>0.67212023091300799</v>
      </c>
      <c r="W388">
        <v>564.04999999999995</v>
      </c>
      <c r="X388">
        <v>585</v>
      </c>
      <c r="Y388">
        <v>564.04999999999995</v>
      </c>
      <c r="Z388">
        <v>606.9</v>
      </c>
      <c r="AA388">
        <v>564.04999999999995</v>
      </c>
      <c r="AB388">
        <v>621</v>
      </c>
      <c r="AC388" s="1">
        <f>(Table2[[#This Row],[Close Price]]/Table2[[#This Row],[Day Low]])-1</f>
        <v>7.446148391100138E-3</v>
      </c>
      <c r="AD388" s="1">
        <f>(Table2[[#This Row],[Day High]]/Table2[[#This Row],[Close Price]])-1</f>
        <v>2.9476462824461036E-2</v>
      </c>
      <c r="AE388" s="1">
        <f>(Table2[[#This Row],[Close Price]]/Table2[[#This Row],[Current Week Low]])-1</f>
        <v>7.446148391100138E-3</v>
      </c>
      <c r="AF388" s="1">
        <f>(Table2[[#This Row],[Current Week High]]/Table2[[#This Row],[Close Price]])-1</f>
        <v>6.8015838099428017E-2</v>
      </c>
      <c r="AG388" s="1">
        <f>(Table2[[#This Row],[Close Price]]/Table2[[#This Row],[Current Month Low]])-1</f>
        <v>7.446148391100138E-3</v>
      </c>
      <c r="AH388" s="1">
        <f>(Table2[[#This Row],[Current Month High]]/Table2[[#This Row],[Close Price]])-1</f>
        <v>9.2828860536735558E-2</v>
      </c>
      <c r="AI388">
        <v>27.901451825780899</v>
      </c>
      <c r="AJ388">
        <v>30.647200827681299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-0.08</v>
      </c>
      <c r="AM388" t="s">
        <v>3158</v>
      </c>
      <c r="AN388">
        <v>2.16</v>
      </c>
      <c r="AO388" t="s">
        <v>3159</v>
      </c>
      <c r="AP388">
        <v>4.7843416366740998E-2</v>
      </c>
      <c r="AQ388">
        <f>(Table2[[#This Row],[Sharpe Ratio]]-AVERAGE(Table2[Sharpe Ratio]))/_xlfn.STDEV.P(Table2[Sharpe Ratio])</f>
        <v>-8.8768696757194371E-2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525</v>
      </c>
      <c r="AT388">
        <f>_xlfn.RANK.AVG(Table2[[#This Row],[6M Return vs Nifty Z-Score]],Table2[6M Return vs Nifty Z-Score])</f>
        <v>268</v>
      </c>
      <c r="AU388">
        <f>_xlfn.RANK.AVG(Table2[[#This Row],[Sharpe Ratio Z-Score]],Table2[Sharpe Ratio Z-Score])</f>
        <v>376</v>
      </c>
      <c r="AV388">
        <f>(Table2[[#This Row],[Rank 1Y]]+Table2[[#This Row],[Rank 6M]]+Table2[[#This Row],[Rank Sharpe]])/3</f>
        <v>389.66666666666669</v>
      </c>
    </row>
    <row r="389" spans="1:48" hidden="1" x14ac:dyDescent="0.3">
      <c r="A389" t="s">
        <v>816</v>
      </c>
      <c r="B389" t="s">
        <v>817</v>
      </c>
      <c r="C389" t="s">
        <v>3116</v>
      </c>
      <c r="D389" t="s">
        <v>48</v>
      </c>
      <c r="E389">
        <v>18044.73498764</v>
      </c>
      <c r="F389">
        <v>191.86</v>
      </c>
      <c r="G389">
        <v>-8.0886290304565706E-2</v>
      </c>
      <c r="H389">
        <f>(Table2[[#This Row],[1Y Return vs Nifty]]-AVERAGE(Table2[1Y Return vs Nifty]))/_xlfn.STDEV.P(Table2[1Y Return vs Nifty])</f>
        <v>-0.3038758455069816</v>
      </c>
      <c r="I389">
        <v>-7.14057817096396</v>
      </c>
      <c r="J389">
        <f>(Table2[[#This Row],[1M Return vs Nifty]]-AVERAGE(Table2[1M Return vs Nifty]))/_xlfn.STDEV.P(Table2[1M Return vs Nifty])</f>
        <v>-0.6761669869776239</v>
      </c>
      <c r="K389">
        <v>-21.159529934923999</v>
      </c>
      <c r="L389">
        <f>(Table2[[#This Row],[6M Return vs Nifty]]-AVERAGE(Table2[6M Return vs Nifty]))/_xlfn.STDEV.P(Table2[6M Return vs Nifty])</f>
        <v>-0.89555656512433801</v>
      </c>
      <c r="M389">
        <v>-4.4657246225343403</v>
      </c>
      <c r="N389">
        <f>(Table2[[#This Row],[1W Return vs Nifty]]-AVERAGE(Table2[1W Return vs Nifty]))/_xlfn.STDEV.P(Table2[1W Return vs Nifty])</f>
        <v>-1.1232058324497636</v>
      </c>
      <c r="O389">
        <v>209.2</v>
      </c>
      <c r="P389">
        <v>222.562768493547</v>
      </c>
      <c r="Q389">
        <v>228.09396455788499</v>
      </c>
      <c r="R389">
        <v>28.784426368009001</v>
      </c>
      <c r="S389" s="1">
        <f>(Table2[[#This Row],[Close Price]]-Table2[[#This Row],[20D EMA]])/Table2[[#This Row],[20D EMA]]</f>
        <v>-8.2887189292542907E-2</v>
      </c>
      <c r="T389" s="1">
        <f>(Table2[[#This Row],[Close Price]]-Table2[[#This Row],[50D EMA]])/Table2[[#This Row],[50D EMA]]</f>
        <v>-0.13795105399417776</v>
      </c>
      <c r="U389" s="1">
        <f>(Table2[[#This Row],[Close Price]]-Table2[[#This Row],[200D EMA]])/Table2[[#This Row],[200D EMA]]</f>
        <v>-0.15885542884976087</v>
      </c>
      <c r="V389">
        <v>1.0585115345673499</v>
      </c>
      <c r="W389">
        <v>191.18</v>
      </c>
      <c r="X389">
        <v>199</v>
      </c>
      <c r="Y389">
        <v>191.18</v>
      </c>
      <c r="Z389">
        <v>204.44</v>
      </c>
      <c r="AA389">
        <v>191.18</v>
      </c>
      <c r="AB389">
        <v>221.49</v>
      </c>
      <c r="AC389" s="1">
        <f>(Table2[[#This Row],[Close Price]]/Table2[[#This Row],[Day Low]])-1</f>
        <v>3.5568574118631791E-3</v>
      </c>
      <c r="AD389" s="1">
        <f>(Table2[[#This Row],[Day High]]/Table2[[#This Row],[Close Price]])-1</f>
        <v>3.721463567184391E-2</v>
      </c>
      <c r="AE389" s="1">
        <f>(Table2[[#This Row],[Close Price]]/Table2[[#This Row],[Current Week Low]])-1</f>
        <v>3.5568574118631791E-3</v>
      </c>
      <c r="AF389" s="1">
        <f>(Table2[[#This Row],[Current Week High]]/Table2[[#This Row],[Close Price]])-1</f>
        <v>6.5568643802772719E-2</v>
      </c>
      <c r="AG389" s="1">
        <f>(Table2[[#This Row],[Close Price]]/Table2[[#This Row],[Current Month Low]])-1</f>
        <v>3.5568574118631791E-3</v>
      </c>
      <c r="AH389" s="1">
        <f>(Table2[[#This Row],[Current Month High]]/Table2[[#This Row],[Close Price]])-1</f>
        <v>0.15443552590430509</v>
      </c>
      <c r="AI389">
        <v>83.258626081517704</v>
      </c>
      <c r="AJ389">
        <v>25.5628272251308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-0.19</v>
      </c>
      <c r="AM389" t="s">
        <v>3158</v>
      </c>
      <c r="AN389">
        <v>-4.55</v>
      </c>
      <c r="AO389" t="s">
        <v>3158</v>
      </c>
      <c r="AP389">
        <v>0.14291302829762401</v>
      </c>
      <c r="AQ389">
        <f>(Table2[[#This Row],[Sharpe Ratio]]-AVERAGE(Table2[Sharpe Ratio]))/_xlfn.STDEV.P(Table2[Sharpe Ratio])</f>
        <v>1.0380880896914186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417</v>
      </c>
      <c r="AT389">
        <f>_xlfn.RANK.AVG(Table2[[#This Row],[6M Return vs Nifty Z-Score]],Table2[6M Return vs Nifty Z-Score])</f>
        <v>637</v>
      </c>
      <c r="AU389">
        <f>_xlfn.RANK.AVG(Table2[[#This Row],[Sharpe Ratio Z-Score]],Table2[Sharpe Ratio Z-Score])</f>
        <v>116</v>
      </c>
      <c r="AV389">
        <f>(Table2[[#This Row],[Rank 1Y]]+Table2[[#This Row],[Rank 6M]]+Table2[[#This Row],[Rank Sharpe]])/3</f>
        <v>390</v>
      </c>
    </row>
    <row r="390" spans="1:48" hidden="1" x14ac:dyDescent="0.3">
      <c r="A390" t="s">
        <v>1568</v>
      </c>
      <c r="B390" t="s">
        <v>1569</v>
      </c>
      <c r="C390" t="s">
        <v>578</v>
      </c>
      <c r="D390" t="s">
        <v>423</v>
      </c>
      <c r="E390">
        <v>5937.4335798800003</v>
      </c>
      <c r="F390">
        <v>830.8</v>
      </c>
      <c r="G390">
        <v>-20.341159507484299</v>
      </c>
      <c r="H390">
        <f>(Table2[[#This Row],[1Y Return vs Nifty]]-AVERAGE(Table2[1Y Return vs Nifty]))/_xlfn.STDEV.P(Table2[1Y Return vs Nifty])</f>
        <v>-0.71106340414641855</v>
      </c>
      <c r="I390">
        <v>-3.0449475370100001</v>
      </c>
      <c r="J390">
        <f>(Table2[[#This Row],[1M Return vs Nifty]]-AVERAGE(Table2[1M Return vs Nifty]))/_xlfn.STDEV.P(Table2[1M Return vs Nifty])</f>
        <v>-0.22814981660272349</v>
      </c>
      <c r="K390">
        <v>-6.7507329023935103</v>
      </c>
      <c r="L390">
        <f>(Table2[[#This Row],[6M Return vs Nifty]]-AVERAGE(Table2[6M Return vs Nifty]))/_xlfn.STDEV.P(Table2[6M Return vs Nifty])</f>
        <v>-0.395310937743999</v>
      </c>
      <c r="M390">
        <v>1.6461645818903301</v>
      </c>
      <c r="N390">
        <f>(Table2[[#This Row],[1W Return vs Nifty]]-AVERAGE(Table2[1W Return vs Nifty]))/_xlfn.STDEV.P(Table2[1W Return vs Nifty])</f>
        <v>0.156833792077297</v>
      </c>
      <c r="O390">
        <v>876.78</v>
      </c>
      <c r="P390">
        <v>897.98583516143401</v>
      </c>
      <c r="Q390">
        <v>868.75804128414597</v>
      </c>
      <c r="R390">
        <v>29.952792732915</v>
      </c>
      <c r="S390" s="1">
        <f>(Table2[[#This Row],[Close Price]]-Table2[[#This Row],[20D EMA]])/Table2[[#This Row],[20D EMA]]</f>
        <v>-5.2441889641643306E-2</v>
      </c>
      <c r="T390" s="1">
        <f>(Table2[[#This Row],[Close Price]]-Table2[[#This Row],[50D EMA]])/Table2[[#This Row],[50D EMA]]</f>
        <v>-7.4818368542924535E-2</v>
      </c>
      <c r="U390" s="1">
        <f>(Table2[[#This Row],[Close Price]]-Table2[[#This Row],[200D EMA]])/Table2[[#This Row],[200D EMA]]</f>
        <v>-4.3692304969101321E-2</v>
      </c>
      <c r="V390">
        <v>0.63390759776694905</v>
      </c>
      <c r="W390">
        <v>817.2</v>
      </c>
      <c r="X390">
        <v>850</v>
      </c>
      <c r="Y390">
        <v>817.2</v>
      </c>
      <c r="Z390">
        <v>877.95</v>
      </c>
      <c r="AA390">
        <v>817.2</v>
      </c>
      <c r="AB390">
        <v>912.95</v>
      </c>
      <c r="AC390" s="1">
        <f>(Table2[[#This Row],[Close Price]]/Table2[[#This Row],[Day Low]])-1</f>
        <v>1.6642192853646431E-2</v>
      </c>
      <c r="AD390" s="1">
        <f>(Table2[[#This Row],[Day High]]/Table2[[#This Row],[Close Price]])-1</f>
        <v>2.3110255175734284E-2</v>
      </c>
      <c r="AE390" s="1">
        <f>(Table2[[#This Row],[Close Price]]/Table2[[#This Row],[Current Week Low]])-1</f>
        <v>1.6642192853646431E-2</v>
      </c>
      <c r="AF390" s="1">
        <f>(Table2[[#This Row],[Current Week High]]/Table2[[#This Row],[Close Price]])-1</f>
        <v>5.6752527684160059E-2</v>
      </c>
      <c r="AG390" s="1">
        <f>(Table2[[#This Row],[Close Price]]/Table2[[#This Row],[Current Month Low]])-1</f>
        <v>1.6642192853646431E-2</v>
      </c>
      <c r="AH390" s="1">
        <f>(Table2[[#This Row],[Current Month High]]/Table2[[#This Row],[Close Price]])-1</f>
        <v>9.8880597014925575E-2</v>
      </c>
      <c r="AI390">
        <v>35.772749157438597</v>
      </c>
      <c r="AJ390">
        <v>20.9844182321246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-0.06</v>
      </c>
      <c r="AM390" t="s">
        <v>3158</v>
      </c>
      <c r="AN390">
        <v>-1.24</v>
      </c>
      <c r="AO390" t="s">
        <v>3158</v>
      </c>
      <c r="AP390">
        <v>0.122120407594422</v>
      </c>
      <c r="AQ390">
        <f>(Table2[[#This Row],[Sharpe Ratio]]-AVERAGE(Table2[Sharpe Ratio]))/_xlfn.STDEV.P(Table2[Sharpe Ratio])</f>
        <v>0.79163388343580365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575</v>
      </c>
      <c r="AT390">
        <f>_xlfn.RANK.AVG(Table2[[#This Row],[6M Return vs Nifty Z-Score]],Table2[6M Return vs Nifty Z-Score])</f>
        <v>441</v>
      </c>
      <c r="AU390">
        <f>_xlfn.RANK.AVG(Table2[[#This Row],[Sharpe Ratio Z-Score]],Table2[Sharpe Ratio Z-Score])</f>
        <v>154</v>
      </c>
      <c r="AV390">
        <f>(Table2[[#This Row],[Rank 1Y]]+Table2[[#This Row],[Rank 6M]]+Table2[[#This Row],[Rank Sharpe]])/3</f>
        <v>390</v>
      </c>
    </row>
    <row r="391" spans="1:48" hidden="1" x14ac:dyDescent="0.3">
      <c r="A391" t="s">
        <v>1319</v>
      </c>
      <c r="B391" t="s">
        <v>1320</v>
      </c>
      <c r="C391" t="s">
        <v>3115</v>
      </c>
      <c r="D391" t="s">
        <v>992</v>
      </c>
      <c r="E391">
        <v>8297.3274770399894</v>
      </c>
      <c r="F391">
        <v>379.05</v>
      </c>
      <c r="G391">
        <v>-16.079072034636201</v>
      </c>
      <c r="H391">
        <f>(Table2[[#This Row],[1Y Return vs Nifty]]-AVERAGE(Table2[1Y Return vs Nifty]))/_xlfn.STDEV.P(Table2[1Y Return vs Nifty])</f>
        <v>-0.62540468798926674</v>
      </c>
      <c r="I391">
        <v>-5.2087575831729902</v>
      </c>
      <c r="J391">
        <f>(Table2[[#This Row],[1M Return vs Nifty]]-AVERAGE(Table2[1M Return vs Nifty]))/_xlfn.STDEV.P(Table2[1M Return vs Nifty])</f>
        <v>-0.46484695576217805</v>
      </c>
      <c r="K391">
        <v>2.8904200764881001</v>
      </c>
      <c r="L391">
        <f>(Table2[[#This Row],[6M Return vs Nifty]]-AVERAGE(Table2[6M Return vs Nifty]))/_xlfn.STDEV.P(Table2[6M Return vs Nifty])</f>
        <v>-6.058871147474279E-2</v>
      </c>
      <c r="M391">
        <v>0.82584867771217896</v>
      </c>
      <c r="N391">
        <f>(Table2[[#This Row],[1W Return vs Nifty]]-AVERAGE(Table2[1W Return vs Nifty]))/_xlfn.STDEV.P(Table2[1W Return vs Nifty])</f>
        <v>-1.4968547077936396E-2</v>
      </c>
      <c r="O391">
        <v>409.17</v>
      </c>
      <c r="P391">
        <v>423.86543491899602</v>
      </c>
      <c r="Q391">
        <v>396.29725421715602</v>
      </c>
      <c r="R391">
        <v>27.493228325823701</v>
      </c>
      <c r="S391" s="1">
        <f>(Table2[[#This Row],[Close Price]]-Table2[[#This Row],[20D EMA]])/Table2[[#This Row],[20D EMA]]</f>
        <v>-7.3612434929247017E-2</v>
      </c>
      <c r="T391" s="1">
        <f>(Table2[[#This Row],[Close Price]]-Table2[[#This Row],[50D EMA]])/Table2[[#This Row],[50D EMA]]</f>
        <v>-0.10573033615623927</v>
      </c>
      <c r="U391" s="1">
        <f>(Table2[[#This Row],[Close Price]]-Table2[[#This Row],[200D EMA]])/Table2[[#This Row],[200D EMA]]</f>
        <v>-4.3521003574012056E-2</v>
      </c>
      <c r="V391">
        <v>0.29302102462405499</v>
      </c>
      <c r="W391">
        <v>378</v>
      </c>
      <c r="X391">
        <v>391.75</v>
      </c>
      <c r="Y391">
        <v>378</v>
      </c>
      <c r="Z391">
        <v>407.9</v>
      </c>
      <c r="AA391">
        <v>378</v>
      </c>
      <c r="AB391">
        <v>423</v>
      </c>
      <c r="AC391" s="1">
        <f>(Table2[[#This Row],[Close Price]]/Table2[[#This Row],[Day Low]])-1</f>
        <v>2.7777777777777679E-3</v>
      </c>
      <c r="AD391" s="1">
        <f>(Table2[[#This Row],[Day High]]/Table2[[#This Row],[Close Price]])-1</f>
        <v>3.3504814668249505E-2</v>
      </c>
      <c r="AE391" s="1">
        <f>(Table2[[#This Row],[Close Price]]/Table2[[#This Row],[Current Week Low]])-1</f>
        <v>2.7777777777777679E-3</v>
      </c>
      <c r="AF391" s="1">
        <f>(Table2[[#This Row],[Current Week High]]/Table2[[#This Row],[Close Price]])-1</f>
        <v>7.6111330958976264E-2</v>
      </c>
      <c r="AG391" s="1">
        <f>(Table2[[#This Row],[Close Price]]/Table2[[#This Row],[Current Month Low]])-1</f>
        <v>2.7777777777777679E-3</v>
      </c>
      <c r="AH391" s="1">
        <f>(Table2[[#This Row],[Current Month High]]/Table2[[#This Row],[Close Price]])-1</f>
        <v>0.1159477641472102</v>
      </c>
      <c r="AI391">
        <v>36.657433056324997</v>
      </c>
      <c r="AJ391">
        <v>41.700934579439199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-0.06</v>
      </c>
      <c r="AM391" t="s">
        <v>3158</v>
      </c>
      <c r="AN391">
        <v>-4.57</v>
      </c>
      <c r="AO391" t="s">
        <v>3158</v>
      </c>
      <c r="AP391">
        <v>7.0745505010389995E-2</v>
      </c>
      <c r="AQ391">
        <f>(Table2[[#This Row],[Sharpe Ratio]]-AVERAGE(Table2[Sharpe Ratio]))/_xlfn.STDEV.P(Table2[Sharpe Ratio])</f>
        <v>0.18268895924655493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549</v>
      </c>
      <c r="AT391">
        <f>_xlfn.RANK.AVG(Table2[[#This Row],[6M Return vs Nifty Z-Score]],Table2[6M Return vs Nifty Z-Score])</f>
        <v>328</v>
      </c>
      <c r="AU391">
        <f>_xlfn.RANK.AVG(Table2[[#This Row],[Sharpe Ratio Z-Score]],Table2[Sharpe Ratio Z-Score])</f>
        <v>295</v>
      </c>
      <c r="AV391">
        <f>(Table2[[#This Row],[Rank 1Y]]+Table2[[#This Row],[Rank 6M]]+Table2[[#This Row],[Rank Sharpe]])/3</f>
        <v>390.66666666666669</v>
      </c>
    </row>
    <row r="392" spans="1:48" hidden="1" x14ac:dyDescent="0.3">
      <c r="A392" t="s">
        <v>67</v>
      </c>
      <c r="B392" t="s">
        <v>68</v>
      </c>
      <c r="C392" t="s">
        <v>3120</v>
      </c>
      <c r="D392" t="s">
        <v>69</v>
      </c>
      <c r="E392">
        <v>325098.08593742998</v>
      </c>
      <c r="F392">
        <v>2816.7</v>
      </c>
      <c r="G392">
        <v>6.0759350902662401</v>
      </c>
      <c r="H392">
        <f>(Table2[[#This Row],[1Y Return vs Nifty]]-AVERAGE(Table2[1Y Return vs Nifty]))/_xlfn.STDEV.P(Table2[1Y Return vs Nifty])</f>
        <v>-0.18013708640634346</v>
      </c>
      <c r="I392">
        <v>-3.0266035694493998</v>
      </c>
      <c r="J392">
        <f>(Table2[[#This Row],[1M Return vs Nifty]]-AVERAGE(Table2[1M Return vs Nifty]))/_xlfn.STDEV.P(Table2[1M Return vs Nifty])</f>
        <v>-0.2261431873007996</v>
      </c>
      <c r="K392">
        <v>-8.7668352683426907</v>
      </c>
      <c r="L392">
        <f>(Table2[[#This Row],[6M Return vs Nifty]]-AVERAGE(Table2[6M Return vs Nifty]))/_xlfn.STDEV.P(Table2[6M Return vs Nifty])</f>
        <v>-0.46530612128640408</v>
      </c>
      <c r="M392">
        <v>1.8305833370236</v>
      </c>
      <c r="N392">
        <f>(Table2[[#This Row],[1W Return vs Nifty]]-AVERAGE(Table2[1W Return vs Nifty]))/_xlfn.STDEV.P(Table2[1W Return vs Nifty])</f>
        <v>0.19545741665243524</v>
      </c>
      <c r="O392">
        <v>2927.88</v>
      </c>
      <c r="P392">
        <v>2982.4783748200098</v>
      </c>
      <c r="Q392">
        <v>2996.5368021756699</v>
      </c>
      <c r="R392">
        <v>35.694444199180701</v>
      </c>
      <c r="S392" s="1">
        <f>(Table2[[#This Row],[Close Price]]-Table2[[#This Row],[20D EMA]])/Table2[[#This Row],[20D EMA]]</f>
        <v>-3.7972867740481267E-2</v>
      </c>
      <c r="T392" s="1">
        <f>(Table2[[#This Row],[Close Price]]-Table2[[#This Row],[50D EMA]])/Table2[[#This Row],[50D EMA]]</f>
        <v>-5.5584099525957019E-2</v>
      </c>
      <c r="U392" s="1">
        <f>(Table2[[#This Row],[Close Price]]-Table2[[#This Row],[200D EMA]])/Table2[[#This Row],[200D EMA]]</f>
        <v>-6.0014881861319876E-2</v>
      </c>
      <c r="V392">
        <v>0.84990956626335701</v>
      </c>
      <c r="W392">
        <v>2808</v>
      </c>
      <c r="X392">
        <v>2889</v>
      </c>
      <c r="Y392">
        <v>2808</v>
      </c>
      <c r="Z392">
        <v>2946.8</v>
      </c>
      <c r="AA392">
        <v>2808</v>
      </c>
      <c r="AB392">
        <v>3070</v>
      </c>
      <c r="AC392" s="1">
        <f>(Table2[[#This Row],[Close Price]]/Table2[[#This Row],[Day Low]])-1</f>
        <v>3.0982905982905873E-3</v>
      </c>
      <c r="AD392" s="1">
        <f>(Table2[[#This Row],[Day High]]/Table2[[#This Row],[Close Price]])-1</f>
        <v>2.566833528597301E-2</v>
      </c>
      <c r="AE392" s="1">
        <f>(Table2[[#This Row],[Close Price]]/Table2[[#This Row],[Current Week Low]])-1</f>
        <v>3.0982905982905873E-3</v>
      </c>
      <c r="AF392" s="1">
        <f>(Table2[[#This Row],[Current Week High]]/Table2[[#This Row],[Close Price]])-1</f>
        <v>4.6188802499378845E-2</v>
      </c>
      <c r="AG392" s="1">
        <f>(Table2[[#This Row],[Close Price]]/Table2[[#This Row],[Current Month Low]])-1</f>
        <v>3.0982905982905873E-3</v>
      </c>
      <c r="AH392" s="1">
        <f>(Table2[[#This Row],[Current Month High]]/Table2[[#This Row],[Close Price]])-1</f>
        <v>8.9927929846984167E-2</v>
      </c>
      <c r="AI392">
        <v>32.917953633684803</v>
      </c>
      <c r="AJ392">
        <v>31.498599439775901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-0.06</v>
      </c>
      <c r="AM392" t="s">
        <v>3158</v>
      </c>
      <c r="AN392">
        <v>0.64</v>
      </c>
      <c r="AO392" t="s">
        <v>3159</v>
      </c>
      <c r="AP392">
        <v>6.0274064625771E-2</v>
      </c>
      <c r="AQ392">
        <f>(Table2[[#This Row],[Sharpe Ratio]]-AVERAGE(Table2[Sharpe Ratio]))/_xlfn.STDEV.P(Table2[Sharpe Ratio])</f>
        <v>5.857134246403746E-2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370</v>
      </c>
      <c r="AT392">
        <f>_xlfn.RANK.AVG(Table2[[#This Row],[6M Return vs Nifty Z-Score]],Table2[6M Return vs Nifty Z-Score])</f>
        <v>471</v>
      </c>
      <c r="AU392">
        <f>_xlfn.RANK.AVG(Table2[[#This Row],[Sharpe Ratio Z-Score]],Table2[Sharpe Ratio Z-Score])</f>
        <v>337</v>
      </c>
      <c r="AV392">
        <f>(Table2[[#This Row],[Rank 1Y]]+Table2[[#This Row],[Rank 6M]]+Table2[[#This Row],[Rank Sharpe]])/3</f>
        <v>392.66666666666669</v>
      </c>
    </row>
    <row r="393" spans="1:48" hidden="1" x14ac:dyDescent="0.3">
      <c r="A393" t="s">
        <v>565</v>
      </c>
      <c r="B393" t="s">
        <v>566</v>
      </c>
      <c r="C393" t="s">
        <v>3113</v>
      </c>
      <c r="D393" t="s">
        <v>567</v>
      </c>
      <c r="E393">
        <v>33380.573154999998</v>
      </c>
      <c r="F393">
        <v>606.85</v>
      </c>
      <c r="G393">
        <v>13.4647680458383</v>
      </c>
      <c r="H393">
        <f>(Table2[[#This Row],[1Y Return vs Nifty]]-AVERAGE(Table2[1Y Return vs Nifty]))/_xlfn.STDEV.P(Table2[1Y Return vs Nifty])</f>
        <v>-3.1637566181570792E-2</v>
      </c>
      <c r="I393">
        <v>4.9606798775219101</v>
      </c>
      <c r="J393">
        <f>(Table2[[#This Row],[1M Return vs Nifty]]-AVERAGE(Table2[1M Return vs Nifty]))/_xlfn.STDEV.P(Table2[1M Return vs Nifty])</f>
        <v>0.64757821209202293</v>
      </c>
      <c r="K393">
        <v>-9.4942711698728299</v>
      </c>
      <c r="L393">
        <f>(Table2[[#This Row],[6M Return vs Nifty]]-AVERAGE(Table2[6M Return vs Nifty]))/_xlfn.STDEV.P(Table2[6M Return vs Nifty])</f>
        <v>-0.49056129200734383</v>
      </c>
      <c r="M393">
        <v>1.07334901719991</v>
      </c>
      <c r="N393">
        <f>(Table2[[#This Row],[1W Return vs Nifty]]-AVERAGE(Table2[1W Return vs Nifty]))/_xlfn.STDEV.P(Table2[1W Return vs Nifty])</f>
        <v>3.6866528956956746E-2</v>
      </c>
      <c r="O393">
        <v>625.27</v>
      </c>
      <c r="P393">
        <v>641.49337781202303</v>
      </c>
      <c r="Q393">
        <v>638.71163986025897</v>
      </c>
      <c r="R393">
        <v>33.059286942348997</v>
      </c>
      <c r="S393" s="1">
        <f>(Table2[[#This Row],[Close Price]]-Table2[[#This Row],[20D EMA]])/Table2[[#This Row],[20D EMA]]</f>
        <v>-2.9459273593807411E-2</v>
      </c>
      <c r="T393" s="1">
        <f>(Table2[[#This Row],[Close Price]]-Table2[[#This Row],[50D EMA]])/Table2[[#This Row],[50D EMA]]</f>
        <v>-5.4004264128467067E-2</v>
      </c>
      <c r="U393" s="1">
        <f>(Table2[[#This Row],[Close Price]]-Table2[[#This Row],[200D EMA]])/Table2[[#This Row],[200D EMA]]</f>
        <v>-4.9884232370072071E-2</v>
      </c>
      <c r="V393">
        <v>0.74834869545388505</v>
      </c>
      <c r="W393">
        <v>601.45000000000005</v>
      </c>
      <c r="X393">
        <v>619.35</v>
      </c>
      <c r="Y393">
        <v>601.45000000000005</v>
      </c>
      <c r="Z393">
        <v>638.4</v>
      </c>
      <c r="AA393">
        <v>601.45000000000005</v>
      </c>
      <c r="AB393">
        <v>644.20000000000005</v>
      </c>
      <c r="AC393" s="1">
        <f>(Table2[[#This Row],[Close Price]]/Table2[[#This Row],[Day Low]])-1</f>
        <v>8.9783024357801278E-3</v>
      </c>
      <c r="AD393" s="1">
        <f>(Table2[[#This Row],[Day High]]/Table2[[#This Row],[Close Price]])-1</f>
        <v>2.0598170882425659E-2</v>
      </c>
      <c r="AE393" s="1">
        <f>(Table2[[#This Row],[Close Price]]/Table2[[#This Row],[Current Week Low]])-1</f>
        <v>8.9783024357801278E-3</v>
      </c>
      <c r="AF393" s="1">
        <f>(Table2[[#This Row],[Current Week High]]/Table2[[#This Row],[Close Price]])-1</f>
        <v>5.1989783307242243E-2</v>
      </c>
      <c r="AG393" s="1">
        <f>(Table2[[#This Row],[Close Price]]/Table2[[#This Row],[Current Month Low]])-1</f>
        <v>8.9783024357801278E-3</v>
      </c>
      <c r="AH393" s="1">
        <f>(Table2[[#This Row],[Current Month High]]/Table2[[#This Row],[Close Price]])-1</f>
        <v>6.154733459668793E-2</v>
      </c>
      <c r="AI393">
        <v>36.2363022163631</v>
      </c>
      <c r="AJ393">
        <v>35.201069399576703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</v>
      </c>
      <c r="AM393" t="s">
        <v>3158</v>
      </c>
      <c r="AN393">
        <v>-1.88</v>
      </c>
      <c r="AO393" t="s">
        <v>3158</v>
      </c>
      <c r="AP393">
        <v>4.3349273633934003E-2</v>
      </c>
      <c r="AQ393">
        <f>(Table2[[#This Row],[Sharpe Ratio]]-AVERAGE(Table2[Sharpe Ratio]))/_xlfn.STDEV.P(Table2[Sharpe Ratio])</f>
        <v>-0.14203761344756716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309</v>
      </c>
      <c r="AT393">
        <f>_xlfn.RANK.AVG(Table2[[#This Row],[6M Return vs Nifty Z-Score]],Table2[6M Return vs Nifty Z-Score])</f>
        <v>484</v>
      </c>
      <c r="AU393">
        <f>_xlfn.RANK.AVG(Table2[[#This Row],[Sharpe Ratio Z-Score]],Table2[Sharpe Ratio Z-Score])</f>
        <v>388</v>
      </c>
      <c r="AV393">
        <f>(Table2[[#This Row],[Rank 1Y]]+Table2[[#This Row],[Rank 6M]]+Table2[[#This Row],[Rank Sharpe]])/3</f>
        <v>393.66666666666669</v>
      </c>
    </row>
    <row r="394" spans="1:48" hidden="1" x14ac:dyDescent="0.3">
      <c r="A394" t="s">
        <v>1006</v>
      </c>
      <c r="B394" t="s">
        <v>1007</v>
      </c>
      <c r="C394" t="s">
        <v>3111</v>
      </c>
      <c r="D394" t="s">
        <v>196</v>
      </c>
      <c r="E394">
        <v>13133.987251770001</v>
      </c>
      <c r="F394">
        <v>1329.65</v>
      </c>
      <c r="G394">
        <v>6.8199294710562297</v>
      </c>
      <c r="H394">
        <f>(Table2[[#This Row],[1Y Return vs Nifty]]-AVERAGE(Table2[1Y Return vs Nifty]))/_xlfn.STDEV.P(Table2[1Y Return vs Nifty])</f>
        <v>-0.1651844126537283</v>
      </c>
      <c r="I394">
        <v>-19.909829657611301</v>
      </c>
      <c r="J394">
        <f>(Table2[[#This Row],[1M Return vs Nifty]]-AVERAGE(Table2[1M Return vs Nifty]))/_xlfn.STDEV.P(Table2[1M Return vs Nifty])</f>
        <v>-2.0729833579232322</v>
      </c>
      <c r="K394">
        <v>-3.1721759108953198</v>
      </c>
      <c r="L394">
        <f>(Table2[[#This Row],[6M Return vs Nifty]]-AVERAGE(Table2[6M Return vs Nifty]))/_xlfn.STDEV.P(Table2[6M Return vs Nifty])</f>
        <v>-0.27107034477244801</v>
      </c>
      <c r="M394">
        <v>2.3393278174578498</v>
      </c>
      <c r="N394">
        <f>(Table2[[#This Row],[1W Return vs Nifty]]-AVERAGE(Table2[1W Return vs Nifty]))/_xlfn.STDEV.P(Table2[1W Return vs Nifty])</f>
        <v>0.30200599303104975</v>
      </c>
      <c r="O394">
        <v>1486.2</v>
      </c>
      <c r="P394">
        <v>1619.7816352032901</v>
      </c>
      <c r="Q394">
        <v>1552.04234924927</v>
      </c>
      <c r="R394">
        <v>21.189106354531699</v>
      </c>
      <c r="S394" s="1">
        <f>(Table2[[#This Row],[Close Price]]-Table2[[#This Row],[20D EMA]])/Table2[[#This Row],[20D EMA]]</f>
        <v>-0.10533575561835551</v>
      </c>
      <c r="T394" s="1">
        <f>(Table2[[#This Row],[Close Price]]-Table2[[#This Row],[50D EMA]])/Table2[[#This Row],[50D EMA]]</f>
        <v>-0.17911774581076612</v>
      </c>
      <c r="U394" s="1">
        <f>(Table2[[#This Row],[Close Price]]-Table2[[#This Row],[200D EMA]])/Table2[[#This Row],[200D EMA]]</f>
        <v>-0.14329012952310363</v>
      </c>
      <c r="V394">
        <v>0.75134156764432602</v>
      </c>
      <c r="W394">
        <v>1323.35</v>
      </c>
      <c r="X394">
        <v>1372.25</v>
      </c>
      <c r="Y394">
        <v>1323.35</v>
      </c>
      <c r="Z394">
        <v>1420.35</v>
      </c>
      <c r="AA394">
        <v>1323.35</v>
      </c>
      <c r="AB394">
        <v>1460.5</v>
      </c>
      <c r="AC394" s="1">
        <f>(Table2[[#This Row],[Close Price]]/Table2[[#This Row],[Day Low]])-1</f>
        <v>4.7606453319228859E-3</v>
      </c>
      <c r="AD394" s="1">
        <f>(Table2[[#This Row],[Day High]]/Table2[[#This Row],[Close Price]])-1</f>
        <v>3.2038506373857745E-2</v>
      </c>
      <c r="AE394" s="1">
        <f>(Table2[[#This Row],[Close Price]]/Table2[[#This Row],[Current Week Low]])-1</f>
        <v>4.7606453319228859E-3</v>
      </c>
      <c r="AF394" s="1">
        <f>(Table2[[#This Row],[Current Week High]]/Table2[[#This Row],[Close Price]])-1</f>
        <v>6.8213439626969352E-2</v>
      </c>
      <c r="AG394" s="1">
        <f>(Table2[[#This Row],[Close Price]]/Table2[[#This Row],[Current Month Low]])-1</f>
        <v>4.7606453319228859E-3</v>
      </c>
      <c r="AH394" s="1">
        <f>(Table2[[#This Row],[Current Month High]]/Table2[[#This Row],[Close Price]])-1</f>
        <v>9.8409355845523239E-2</v>
      </c>
      <c r="AI394">
        <v>49.513029744669602</v>
      </c>
      <c r="AJ394">
        <v>30.671711463810102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-0.12</v>
      </c>
      <c r="AM394" t="s">
        <v>3158</v>
      </c>
      <c r="AN394">
        <v>-6.08</v>
      </c>
      <c r="AO394" t="s">
        <v>3158</v>
      </c>
      <c r="AP394">
        <v>2.7007424221401E-2</v>
      </c>
      <c r="AQ394">
        <f>(Table2[[#This Row],[Sharpe Ratio]]-AVERAGE(Table2[Sharpe Ratio]))/_xlfn.STDEV.P(Table2[Sharpe Ratio])</f>
        <v>-0.33573698320014395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359</v>
      </c>
      <c r="AT394">
        <f>_xlfn.RANK.AVG(Table2[[#This Row],[6M Return vs Nifty Z-Score]],Table2[6M Return vs Nifty Z-Score])</f>
        <v>398</v>
      </c>
      <c r="AU394">
        <f>_xlfn.RANK.AVG(Table2[[#This Row],[Sharpe Ratio Z-Score]],Table2[Sharpe Ratio Z-Score])</f>
        <v>430</v>
      </c>
      <c r="AV394">
        <f>(Table2[[#This Row],[Rank 1Y]]+Table2[[#This Row],[Rank 6M]]+Table2[[#This Row],[Rank Sharpe]])/3</f>
        <v>395.66666666666669</v>
      </c>
    </row>
    <row r="395" spans="1:48" x14ac:dyDescent="0.3">
      <c r="A395" t="s">
        <v>358</v>
      </c>
      <c r="B395" t="s">
        <v>359</v>
      </c>
      <c r="C395" t="s">
        <v>3120</v>
      </c>
      <c r="D395" t="s">
        <v>360</v>
      </c>
      <c r="E395">
        <v>65414.053177850001</v>
      </c>
      <c r="F395">
        <v>223.21</v>
      </c>
      <c r="G395">
        <v>6.2002168896182503</v>
      </c>
      <c r="H395">
        <f>(Table2[[#This Row],[1Y Return vs Nifty]]-AVERAGE(Table2[1Y Return vs Nifty]))/_xlfn.STDEV.P(Table2[1Y Return vs Nifty])</f>
        <v>-0.17763929173600557</v>
      </c>
      <c r="I395">
        <v>1.1860109397363301</v>
      </c>
      <c r="J395">
        <f>(Table2[[#This Row],[1M Return vs Nifty]]-AVERAGE(Table2[1M Return vs Nifty]))/_xlfn.STDEV.P(Table2[1M Return vs Nifty])</f>
        <v>0.23467073879868375</v>
      </c>
      <c r="K395">
        <v>-19.305866770083998</v>
      </c>
      <c r="L395">
        <f>(Table2[[#This Row],[6M Return vs Nifty]]-AVERAGE(Table2[6M Return vs Nifty]))/_xlfn.STDEV.P(Table2[6M Return vs Nifty])</f>
        <v>-0.83120095717499354</v>
      </c>
      <c r="M395">
        <v>-1.3305331736297801</v>
      </c>
      <c r="N395">
        <f>(Table2[[#This Row],[1W Return vs Nifty]]-AVERAGE(Table2[1W Return vs Nifty]))/_xlfn.STDEV.P(Table2[1W Return vs Nifty])</f>
        <v>-0.46658900730003222</v>
      </c>
      <c r="O395">
        <v>228.36</v>
      </c>
      <c r="P395">
        <v>227.65916729169399</v>
      </c>
      <c r="Q395">
        <v>222.713191714223</v>
      </c>
      <c r="R395">
        <v>39.452008401265601</v>
      </c>
      <c r="S395" s="1">
        <f>(Table2[[#This Row],[Close Price]]-Table2[[#This Row],[20D EMA]])/Table2[[#This Row],[20D EMA]]</f>
        <v>-2.2552110702399743E-2</v>
      </c>
      <c r="T395" s="1">
        <f>(Table2[[#This Row],[Close Price]]-Table2[[#This Row],[50D EMA]])/Table2[[#This Row],[50D EMA]]</f>
        <v>-1.9543106234739826E-2</v>
      </c>
      <c r="U395" s="1">
        <f>(Table2[[#This Row],[Close Price]]-Table2[[#This Row],[200D EMA]])/Table2[[#This Row],[200D EMA]]</f>
        <v>2.230708841057302E-3</v>
      </c>
      <c r="V395">
        <v>1.18776256352587</v>
      </c>
      <c r="W395">
        <v>220.5</v>
      </c>
      <c r="X395">
        <v>226.7</v>
      </c>
      <c r="Y395">
        <v>220.5</v>
      </c>
      <c r="Z395">
        <v>234.79</v>
      </c>
      <c r="AA395">
        <v>220.5</v>
      </c>
      <c r="AB395">
        <v>246.24</v>
      </c>
      <c r="AC395" s="1">
        <f>(Table2[[#This Row],[Close Price]]/Table2[[#This Row],[Day Low]])-1</f>
        <v>1.2290249433106526E-2</v>
      </c>
      <c r="AD395" s="1">
        <f>(Table2[[#This Row],[Day High]]/Table2[[#This Row],[Close Price]])-1</f>
        <v>1.5635500201603758E-2</v>
      </c>
      <c r="AE395" s="1">
        <f>(Table2[[#This Row],[Close Price]]/Table2[[#This Row],[Current Week Low]])-1</f>
        <v>1.2290249433106526E-2</v>
      </c>
      <c r="AF395" s="1">
        <f>(Table2[[#This Row],[Current Week High]]/Table2[[#This Row],[Close Price]])-1</f>
        <v>5.1879396084404839E-2</v>
      </c>
      <c r="AG395" s="1">
        <f>(Table2[[#This Row],[Close Price]]/Table2[[#This Row],[Current Month Low]])-1</f>
        <v>1.2290249433106526E-2</v>
      </c>
      <c r="AH395" s="1">
        <f>(Table2[[#This Row],[Current Month High]]/Table2[[#This Row],[Close Price]])-1</f>
        <v>0.10317638098651494</v>
      </c>
      <c r="AI395">
        <v>28.2872631154518</v>
      </c>
      <c r="AJ395">
        <v>33.859070464767598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0.04</v>
      </c>
      <c r="AM395" t="s">
        <v>3159</v>
      </c>
      <c r="AN395">
        <v>-2.08</v>
      </c>
      <c r="AO395" t="s">
        <v>3158</v>
      </c>
      <c r="AP395">
        <v>0.104999026841782</v>
      </c>
      <c r="AQ395">
        <f>(Table2[[#This Row],[Sharpe Ratio]]-AVERAGE(Table2[Sharpe Ratio]))/_xlfn.STDEV.P(Table2[Sharpe Ratio])</f>
        <v>0.58869475596245724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-0.65206376144989031</v>
      </c>
      <c r="AS395">
        <f>_xlfn.RANK.AVG(Table2[[#This Row],[1Y Return vs Nifty Z-Score]],Table2[1Y Return vs Nifty Z-Score])</f>
        <v>368</v>
      </c>
      <c r="AT395">
        <f>_xlfn.RANK.AVG(Table2[[#This Row],[6M Return vs Nifty Z-Score]],Table2[6M Return vs Nifty Z-Score])</f>
        <v>621</v>
      </c>
      <c r="AU395">
        <f>_xlfn.RANK.AVG(Table2[[#This Row],[Sharpe Ratio Z-Score]],Table2[Sharpe Ratio Z-Score])</f>
        <v>200</v>
      </c>
      <c r="AV395">
        <f>(Table2[[#This Row],[Rank 1Y]]+Table2[[#This Row],[Rank 6M]]+Table2[[#This Row],[Rank Sharpe]])/3</f>
        <v>396.33333333333331</v>
      </c>
    </row>
    <row r="396" spans="1:48" hidden="1" x14ac:dyDescent="0.3">
      <c r="A396" t="s">
        <v>591</v>
      </c>
      <c r="B396" t="s">
        <v>592</v>
      </c>
      <c r="C396" t="s">
        <v>3125</v>
      </c>
      <c r="D396" t="s">
        <v>114</v>
      </c>
      <c r="E396">
        <v>30945.067519650001</v>
      </c>
      <c r="F396">
        <v>290.10000000000002</v>
      </c>
      <c r="G396">
        <v>13.388328757371401</v>
      </c>
      <c r="H396">
        <f>(Table2[[#This Row],[1Y Return vs Nifty]]-AVERAGE(Table2[1Y Return vs Nifty]))/_xlfn.STDEV.P(Table2[1Y Return vs Nifty])</f>
        <v>-3.3173830126352132E-2</v>
      </c>
      <c r="I396">
        <v>-8.2864869107924601</v>
      </c>
      <c r="J396">
        <f>(Table2[[#This Row],[1M Return vs Nifty]]-AVERAGE(Table2[1M Return vs Nifty]))/_xlfn.STDEV.P(Table2[1M Return vs Nifty])</f>
        <v>-0.80151686273783218</v>
      </c>
      <c r="K396">
        <v>7.6076159438697299</v>
      </c>
      <c r="L396">
        <f>(Table2[[#This Row],[6M Return vs Nifty]]-AVERAGE(Table2[6M Return vs Nifty]))/_xlfn.STDEV.P(Table2[6M Return vs Nifty])</f>
        <v>0.10318322596227471</v>
      </c>
      <c r="M396">
        <v>0.40736796375179202</v>
      </c>
      <c r="N396">
        <f>(Table2[[#This Row],[1W Return vs Nifty]]-AVERAGE(Table2[1W Return vs Nifty]))/_xlfn.STDEV.P(Table2[1W Return vs Nifty])</f>
        <v>-0.10261278898956547</v>
      </c>
      <c r="O396">
        <v>306.85000000000002</v>
      </c>
      <c r="P396">
        <v>316.328517462467</v>
      </c>
      <c r="Q396">
        <v>294.91075696671999</v>
      </c>
      <c r="R396">
        <v>25.7249727873184</v>
      </c>
      <c r="S396" s="1">
        <f>(Table2[[#This Row],[Close Price]]-Table2[[#This Row],[20D EMA]])/Table2[[#This Row],[20D EMA]]</f>
        <v>-5.4586931725598822E-2</v>
      </c>
      <c r="T396" s="1">
        <f>(Table2[[#This Row],[Close Price]]-Table2[[#This Row],[50D EMA]])/Table2[[#This Row],[50D EMA]]</f>
        <v>-8.2915437637009912E-2</v>
      </c>
      <c r="U396" s="1">
        <f>(Table2[[#This Row],[Close Price]]-Table2[[#This Row],[200D EMA]])/Table2[[#This Row],[200D EMA]]</f>
        <v>-1.6312585597760502E-2</v>
      </c>
      <c r="V396">
        <v>0.98026968224768496</v>
      </c>
      <c r="W396">
        <v>287</v>
      </c>
      <c r="X396">
        <v>294.3</v>
      </c>
      <c r="Y396">
        <v>287</v>
      </c>
      <c r="Z396">
        <v>305.35000000000002</v>
      </c>
      <c r="AA396">
        <v>287</v>
      </c>
      <c r="AB396">
        <v>317.89999999999998</v>
      </c>
      <c r="AC396" s="1">
        <f>(Table2[[#This Row],[Close Price]]/Table2[[#This Row],[Day Low]])-1</f>
        <v>1.0801393728222974E-2</v>
      </c>
      <c r="AD396" s="1">
        <f>(Table2[[#This Row],[Day High]]/Table2[[#This Row],[Close Price]])-1</f>
        <v>1.4477766287487093E-2</v>
      </c>
      <c r="AE396" s="1">
        <f>(Table2[[#This Row],[Close Price]]/Table2[[#This Row],[Current Week Low]])-1</f>
        <v>1.0801393728222974E-2</v>
      </c>
      <c r="AF396" s="1">
        <f>(Table2[[#This Row],[Current Week High]]/Table2[[#This Row],[Close Price]])-1</f>
        <v>5.2568079972423298E-2</v>
      </c>
      <c r="AG396" s="1">
        <f>(Table2[[#This Row],[Close Price]]/Table2[[#This Row],[Current Month Low]])-1</f>
        <v>1.0801393728222974E-2</v>
      </c>
      <c r="AH396" s="1">
        <f>(Table2[[#This Row],[Current Month High]]/Table2[[#This Row],[Close Price]])-1</f>
        <v>9.5829024474318958E-2</v>
      </c>
      <c r="AI396">
        <v>25.6118579800068</v>
      </c>
      <c r="AJ396">
        <v>45.962264150943398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-0.02</v>
      </c>
      <c r="AM396" t="s">
        <v>3158</v>
      </c>
      <c r="AN396">
        <v>-5.01</v>
      </c>
      <c r="AO396" t="s">
        <v>3158</v>
      </c>
      <c r="AP396">
        <v>-2.1873447054133001E-2</v>
      </c>
      <c r="AQ396">
        <f>(Table2[[#This Row],[Sharpe Ratio]]-AVERAGE(Table2[Sharpe Ratio]))/_xlfn.STDEV.P(Table2[Sharpe Ratio])</f>
        <v>-0.915120241484629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310</v>
      </c>
      <c r="AT396">
        <f>_xlfn.RANK.AVG(Table2[[#This Row],[6M Return vs Nifty Z-Score]],Table2[6M Return vs Nifty Z-Score])</f>
        <v>278</v>
      </c>
      <c r="AU396">
        <f>_xlfn.RANK.AVG(Table2[[#This Row],[Sharpe Ratio Z-Score]],Table2[Sharpe Ratio Z-Score])</f>
        <v>602</v>
      </c>
      <c r="AV396">
        <f>(Table2[[#This Row],[Rank 1Y]]+Table2[[#This Row],[Rank 6M]]+Table2[[#This Row],[Rank Sharpe]])/3</f>
        <v>396.66666666666669</v>
      </c>
    </row>
    <row r="397" spans="1:48" hidden="1" x14ac:dyDescent="0.3">
      <c r="A397" t="s">
        <v>690</v>
      </c>
      <c r="B397" t="s">
        <v>691</v>
      </c>
      <c r="C397" t="s">
        <v>3122</v>
      </c>
      <c r="D397" t="s">
        <v>284</v>
      </c>
      <c r="E397">
        <v>24782.568426000002</v>
      </c>
      <c r="F397">
        <v>385</v>
      </c>
      <c r="G397">
        <v>17.024552547938299</v>
      </c>
      <c r="H397">
        <f>(Table2[[#This Row],[1Y Return vs Nifty]]-AVERAGE(Table2[1Y Return vs Nifty]))/_xlfn.STDEV.P(Table2[1Y Return vs Nifty])</f>
        <v>3.9906383159817968E-2</v>
      </c>
      <c r="I397">
        <v>-3.7700832124958401</v>
      </c>
      <c r="J397">
        <f>(Table2[[#This Row],[1M Return vs Nifty]]-AVERAGE(Table2[1M Return vs Nifty]))/_xlfn.STDEV.P(Table2[1M Return vs Nifty])</f>
        <v>-0.30747172389967675</v>
      </c>
      <c r="K397">
        <v>11.280652172246301</v>
      </c>
      <c r="L397">
        <f>(Table2[[#This Row],[6M Return vs Nifty]]-AVERAGE(Table2[6M Return vs Nifty]))/_xlfn.STDEV.P(Table2[6M Return vs Nifty])</f>
        <v>0.23070395571553867</v>
      </c>
      <c r="M397">
        <v>4.8916708531845599</v>
      </c>
      <c r="N397">
        <f>(Table2[[#This Row],[1W Return vs Nifty]]-AVERAGE(Table2[1W Return vs Nifty]))/_xlfn.STDEV.P(Table2[1W Return vs Nifty])</f>
        <v>0.8365543318246712</v>
      </c>
      <c r="O397">
        <v>398.07</v>
      </c>
      <c r="P397">
        <v>413.22008385121001</v>
      </c>
      <c r="Q397">
        <v>389.00797275693702</v>
      </c>
      <c r="R397">
        <v>37.906978289666903</v>
      </c>
      <c r="S397" s="1">
        <f>(Table2[[#This Row],[Close Price]]-Table2[[#This Row],[20D EMA]])/Table2[[#This Row],[20D EMA]]</f>
        <v>-3.2833421257567746E-2</v>
      </c>
      <c r="T397" s="1">
        <f>(Table2[[#This Row],[Close Price]]-Table2[[#This Row],[50D EMA]])/Table2[[#This Row],[50D EMA]]</f>
        <v>-6.8293108089517107E-2</v>
      </c>
      <c r="U397" s="1">
        <f>(Table2[[#This Row],[Close Price]]-Table2[[#This Row],[200D EMA]])/Table2[[#This Row],[200D EMA]]</f>
        <v>-1.0303060702155106E-2</v>
      </c>
      <c r="V397">
        <v>0.72367794198268098</v>
      </c>
      <c r="W397">
        <v>382.85</v>
      </c>
      <c r="X397">
        <v>390.05</v>
      </c>
      <c r="Y397">
        <v>382.85</v>
      </c>
      <c r="Z397">
        <v>406.1</v>
      </c>
      <c r="AA397">
        <v>375.1</v>
      </c>
      <c r="AB397">
        <v>406.1</v>
      </c>
      <c r="AC397" s="1">
        <f>(Table2[[#This Row],[Close Price]]/Table2[[#This Row],[Day Low]])-1</f>
        <v>5.6157764137390043E-3</v>
      </c>
      <c r="AD397" s="1">
        <f>(Table2[[#This Row],[Day High]]/Table2[[#This Row],[Close Price]])-1</f>
        <v>1.3116883116883082E-2</v>
      </c>
      <c r="AE397" s="1">
        <f>(Table2[[#This Row],[Close Price]]/Table2[[#This Row],[Current Week Low]])-1</f>
        <v>5.6157764137390043E-3</v>
      </c>
      <c r="AF397" s="1">
        <f>(Table2[[#This Row],[Current Week High]]/Table2[[#This Row],[Close Price]])-1</f>
        <v>5.4805194805194857E-2</v>
      </c>
      <c r="AG397" s="1">
        <f>(Table2[[#This Row],[Close Price]]/Table2[[#This Row],[Current Month Low]])-1</f>
        <v>2.6392961876832821E-2</v>
      </c>
      <c r="AH397" s="1">
        <f>(Table2[[#This Row],[Current Month High]]/Table2[[#This Row],[Close Price]])-1</f>
        <v>5.4805194805194857E-2</v>
      </c>
      <c r="AI397">
        <v>25.714285714285701</v>
      </c>
      <c r="AJ397">
        <v>47.368421052631497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-0.11</v>
      </c>
      <c r="AM397" t="s">
        <v>3158</v>
      </c>
      <c r="AN397">
        <v>-1.1200000000000001</v>
      </c>
      <c r="AO397" t="s">
        <v>3158</v>
      </c>
      <c r="AP397">
        <v>-5.3728372238483001E-2</v>
      </c>
      <c r="AQ397">
        <f>(Table2[[#This Row],[Sharpe Ratio]]-AVERAGE(Table2[Sharpe Ratio]))/_xlfn.STDEV.P(Table2[Sharpe Ratio])</f>
        <v>-1.292695556001475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287</v>
      </c>
      <c r="AT397">
        <f>_xlfn.RANK.AVG(Table2[[#This Row],[6M Return vs Nifty Z-Score]],Table2[6M Return vs Nifty Z-Score])</f>
        <v>232</v>
      </c>
      <c r="AU397">
        <f>_xlfn.RANK.AVG(Table2[[#This Row],[Sharpe Ratio Z-Score]],Table2[Sharpe Ratio Z-Score])</f>
        <v>671</v>
      </c>
      <c r="AV397">
        <f>(Table2[[#This Row],[Rank 1Y]]+Table2[[#This Row],[Rank 6M]]+Table2[[#This Row],[Rank Sharpe]])/3</f>
        <v>396.66666666666669</v>
      </c>
    </row>
    <row r="398" spans="1:48" hidden="1" x14ac:dyDescent="0.3">
      <c r="A398" t="s">
        <v>1524</v>
      </c>
      <c r="B398" t="s">
        <v>1525</v>
      </c>
      <c r="C398" t="s">
        <v>3115</v>
      </c>
      <c r="D398" t="s">
        <v>123</v>
      </c>
      <c r="E398">
        <v>6307.2630826499999</v>
      </c>
      <c r="F398">
        <v>574.70000000000005</v>
      </c>
      <c r="G398">
        <v>-14.4043736173483</v>
      </c>
      <c r="H398">
        <f>(Table2[[#This Row],[1Y Return vs Nifty]]-AVERAGE(Table2[1Y Return vs Nifty]))/_xlfn.STDEV.P(Table2[1Y Return vs Nifty])</f>
        <v>-0.59174688127150943</v>
      </c>
      <c r="I398">
        <v>-2.7124585605581699</v>
      </c>
      <c r="J398">
        <f>(Table2[[#This Row],[1M Return vs Nifty]]-AVERAGE(Table2[1M Return vs Nifty]))/_xlfn.STDEV.P(Table2[1M Return vs Nifty])</f>
        <v>-0.19177916120819938</v>
      </c>
      <c r="K398">
        <v>9.3662500499649397</v>
      </c>
      <c r="L398">
        <f>(Table2[[#This Row],[6M Return vs Nifty]]-AVERAGE(Table2[6M Return vs Nifty]))/_xlfn.STDEV.P(Table2[6M Return vs Nifty])</f>
        <v>0.16423960837573132</v>
      </c>
      <c r="M398">
        <v>0.24460843020944301</v>
      </c>
      <c r="N398">
        <f>(Table2[[#This Row],[1W Return vs Nifty]]-AVERAGE(Table2[1W Return vs Nifty]))/_xlfn.STDEV.P(Table2[1W Return vs Nifty])</f>
        <v>-0.13670022827968256</v>
      </c>
      <c r="O398">
        <v>592.91</v>
      </c>
      <c r="P398">
        <v>600.21631848827701</v>
      </c>
      <c r="Q398">
        <v>566.39327113915897</v>
      </c>
      <c r="R398">
        <v>23.111789980861101</v>
      </c>
      <c r="S398" s="1">
        <f>(Table2[[#This Row],[Close Price]]-Table2[[#This Row],[20D EMA]])/Table2[[#This Row],[20D EMA]]</f>
        <v>-3.0712924389873546E-2</v>
      </c>
      <c r="T398" s="1">
        <f>(Table2[[#This Row],[Close Price]]-Table2[[#This Row],[50D EMA]])/Table2[[#This Row],[50D EMA]]</f>
        <v>-4.2511870641143409E-2</v>
      </c>
      <c r="U398" s="1">
        <f>(Table2[[#This Row],[Close Price]]-Table2[[#This Row],[200D EMA]])/Table2[[#This Row],[200D EMA]]</f>
        <v>1.4666009086114601E-2</v>
      </c>
      <c r="V398">
        <v>0.39449438479383803</v>
      </c>
      <c r="W398">
        <v>540</v>
      </c>
      <c r="X398">
        <v>565</v>
      </c>
      <c r="Y398">
        <v>540</v>
      </c>
      <c r="Z398">
        <v>589.70000000000005</v>
      </c>
      <c r="AA398">
        <v>540</v>
      </c>
      <c r="AB398">
        <v>619.29999999999995</v>
      </c>
      <c r="AC398" s="1">
        <f>(Table2[[#This Row],[Close Price]]/Table2[[#This Row],[Day Low]])-1</f>
        <v>6.4259259259259238E-2</v>
      </c>
      <c r="AD398" s="1">
        <f>(Table2[[#This Row],[Day High]]/Table2[[#This Row],[Close Price]])-1</f>
        <v>-1.687837132416925E-2</v>
      </c>
      <c r="AE398" s="1">
        <f>(Table2[[#This Row],[Close Price]]/Table2[[#This Row],[Current Week Low]])-1</f>
        <v>6.4259259259259238E-2</v>
      </c>
      <c r="AF398" s="1">
        <f>(Table2[[#This Row],[Current Week High]]/Table2[[#This Row],[Close Price]])-1</f>
        <v>2.6100574212632566E-2</v>
      </c>
      <c r="AG398" s="1">
        <f>(Table2[[#This Row],[Close Price]]/Table2[[#This Row],[Current Month Low]])-1</f>
        <v>6.4259259259259238E-2</v>
      </c>
      <c r="AH398" s="1">
        <f>(Table2[[#This Row],[Current Month High]]/Table2[[#This Row],[Close Price]])-1</f>
        <v>7.7605707325560935E-2</v>
      </c>
      <c r="AI398">
        <v>19.4362275970071</v>
      </c>
      <c r="AJ398">
        <v>23.062098501070601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7.0000000000000007E-2</v>
      </c>
      <c r="AM398" t="s">
        <v>3159</v>
      </c>
      <c r="AN398">
        <v>-3.56</v>
      </c>
      <c r="AO398" t="s">
        <v>3158</v>
      </c>
      <c r="AP398">
        <v>4.1042697680361E-2</v>
      </c>
      <c r="AQ398">
        <f>(Table2[[#This Row],[Sharpe Ratio]]-AVERAGE(Table2[Sharpe Ratio]))/_xlfn.STDEV.P(Table2[Sharpe Ratio])</f>
        <v>-0.16937737758410915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537</v>
      </c>
      <c r="AT398">
        <f>_xlfn.RANK.AVG(Table2[[#This Row],[6M Return vs Nifty Z-Score]],Table2[6M Return vs Nifty Z-Score])</f>
        <v>259</v>
      </c>
      <c r="AU398">
        <f>_xlfn.RANK.AVG(Table2[[#This Row],[Sharpe Ratio Z-Score]],Table2[Sharpe Ratio Z-Score])</f>
        <v>394</v>
      </c>
      <c r="AV398">
        <f>(Table2[[#This Row],[Rank 1Y]]+Table2[[#This Row],[Rank 6M]]+Table2[[#This Row],[Rank Sharpe]])/3</f>
        <v>396.66666666666669</v>
      </c>
    </row>
    <row r="399" spans="1:48" hidden="1" x14ac:dyDescent="0.3">
      <c r="A399" t="s">
        <v>1096</v>
      </c>
      <c r="B399" t="s">
        <v>1097</v>
      </c>
      <c r="C399" t="s">
        <v>3119</v>
      </c>
      <c r="D399" t="s">
        <v>271</v>
      </c>
      <c r="E399">
        <v>11141.75004015</v>
      </c>
      <c r="F399">
        <v>4670.5</v>
      </c>
      <c r="G399">
        <v>-23.824773856072301</v>
      </c>
      <c r="H399">
        <f>(Table2[[#This Row],[1Y Return vs Nifty]]-AVERAGE(Table2[1Y Return vs Nifty]))/_xlfn.STDEV.P(Table2[1Y Return vs Nifty])</f>
        <v>-0.78107649857201866</v>
      </c>
      <c r="I399">
        <v>-14.1957925149001</v>
      </c>
      <c r="J399">
        <f>(Table2[[#This Row],[1M Return vs Nifty]]-AVERAGE(Table2[1M Return vs Nifty]))/_xlfn.STDEV.P(Table2[1M Return vs Nifty])</f>
        <v>-1.447930226698086</v>
      </c>
      <c r="K399">
        <v>1.39594874861358</v>
      </c>
      <c r="L399">
        <f>(Table2[[#This Row],[6M Return vs Nifty]]-AVERAGE(Table2[6M Return vs Nifty]))/_xlfn.STDEV.P(Table2[6M Return vs Nifty])</f>
        <v>-0.11247387200040418</v>
      </c>
      <c r="M399">
        <v>3.2723349534058599</v>
      </c>
      <c r="N399">
        <f>(Table2[[#This Row],[1W Return vs Nifty]]-AVERAGE(Table2[1W Return vs Nifty]))/_xlfn.STDEV.P(Table2[1W Return vs Nifty])</f>
        <v>0.49740974856957654</v>
      </c>
      <c r="O399">
        <v>5230.43</v>
      </c>
      <c r="P399">
        <v>5550.5547197584401</v>
      </c>
      <c r="Q399">
        <v>5212.8846914508804</v>
      </c>
      <c r="R399">
        <v>17.4093710776012</v>
      </c>
      <c r="S399" s="1">
        <f>(Table2[[#This Row],[Close Price]]-Table2[[#This Row],[20D EMA]])/Table2[[#This Row],[20D EMA]]</f>
        <v>-0.10705238383842251</v>
      </c>
      <c r="T399" s="1">
        <f>(Table2[[#This Row],[Close Price]]-Table2[[#This Row],[50D EMA]])/Table2[[#This Row],[50D EMA]]</f>
        <v>-0.15855257072337087</v>
      </c>
      <c r="U399" s="1">
        <f>(Table2[[#This Row],[Close Price]]-Table2[[#This Row],[200D EMA]])/Table2[[#This Row],[200D EMA]]</f>
        <v>-0.10404693822220738</v>
      </c>
      <c r="V399">
        <v>0.41898723870239102</v>
      </c>
      <c r="W399">
        <v>4654</v>
      </c>
      <c r="X399">
        <v>4975.05</v>
      </c>
      <c r="Y399">
        <v>4654</v>
      </c>
      <c r="Z399">
        <v>5064</v>
      </c>
      <c r="AA399">
        <v>4654</v>
      </c>
      <c r="AB399">
        <v>5279</v>
      </c>
      <c r="AC399" s="1">
        <f>(Table2[[#This Row],[Close Price]]/Table2[[#This Row],[Day Low]])-1</f>
        <v>3.5453373442200231E-3</v>
      </c>
      <c r="AD399" s="1">
        <f>(Table2[[#This Row],[Day High]]/Table2[[#This Row],[Close Price]])-1</f>
        <v>6.5207151268600771E-2</v>
      </c>
      <c r="AE399" s="1">
        <f>(Table2[[#This Row],[Close Price]]/Table2[[#This Row],[Current Week Low]])-1</f>
        <v>3.5453373442200231E-3</v>
      </c>
      <c r="AF399" s="1">
        <f>(Table2[[#This Row],[Current Week High]]/Table2[[#This Row],[Close Price]])-1</f>
        <v>8.425222138957289E-2</v>
      </c>
      <c r="AG399" s="1">
        <f>(Table2[[#This Row],[Close Price]]/Table2[[#This Row],[Current Month Low]])-1</f>
        <v>3.5453373442200231E-3</v>
      </c>
      <c r="AH399" s="1">
        <f>(Table2[[#This Row],[Current Month High]]/Table2[[#This Row],[Close Price]])-1</f>
        <v>0.13028583663419324</v>
      </c>
      <c r="AI399">
        <v>52.472968632908596</v>
      </c>
      <c r="AJ399">
        <v>23.4912283021112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-0.15</v>
      </c>
      <c r="AM399" t="s">
        <v>3158</v>
      </c>
      <c r="AN399">
        <v>-5.83</v>
      </c>
      <c r="AO399" t="s">
        <v>3158</v>
      </c>
      <c r="AP399">
        <v>8.6321825476618E-2</v>
      </c>
      <c r="AQ399">
        <f>(Table2[[#This Row],[Sharpe Ratio]]-AVERAGE(Table2[Sharpe Ratio]))/_xlfn.STDEV.P(Table2[Sharpe Ratio])</f>
        <v>0.36731454116255363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595</v>
      </c>
      <c r="AT399">
        <f>_xlfn.RANK.AVG(Table2[[#This Row],[6M Return vs Nifty Z-Score]],Table2[6M Return vs Nifty Z-Score])</f>
        <v>343</v>
      </c>
      <c r="AU399">
        <f>_xlfn.RANK.AVG(Table2[[#This Row],[Sharpe Ratio Z-Score]],Table2[Sharpe Ratio Z-Score])</f>
        <v>254</v>
      </c>
      <c r="AV399">
        <f>(Table2[[#This Row],[Rank 1Y]]+Table2[[#This Row],[Rank 6M]]+Table2[[#This Row],[Rank Sharpe]])/3</f>
        <v>397.33333333333331</v>
      </c>
    </row>
    <row r="400" spans="1:48" hidden="1" x14ac:dyDescent="0.3">
      <c r="A400" t="s">
        <v>716</v>
      </c>
      <c r="B400" t="s">
        <v>717</v>
      </c>
      <c r="C400" t="s">
        <v>3117</v>
      </c>
      <c r="D400" t="s">
        <v>51</v>
      </c>
      <c r="E400">
        <v>23825.876302920002</v>
      </c>
      <c r="F400">
        <v>5208.1000000000004</v>
      </c>
      <c r="G400">
        <v>11.988814709614701</v>
      </c>
      <c r="H400">
        <f>(Table2[[#This Row],[1Y Return vs Nifty]]-AVERAGE(Table2[1Y Return vs Nifty]))/_xlfn.STDEV.P(Table2[1Y Return vs Nifty])</f>
        <v>-6.1301027735140012E-2</v>
      </c>
      <c r="I400">
        <v>-3.2209295657680999</v>
      </c>
      <c r="J400">
        <f>(Table2[[#This Row],[1M Return vs Nifty]]-AVERAGE(Table2[1M Return vs Nifty]))/_xlfn.STDEV.P(Table2[1M Return vs Nifty])</f>
        <v>-0.24740032467037179</v>
      </c>
      <c r="K400">
        <v>12.870700627348899</v>
      </c>
      <c r="L400">
        <f>(Table2[[#This Row],[6M Return vs Nifty]]-AVERAGE(Table2[6M Return vs Nifty]))/_xlfn.STDEV.P(Table2[6M Return vs Nifty])</f>
        <v>0.28590736965718455</v>
      </c>
      <c r="M400">
        <v>2.91793016078093</v>
      </c>
      <c r="N400">
        <f>(Table2[[#This Row],[1W Return vs Nifty]]-AVERAGE(Table2[1W Return vs Nifty]))/_xlfn.STDEV.P(Table2[1W Return vs Nifty])</f>
        <v>0.42318520645029417</v>
      </c>
      <c r="O400">
        <v>5337.29</v>
      </c>
      <c r="P400">
        <v>5468.7752470400801</v>
      </c>
      <c r="Q400">
        <v>5073.7838123794299</v>
      </c>
      <c r="R400">
        <v>40.390725887700498</v>
      </c>
      <c r="S400" s="1">
        <f>(Table2[[#This Row],[Close Price]]-Table2[[#This Row],[20D EMA]])/Table2[[#This Row],[20D EMA]]</f>
        <v>-2.4205167791144868E-2</v>
      </c>
      <c r="T400" s="1">
        <f>(Table2[[#This Row],[Close Price]]-Table2[[#This Row],[50D EMA]])/Table2[[#This Row],[50D EMA]]</f>
        <v>-4.7666110831884635E-2</v>
      </c>
      <c r="U400" s="1">
        <f>(Table2[[#This Row],[Close Price]]-Table2[[#This Row],[200D EMA]])/Table2[[#This Row],[200D EMA]]</f>
        <v>2.6472587833335521E-2</v>
      </c>
      <c r="V400">
        <v>0.413906499836524</v>
      </c>
      <c r="W400">
        <v>5128.5</v>
      </c>
      <c r="X400">
        <v>5285.3</v>
      </c>
      <c r="Y400">
        <v>5128.5</v>
      </c>
      <c r="Z400">
        <v>5390</v>
      </c>
      <c r="AA400">
        <v>5036.6499999999996</v>
      </c>
      <c r="AB400">
        <v>5390</v>
      </c>
      <c r="AC400" s="1">
        <f>(Table2[[#This Row],[Close Price]]/Table2[[#This Row],[Day Low]])-1</f>
        <v>1.5521107536316636E-2</v>
      </c>
      <c r="AD400" s="1">
        <f>(Table2[[#This Row],[Day High]]/Table2[[#This Row],[Close Price]])-1</f>
        <v>1.4823064073270498E-2</v>
      </c>
      <c r="AE400" s="1">
        <f>(Table2[[#This Row],[Close Price]]/Table2[[#This Row],[Current Week Low]])-1</f>
        <v>1.5521107536316636E-2</v>
      </c>
      <c r="AF400" s="1">
        <f>(Table2[[#This Row],[Current Week High]]/Table2[[#This Row],[Close Price]])-1</f>
        <v>3.4926364701138635E-2</v>
      </c>
      <c r="AG400" s="1">
        <f>(Table2[[#This Row],[Close Price]]/Table2[[#This Row],[Current Month Low]])-1</f>
        <v>3.4040483257721021E-2</v>
      </c>
      <c r="AH400" s="1">
        <f>(Table2[[#This Row],[Current Month High]]/Table2[[#This Row],[Close Price]])-1</f>
        <v>3.4926364701138635E-2</v>
      </c>
      <c r="AI400">
        <v>23.867629269791198</v>
      </c>
      <c r="AJ400">
        <v>33.674700341367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-7.0000000000000007E-2</v>
      </c>
      <c r="AM400" t="s">
        <v>3158</v>
      </c>
      <c r="AN400">
        <v>-1.1499999999999999</v>
      </c>
      <c r="AO400" t="s">
        <v>3158</v>
      </c>
      <c r="AP400">
        <v>-4.5289773457173998E-2</v>
      </c>
      <c r="AQ400">
        <f>(Table2[[#This Row],[Sharpe Ratio]]-AVERAGE(Table2[Sharpe Ratio]))/_xlfn.STDEV.P(Table2[Sharpe Ratio])</f>
        <v>-1.1926731396719721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320</v>
      </c>
      <c r="AT400">
        <f>_xlfn.RANK.AVG(Table2[[#This Row],[6M Return vs Nifty Z-Score]],Table2[6M Return vs Nifty Z-Score])</f>
        <v>220</v>
      </c>
      <c r="AU400">
        <f>_xlfn.RANK.AVG(Table2[[#This Row],[Sharpe Ratio Z-Score]],Table2[Sharpe Ratio Z-Score])</f>
        <v>655</v>
      </c>
      <c r="AV400">
        <f>(Table2[[#This Row],[Rank 1Y]]+Table2[[#This Row],[Rank 6M]]+Table2[[#This Row],[Rank Sharpe]])/3</f>
        <v>398.33333333333331</v>
      </c>
    </row>
    <row r="401" spans="1:48" hidden="1" x14ac:dyDescent="0.3">
      <c r="A401" t="s">
        <v>467</v>
      </c>
      <c r="B401" t="s">
        <v>468</v>
      </c>
      <c r="C401" t="s">
        <v>3113</v>
      </c>
      <c r="D401" t="s">
        <v>54</v>
      </c>
      <c r="E401">
        <v>45916.671861875002</v>
      </c>
      <c r="F401">
        <v>4287.6000000000004</v>
      </c>
      <c r="G401">
        <v>12.2291549889281</v>
      </c>
      <c r="H401">
        <f>(Table2[[#This Row],[1Y Return vs Nifty]]-AVERAGE(Table2[1Y Return vs Nifty]))/_xlfn.STDEV.P(Table2[1Y Return vs Nifty])</f>
        <v>-5.6470709282506332E-2</v>
      </c>
      <c r="I401">
        <v>-9.7555384191104402</v>
      </c>
      <c r="J401">
        <f>(Table2[[#This Row],[1M Return vs Nifty]]-AVERAGE(Table2[1M Return vs Nifty]))/_xlfn.STDEV.P(Table2[1M Return vs Nifty])</f>
        <v>-0.96221502102272782</v>
      </c>
      <c r="K401">
        <v>-15.0678247519854</v>
      </c>
      <c r="L401">
        <f>(Table2[[#This Row],[6M Return vs Nifty]]-AVERAGE(Table2[6M Return vs Nifty]))/_xlfn.STDEV.P(Table2[6M Return vs Nifty])</f>
        <v>-0.68406431673085766</v>
      </c>
      <c r="M401">
        <v>-10.3841924226786</v>
      </c>
      <c r="N401">
        <f>(Table2[[#This Row],[1W Return vs Nifty]]-AVERAGE(Table2[1W Return vs Nifty]))/_xlfn.STDEV.P(Table2[1W Return vs Nifty])</f>
        <v>-2.3627363683088958</v>
      </c>
      <c r="O401">
        <v>4699.84</v>
      </c>
      <c r="P401">
        <v>4809.1128698355396</v>
      </c>
      <c r="Q401">
        <v>4400.7485898038003</v>
      </c>
      <c r="R401">
        <v>19.307127701478102</v>
      </c>
      <c r="S401" s="1">
        <f>(Table2[[#This Row],[Close Price]]-Table2[[#This Row],[20D EMA]])/Table2[[#This Row],[20D EMA]]</f>
        <v>-8.7713624293592918E-2</v>
      </c>
      <c r="T401" s="1">
        <f>(Table2[[#This Row],[Close Price]]-Table2[[#This Row],[50D EMA]])/Table2[[#This Row],[50D EMA]]</f>
        <v>-0.10844263462948704</v>
      </c>
      <c r="U401" s="1">
        <f>(Table2[[#This Row],[Close Price]]-Table2[[#This Row],[200D EMA]])/Table2[[#This Row],[200D EMA]]</f>
        <v>-2.5711214238858502E-2</v>
      </c>
      <c r="V401">
        <v>0.68916629414833097</v>
      </c>
      <c r="W401">
        <v>4130.05</v>
      </c>
      <c r="X401">
        <v>4373.8999999999996</v>
      </c>
      <c r="Y401">
        <v>4130.05</v>
      </c>
      <c r="Z401">
        <v>4534.95</v>
      </c>
      <c r="AA401">
        <v>4130.05</v>
      </c>
      <c r="AB401">
        <v>5025</v>
      </c>
      <c r="AC401" s="1">
        <f>(Table2[[#This Row],[Close Price]]/Table2[[#This Row],[Day Low]])-1</f>
        <v>3.8147237926901667E-2</v>
      </c>
      <c r="AD401" s="1">
        <f>(Table2[[#This Row],[Day High]]/Table2[[#This Row],[Close Price]])-1</f>
        <v>2.0127810430077275E-2</v>
      </c>
      <c r="AE401" s="1">
        <f>(Table2[[#This Row],[Close Price]]/Table2[[#This Row],[Current Week Low]])-1</f>
        <v>3.8147237926901667E-2</v>
      </c>
      <c r="AF401" s="1">
        <f>(Table2[[#This Row],[Current Week High]]/Table2[[#This Row],[Close Price]])-1</f>
        <v>5.7689616568709745E-2</v>
      </c>
      <c r="AG401" s="1">
        <f>(Table2[[#This Row],[Close Price]]/Table2[[#This Row],[Current Month Low]])-1</f>
        <v>3.8147237926901667E-2</v>
      </c>
      <c r="AH401" s="1">
        <f>(Table2[[#This Row],[Current Month High]]/Table2[[#This Row],[Close Price]])-1</f>
        <v>0.17198432689616561</v>
      </c>
      <c r="AI401">
        <v>29.113023602948001</v>
      </c>
      <c r="AJ401">
        <v>38.062501006262899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-7.0000000000000007E-2</v>
      </c>
      <c r="AM401" t="s">
        <v>3158</v>
      </c>
      <c r="AN401">
        <v>-10.62</v>
      </c>
      <c r="AO401" t="s">
        <v>3158</v>
      </c>
      <c r="AP401">
        <v>6.3201802017369996E-2</v>
      </c>
      <c r="AQ401">
        <f>(Table2[[#This Row],[Sharpe Ratio]]-AVERAGE(Table2[Sharpe Ratio]))/_xlfn.STDEV.P(Table2[Sharpe Ratio])</f>
        <v>9.3273711408818807E-2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316</v>
      </c>
      <c r="AT401">
        <f>_xlfn.RANK.AVG(Table2[[#This Row],[6M Return vs Nifty Z-Score]],Table2[6M Return vs Nifty Z-Score])</f>
        <v>560</v>
      </c>
      <c r="AU401">
        <f>_xlfn.RANK.AVG(Table2[[#This Row],[Sharpe Ratio Z-Score]],Table2[Sharpe Ratio Z-Score])</f>
        <v>321</v>
      </c>
      <c r="AV401">
        <f>(Table2[[#This Row],[Rank 1Y]]+Table2[[#This Row],[Rank 6M]]+Table2[[#This Row],[Rank Sharpe]])/3</f>
        <v>399</v>
      </c>
    </row>
    <row r="402" spans="1:48" hidden="1" x14ac:dyDescent="0.3">
      <c r="A402" t="s">
        <v>850</v>
      </c>
      <c r="B402" t="s">
        <v>851</v>
      </c>
      <c r="C402" t="s">
        <v>3119</v>
      </c>
      <c r="D402" t="s">
        <v>215</v>
      </c>
      <c r="E402">
        <v>17362.226391560002</v>
      </c>
      <c r="F402">
        <v>1468.3</v>
      </c>
      <c r="G402">
        <v>0.34137665523419602</v>
      </c>
      <c r="H402">
        <f>(Table2[[#This Row],[1Y Return vs Nifty]]-AVERAGE(Table2[1Y Return vs Nifty]))/_xlfn.STDEV.P(Table2[1Y Return vs Nifty])</f>
        <v>-0.29538927595015901</v>
      </c>
      <c r="I402">
        <v>-8.4386951716069696</v>
      </c>
      <c r="J402">
        <f>(Table2[[#This Row],[1M Return vs Nifty]]-AVERAGE(Table2[1M Return vs Nifty]))/_xlfn.STDEV.P(Table2[1M Return vs Nifty])</f>
        <v>-0.81816678076326899</v>
      </c>
      <c r="K402">
        <v>-25.644297838154401</v>
      </c>
      <c r="L402">
        <f>(Table2[[#This Row],[6M Return vs Nifty]]-AVERAGE(Table2[6M Return vs Nifty]))/_xlfn.STDEV.P(Table2[6M Return vs Nifty])</f>
        <v>-1.0512590521773253</v>
      </c>
      <c r="M402">
        <v>-0.932051117846184</v>
      </c>
      <c r="N402">
        <f>(Table2[[#This Row],[1W Return vs Nifty]]-AVERAGE(Table2[1W Return vs Nifty]))/_xlfn.STDEV.P(Table2[1W Return vs Nifty])</f>
        <v>-0.38313317163194766</v>
      </c>
      <c r="O402">
        <v>1609.64</v>
      </c>
      <c r="P402">
        <v>1719.1255358778601</v>
      </c>
      <c r="Q402">
        <v>1782.10589610998</v>
      </c>
      <c r="R402">
        <v>23.588563086075499</v>
      </c>
      <c r="S402" s="1">
        <f>(Table2[[#This Row],[Close Price]]-Table2[[#This Row],[20D EMA]])/Table2[[#This Row],[20D EMA]]</f>
        <v>-8.7808454064262895E-2</v>
      </c>
      <c r="T402" s="1">
        <f>(Table2[[#This Row],[Close Price]]-Table2[[#This Row],[50D EMA]])/Table2[[#This Row],[50D EMA]]</f>
        <v>-0.14590297837078997</v>
      </c>
      <c r="U402" s="1">
        <f>(Table2[[#This Row],[Close Price]]-Table2[[#This Row],[200D EMA]])/Table2[[#This Row],[200D EMA]]</f>
        <v>-0.17608712074572139</v>
      </c>
      <c r="V402">
        <v>0.80984908501790398</v>
      </c>
      <c r="W402">
        <v>1464</v>
      </c>
      <c r="X402">
        <v>1513.6</v>
      </c>
      <c r="Y402">
        <v>1456.85</v>
      </c>
      <c r="Z402">
        <v>1573.6</v>
      </c>
      <c r="AA402">
        <v>1456.85</v>
      </c>
      <c r="AB402">
        <v>1647.1</v>
      </c>
      <c r="AC402" s="1">
        <f>(Table2[[#This Row],[Close Price]]/Table2[[#This Row],[Day Low]])-1</f>
        <v>2.9371584699453557E-3</v>
      </c>
      <c r="AD402" s="1">
        <f>(Table2[[#This Row],[Day High]]/Table2[[#This Row],[Close Price]])-1</f>
        <v>3.0852005720901632E-2</v>
      </c>
      <c r="AE402" s="1">
        <f>(Table2[[#This Row],[Close Price]]/Table2[[#This Row],[Current Week Low]])-1</f>
        <v>7.859422727116705E-3</v>
      </c>
      <c r="AF402" s="1">
        <f>(Table2[[#This Row],[Current Week High]]/Table2[[#This Row],[Close Price]])-1</f>
        <v>7.1715589457195472E-2</v>
      </c>
      <c r="AG402" s="1">
        <f>(Table2[[#This Row],[Close Price]]/Table2[[#This Row],[Current Month Low]])-1</f>
        <v>7.859422727116705E-3</v>
      </c>
      <c r="AH402" s="1">
        <f>(Table2[[#This Row],[Current Month High]]/Table2[[#This Row],[Close Price]])-1</f>
        <v>0.12177347953415518</v>
      </c>
      <c r="AI402">
        <v>65.385139276714497</v>
      </c>
      <c r="AJ402">
        <v>24.379500211774602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-0.12</v>
      </c>
      <c r="AM402" t="s">
        <v>3158</v>
      </c>
      <c r="AN402">
        <v>-2.5499999999999998</v>
      </c>
      <c r="AO402" t="s">
        <v>3158</v>
      </c>
      <c r="AP402">
        <v>0.14566349325337</v>
      </c>
      <c r="AQ402">
        <f>(Table2[[#This Row],[Sharpe Ratio]]-AVERAGE(Table2[Sharpe Ratio]))/_xlfn.STDEV.P(Table2[Sharpe Ratio])</f>
        <v>1.0706892546517295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413</v>
      </c>
      <c r="AT402">
        <f>_xlfn.RANK.AVG(Table2[[#This Row],[6M Return vs Nifty Z-Score]],Table2[6M Return vs Nifty Z-Score])</f>
        <v>679</v>
      </c>
      <c r="AU402">
        <f>_xlfn.RANK.AVG(Table2[[#This Row],[Sharpe Ratio Z-Score]],Table2[Sharpe Ratio Z-Score])</f>
        <v>105</v>
      </c>
      <c r="AV402">
        <f>(Table2[[#This Row],[Rank 1Y]]+Table2[[#This Row],[Rank 6M]]+Table2[[#This Row],[Rank Sharpe]])/3</f>
        <v>399</v>
      </c>
    </row>
    <row r="403" spans="1:48" hidden="1" x14ac:dyDescent="0.3">
      <c r="A403" t="s">
        <v>278</v>
      </c>
      <c r="B403" t="s">
        <v>279</v>
      </c>
      <c r="C403" t="s">
        <v>3113</v>
      </c>
      <c r="D403" t="s">
        <v>34</v>
      </c>
      <c r="E403">
        <v>89191.713839579999</v>
      </c>
      <c r="F403">
        <v>98.33</v>
      </c>
      <c r="G403">
        <v>0.39374117869259301</v>
      </c>
      <c r="H403">
        <f>(Table2[[#This Row],[1Y Return vs Nifty]]-AVERAGE(Table2[1Y Return vs Nifty]))/_xlfn.STDEV.P(Table2[1Y Return vs Nifty])</f>
        <v>-0.29433686257755642</v>
      </c>
      <c r="I403">
        <v>2.61881580961778</v>
      </c>
      <c r="J403">
        <f>(Table2[[#This Row],[1M Return vs Nifty]]-AVERAGE(Table2[1M Return vs Nifty]))/_xlfn.STDEV.P(Table2[1M Return vs Nifty])</f>
        <v>0.39140391150765624</v>
      </c>
      <c r="K403">
        <v>-17.0858262191832</v>
      </c>
      <c r="L403">
        <f>(Table2[[#This Row],[6M Return vs Nifty]]-AVERAGE(Table2[6M Return vs Nifty]))/_xlfn.STDEV.P(Table2[6M Return vs Nifty])</f>
        <v>-0.75412543340379601</v>
      </c>
      <c r="M403">
        <v>1.0654230127509701</v>
      </c>
      <c r="N403">
        <f>(Table2[[#This Row],[1W Return vs Nifty]]-AVERAGE(Table2[1W Return vs Nifty]))/_xlfn.STDEV.P(Table2[1W Return vs Nifty])</f>
        <v>3.5206551261111725E-2</v>
      </c>
      <c r="O403">
        <v>102.66</v>
      </c>
      <c r="P403">
        <v>104.70540637561901</v>
      </c>
      <c r="Q403">
        <v>105.010251353676</v>
      </c>
      <c r="R403">
        <v>32.568403586030499</v>
      </c>
      <c r="S403" s="1">
        <f>(Table2[[#This Row],[Close Price]]-Table2[[#This Row],[20D EMA]])/Table2[[#This Row],[20D EMA]]</f>
        <v>-4.2178063510617557E-2</v>
      </c>
      <c r="T403" s="1">
        <f>(Table2[[#This Row],[Close Price]]-Table2[[#This Row],[50D EMA]])/Table2[[#This Row],[50D EMA]]</f>
        <v>-6.0888989368399433E-2</v>
      </c>
      <c r="U403" s="1">
        <f>(Table2[[#This Row],[Close Price]]-Table2[[#This Row],[200D EMA]])/Table2[[#This Row],[200D EMA]]</f>
        <v>-6.3615230585219895E-2</v>
      </c>
      <c r="V403">
        <v>0.85947238545680804</v>
      </c>
      <c r="W403">
        <v>97.54</v>
      </c>
      <c r="X403">
        <v>102</v>
      </c>
      <c r="Y403">
        <v>97.54</v>
      </c>
      <c r="Z403">
        <v>105.14</v>
      </c>
      <c r="AA403">
        <v>97.54</v>
      </c>
      <c r="AB403">
        <v>106.49</v>
      </c>
      <c r="AC403" s="1">
        <f>(Table2[[#This Row],[Close Price]]/Table2[[#This Row],[Day Low]])-1</f>
        <v>8.0992413368874416E-3</v>
      </c>
      <c r="AD403" s="1">
        <f>(Table2[[#This Row],[Day High]]/Table2[[#This Row],[Close Price]])-1</f>
        <v>3.7323299094884632E-2</v>
      </c>
      <c r="AE403" s="1">
        <f>(Table2[[#This Row],[Close Price]]/Table2[[#This Row],[Current Week Low]])-1</f>
        <v>8.0992413368874416E-3</v>
      </c>
      <c r="AF403" s="1">
        <f>(Table2[[#This Row],[Current Week High]]/Table2[[#This Row],[Close Price]])-1</f>
        <v>6.9256584968982127E-2</v>
      </c>
      <c r="AG403" s="1">
        <f>(Table2[[#This Row],[Close Price]]/Table2[[#This Row],[Current Month Low]])-1</f>
        <v>8.0992413368874416E-3</v>
      </c>
      <c r="AH403" s="1">
        <f>(Table2[[#This Row],[Current Month High]]/Table2[[#This Row],[Close Price]])-1</f>
        <v>8.2985863927590664E-2</v>
      </c>
      <c r="AI403">
        <v>31.0891894640496</v>
      </c>
      <c r="AJ403">
        <v>27.057759400439299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-0.09</v>
      </c>
      <c r="AM403" t="s">
        <v>3158</v>
      </c>
      <c r="AN403">
        <v>-2.34</v>
      </c>
      <c r="AO403" t="s">
        <v>3158</v>
      </c>
      <c r="AP403">
        <v>0.10488659744669999</v>
      </c>
      <c r="AQ403">
        <f>(Table2[[#This Row],[Sharpe Ratio]]-AVERAGE(Table2[Sharpe Ratio]))/_xlfn.STDEV.P(Table2[Sharpe Ratio])</f>
        <v>0.58736213427324091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411</v>
      </c>
      <c r="AT403">
        <f>_xlfn.RANK.AVG(Table2[[#This Row],[6M Return vs Nifty Z-Score]],Table2[6M Return vs Nifty Z-Score])</f>
        <v>589</v>
      </c>
      <c r="AU403">
        <f>_xlfn.RANK.AVG(Table2[[#This Row],[Sharpe Ratio Z-Score]],Table2[Sharpe Ratio Z-Score])</f>
        <v>201</v>
      </c>
      <c r="AV403">
        <f>(Table2[[#This Row],[Rank 1Y]]+Table2[[#This Row],[Rank 6M]]+Table2[[#This Row],[Rank Sharpe]])/3</f>
        <v>400.33333333333331</v>
      </c>
    </row>
    <row r="404" spans="1:48" hidden="1" x14ac:dyDescent="0.3">
      <c r="A404" t="s">
        <v>1272</v>
      </c>
      <c r="B404" t="s">
        <v>1273</v>
      </c>
      <c r="C404" t="s">
        <v>3116</v>
      </c>
      <c r="D404" t="s">
        <v>48</v>
      </c>
      <c r="E404">
        <v>8650.776296</v>
      </c>
      <c r="F404">
        <v>307.60000000000002</v>
      </c>
      <c r="G404">
        <v>-4.2082273209879899</v>
      </c>
      <c r="H404">
        <f>(Table2[[#This Row],[1Y Return vs Nifty]]-AVERAGE(Table2[1Y Return vs Nifty]))/_xlfn.STDEV.P(Table2[1Y Return vs Nifty])</f>
        <v>-0.38682645036512792</v>
      </c>
      <c r="I404">
        <v>-5.4718386755223802</v>
      </c>
      <c r="J404">
        <f>(Table2[[#This Row],[1M Return vs Nifty]]-AVERAGE(Table2[1M Return vs Nifty]))/_xlfn.STDEV.P(Table2[1M Return vs Nifty])</f>
        <v>-0.49362514820863013</v>
      </c>
      <c r="K404">
        <v>18.5853493984267</v>
      </c>
      <c r="L404">
        <f>(Table2[[#This Row],[6M Return vs Nifty]]-AVERAGE(Table2[6M Return vs Nifty]))/_xlfn.STDEV.P(Table2[6M Return vs Nifty])</f>
        <v>0.48430894706104405</v>
      </c>
      <c r="M404">
        <v>0.808686463032951</v>
      </c>
      <c r="N404">
        <f>(Table2[[#This Row],[1W Return vs Nifty]]-AVERAGE(Table2[1W Return vs Nifty]))/_xlfn.STDEV.P(Table2[1W Return vs Nifty])</f>
        <v>-1.8562904583328987E-2</v>
      </c>
      <c r="O404">
        <v>298.38</v>
      </c>
      <c r="P404">
        <v>312.79895549437401</v>
      </c>
      <c r="Q404">
        <v>310.71522538007503</v>
      </c>
      <c r="R404">
        <v>61.9081268295242</v>
      </c>
      <c r="S404" s="1">
        <f>(Table2[[#This Row],[Close Price]]-Table2[[#This Row],[20D EMA]])/Table2[[#This Row],[20D EMA]]</f>
        <v>3.0900194383001633E-2</v>
      </c>
      <c r="T404" s="1">
        <f>(Table2[[#This Row],[Close Price]]-Table2[[#This Row],[50D EMA]])/Table2[[#This Row],[50D EMA]]</f>
        <v>-1.6620757208594638E-2</v>
      </c>
      <c r="U404" s="1">
        <f>(Table2[[#This Row],[Close Price]]-Table2[[#This Row],[200D EMA]])/Table2[[#This Row],[200D EMA]]</f>
        <v>-1.0025982396789142E-2</v>
      </c>
      <c r="V404">
        <v>2.5111577633864899</v>
      </c>
      <c r="W404">
        <v>300.10000000000002</v>
      </c>
      <c r="X404">
        <v>324.85000000000002</v>
      </c>
      <c r="Y404">
        <v>281.14999999999998</v>
      </c>
      <c r="Z404">
        <v>324.85000000000002</v>
      </c>
      <c r="AA404">
        <v>281.14999999999998</v>
      </c>
      <c r="AB404">
        <v>324.85000000000002</v>
      </c>
      <c r="AC404" s="1">
        <f>(Table2[[#This Row],[Close Price]]/Table2[[#This Row],[Day Low]])-1</f>
        <v>2.4991669443518827E-2</v>
      </c>
      <c r="AD404" s="1">
        <f>(Table2[[#This Row],[Day High]]/Table2[[#This Row],[Close Price]])-1</f>
        <v>5.6079323797139091E-2</v>
      </c>
      <c r="AE404" s="1">
        <f>(Table2[[#This Row],[Close Price]]/Table2[[#This Row],[Current Week Low]])-1</f>
        <v>9.4077894362440073E-2</v>
      </c>
      <c r="AF404" s="1">
        <f>(Table2[[#This Row],[Current Week High]]/Table2[[#This Row],[Close Price]])-1</f>
        <v>5.6079323797139091E-2</v>
      </c>
      <c r="AG404" s="1">
        <f>(Table2[[#This Row],[Close Price]]/Table2[[#This Row],[Current Month Low]])-1</f>
        <v>9.4077894362440073E-2</v>
      </c>
      <c r="AH404" s="1">
        <f>(Table2[[#This Row],[Current Month High]]/Table2[[#This Row],[Close Price]])-1</f>
        <v>5.6079323797139091E-2</v>
      </c>
      <c r="AI404">
        <v>35.045513654096197</v>
      </c>
      <c r="AJ404">
        <v>29.926082365364302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</v>
      </c>
      <c r="AM404" t="s">
        <v>3160</v>
      </c>
      <c r="AN404">
        <v>7.27</v>
      </c>
      <c r="AO404" t="s">
        <v>3159</v>
      </c>
      <c r="AP404">
        <v>-9.3023506927139999E-3</v>
      </c>
      <c r="AQ404">
        <f>(Table2[[#This Row],[Sharpe Ratio]]-AVERAGE(Table2[Sharpe Ratio]))/_xlfn.STDEV.P(Table2[Sharpe Ratio])</f>
        <v>-0.76611547581604478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449</v>
      </c>
      <c r="AT404">
        <f>_xlfn.RANK.AVG(Table2[[#This Row],[6M Return vs Nifty Z-Score]],Table2[6M Return vs Nifty Z-Score])</f>
        <v>178</v>
      </c>
      <c r="AU404">
        <f>_xlfn.RANK.AVG(Table2[[#This Row],[Sharpe Ratio Z-Score]],Table2[Sharpe Ratio Z-Score])</f>
        <v>578</v>
      </c>
      <c r="AV404">
        <f>(Table2[[#This Row],[Rank 1Y]]+Table2[[#This Row],[Rank 6M]]+Table2[[#This Row],[Rank Sharpe]])/3</f>
        <v>401.66666666666669</v>
      </c>
    </row>
    <row r="405" spans="1:48" hidden="1" x14ac:dyDescent="0.3">
      <c r="A405" t="s">
        <v>370</v>
      </c>
      <c r="B405" t="s">
        <v>371</v>
      </c>
      <c r="C405" t="s">
        <v>3119</v>
      </c>
      <c r="D405" t="s">
        <v>117</v>
      </c>
      <c r="E405">
        <v>61527.537718799998</v>
      </c>
      <c r="F405">
        <v>1321.5</v>
      </c>
      <c r="G405">
        <v>6.9852657337276796</v>
      </c>
      <c r="H405">
        <f>(Table2[[#This Row],[1Y Return vs Nifty]]-AVERAGE(Table2[1Y Return vs Nifty]))/_xlfn.STDEV.P(Table2[1Y Return vs Nifty])</f>
        <v>-0.16186151229448389</v>
      </c>
      <c r="I405">
        <v>-2.98211259403472</v>
      </c>
      <c r="J405">
        <f>(Table2[[#This Row],[1M Return vs Nifty]]-AVERAGE(Table2[1M Return vs Nifty]))/_xlfn.STDEV.P(Table2[1M Return vs Nifty])</f>
        <v>-0.22127636148226604</v>
      </c>
      <c r="K405">
        <v>-13.2562329247968</v>
      </c>
      <c r="L405">
        <f>(Table2[[#This Row],[6M Return vs Nifty]]-AVERAGE(Table2[6M Return vs Nifty]))/_xlfn.STDEV.P(Table2[6M Return vs Nifty])</f>
        <v>-0.62116934443698379</v>
      </c>
      <c r="M405">
        <v>-3.2594721845394901</v>
      </c>
      <c r="N405">
        <f>(Table2[[#This Row],[1W Return vs Nifty]]-AVERAGE(Table2[1W Return vs Nifty]))/_xlfn.STDEV.P(Table2[1W Return vs Nifty])</f>
        <v>-0.87057512103274848</v>
      </c>
      <c r="O405">
        <v>1421.26</v>
      </c>
      <c r="P405">
        <v>1473.42052260898</v>
      </c>
      <c r="Q405">
        <v>1424.7339808115901</v>
      </c>
      <c r="R405">
        <v>23.411866152966599</v>
      </c>
      <c r="S405" s="1">
        <f>(Table2[[#This Row],[Close Price]]-Table2[[#This Row],[20D EMA]])/Table2[[#This Row],[20D EMA]]</f>
        <v>-7.0191238759973545E-2</v>
      </c>
      <c r="T405" s="1">
        <f>(Table2[[#This Row],[Close Price]]-Table2[[#This Row],[50D EMA]])/Table2[[#This Row],[50D EMA]]</f>
        <v>-0.10310737517078625</v>
      </c>
      <c r="U405" s="1">
        <f>(Table2[[#This Row],[Close Price]]-Table2[[#This Row],[200D EMA]])/Table2[[#This Row],[200D EMA]]</f>
        <v>-7.2458425363578077E-2</v>
      </c>
      <c r="V405">
        <v>0.833892119648317</v>
      </c>
      <c r="W405">
        <v>1312.7</v>
      </c>
      <c r="X405">
        <v>1363.35</v>
      </c>
      <c r="Y405">
        <v>1312.7</v>
      </c>
      <c r="Z405">
        <v>1420.05</v>
      </c>
      <c r="AA405">
        <v>1312.7</v>
      </c>
      <c r="AB405">
        <v>1482.9</v>
      </c>
      <c r="AC405" s="1">
        <f>(Table2[[#This Row],[Close Price]]/Table2[[#This Row],[Day Low]])-1</f>
        <v>6.7037403824179442E-3</v>
      </c>
      <c r="AD405" s="1">
        <f>(Table2[[#This Row],[Day High]]/Table2[[#This Row],[Close Price]])-1</f>
        <v>3.1668558456299678E-2</v>
      </c>
      <c r="AE405" s="1">
        <f>(Table2[[#This Row],[Close Price]]/Table2[[#This Row],[Current Week Low]])-1</f>
        <v>6.7037403824179442E-3</v>
      </c>
      <c r="AF405" s="1">
        <f>(Table2[[#This Row],[Current Week High]]/Table2[[#This Row],[Close Price]])-1</f>
        <v>7.4574347332576618E-2</v>
      </c>
      <c r="AG405" s="1">
        <f>(Table2[[#This Row],[Close Price]]/Table2[[#This Row],[Current Month Low]])-1</f>
        <v>6.7037403824179442E-3</v>
      </c>
      <c r="AH405" s="1">
        <f>(Table2[[#This Row],[Current Month High]]/Table2[[#This Row],[Close Price]])-1</f>
        <v>0.12213393870601585</v>
      </c>
      <c r="AI405">
        <v>36.549375709421099</v>
      </c>
      <c r="AJ405">
        <v>28.5380799533119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-0.06</v>
      </c>
      <c r="AM405" t="s">
        <v>3158</v>
      </c>
      <c r="AN405">
        <v>-3.22</v>
      </c>
      <c r="AO405" t="s">
        <v>3158</v>
      </c>
      <c r="AP405">
        <v>6.4452218623815005E-2</v>
      </c>
      <c r="AQ405">
        <f>(Table2[[#This Row],[Sharpe Ratio]]-AVERAGE(Table2[Sharpe Ratio]))/_xlfn.STDEV.P(Table2[Sharpe Ratio])</f>
        <v>0.10809485572867777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357</v>
      </c>
      <c r="AT405">
        <f>_xlfn.RANK.AVG(Table2[[#This Row],[6M Return vs Nifty Z-Score]],Table2[6M Return vs Nifty Z-Score])</f>
        <v>535</v>
      </c>
      <c r="AU405">
        <f>_xlfn.RANK.AVG(Table2[[#This Row],[Sharpe Ratio Z-Score]],Table2[Sharpe Ratio Z-Score])</f>
        <v>314</v>
      </c>
      <c r="AV405">
        <f>(Table2[[#This Row],[Rank 1Y]]+Table2[[#This Row],[Rank 6M]]+Table2[[#This Row],[Rank Sharpe]])/3</f>
        <v>402</v>
      </c>
    </row>
    <row r="406" spans="1:48" hidden="1" x14ac:dyDescent="0.3">
      <c r="A406" t="s">
        <v>496</v>
      </c>
      <c r="B406" t="s">
        <v>497</v>
      </c>
      <c r="C406" t="s">
        <v>3125</v>
      </c>
      <c r="D406" t="s">
        <v>498</v>
      </c>
      <c r="E406">
        <v>41108.001977519998</v>
      </c>
      <c r="F406">
        <v>625.20000000000005</v>
      </c>
      <c r="G406">
        <v>2.64783680763672</v>
      </c>
      <c r="H406">
        <f>(Table2[[#This Row],[1Y Return vs Nifty]]-AVERAGE(Table2[1Y Return vs Nifty]))/_xlfn.STDEV.P(Table2[1Y Return vs Nifty])</f>
        <v>-0.24903442828899502</v>
      </c>
      <c r="I406">
        <v>6.7241742802295299</v>
      </c>
      <c r="J406">
        <f>(Table2[[#This Row],[1M Return vs Nifty]]-AVERAGE(Table2[1M Return vs Nifty]))/_xlfn.STDEV.P(Table2[1M Return vs Nifty])</f>
        <v>0.84048520075527944</v>
      </c>
      <c r="K406">
        <v>25.7629658294906</v>
      </c>
      <c r="L406">
        <f>(Table2[[#This Row],[6M Return vs Nifty]]-AVERAGE(Table2[6M Return vs Nifty]))/_xlfn.STDEV.P(Table2[6M Return vs Nifty])</f>
        <v>0.73350193843614786</v>
      </c>
      <c r="M406">
        <v>10.5961515576652</v>
      </c>
      <c r="N406">
        <f>(Table2[[#This Row],[1W Return vs Nifty]]-AVERAGE(Table2[1W Return vs Nifty]))/_xlfn.STDEV.P(Table2[1W Return vs Nifty])</f>
        <v>2.0312686165337337</v>
      </c>
      <c r="O406">
        <v>607.1</v>
      </c>
      <c r="P406">
        <v>616.87523736172295</v>
      </c>
      <c r="Q406">
        <v>575.07112737050898</v>
      </c>
      <c r="R406">
        <v>62.949103129532503</v>
      </c>
      <c r="S406" s="1">
        <f>(Table2[[#This Row],[Close Price]]-Table2[[#This Row],[20D EMA]])/Table2[[#This Row],[20D EMA]]</f>
        <v>2.9813869214297517E-2</v>
      </c>
      <c r="T406" s="1">
        <f>(Table2[[#This Row],[Close Price]]-Table2[[#This Row],[50D EMA]])/Table2[[#This Row],[50D EMA]]</f>
        <v>1.3495050755936931E-2</v>
      </c>
      <c r="U406" s="1">
        <f>(Table2[[#This Row],[Close Price]]-Table2[[#This Row],[200D EMA]])/Table2[[#This Row],[200D EMA]]</f>
        <v>8.7169865158599508E-2</v>
      </c>
      <c r="V406">
        <v>1.5039686515937101</v>
      </c>
      <c r="W406">
        <v>615.20000000000005</v>
      </c>
      <c r="X406">
        <v>641.65</v>
      </c>
      <c r="Y406">
        <v>594.4</v>
      </c>
      <c r="Z406">
        <v>655.95</v>
      </c>
      <c r="AA406">
        <v>558.25</v>
      </c>
      <c r="AB406">
        <v>655.95</v>
      </c>
      <c r="AC406" s="1">
        <f>(Table2[[#This Row],[Close Price]]/Table2[[#This Row],[Day Low]])-1</f>
        <v>1.6254876462938883E-2</v>
      </c>
      <c r="AD406" s="1">
        <f>(Table2[[#This Row],[Day High]]/Table2[[#This Row],[Close Price]])-1</f>
        <v>2.6311580294305692E-2</v>
      </c>
      <c r="AE406" s="1">
        <f>(Table2[[#This Row],[Close Price]]/Table2[[#This Row],[Current Week Low]])-1</f>
        <v>5.1816958277254521E-2</v>
      </c>
      <c r="AF406" s="1">
        <f>(Table2[[#This Row],[Current Week High]]/Table2[[#This Row],[Close Price]])-1</f>
        <v>4.9184261036468335E-2</v>
      </c>
      <c r="AG406" s="1">
        <f>(Table2[[#This Row],[Close Price]]/Table2[[#This Row],[Current Month Low]])-1</f>
        <v>0.1199283475145545</v>
      </c>
      <c r="AH406" s="1">
        <f>(Table2[[#This Row],[Current Month High]]/Table2[[#This Row],[Close Price]])-1</f>
        <v>4.9184261036468335E-2</v>
      </c>
      <c r="AI406">
        <v>14.4353806781829</v>
      </c>
      <c r="AJ406">
        <v>48.485928037050201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0.05</v>
      </c>
      <c r="AM406" t="s">
        <v>3159</v>
      </c>
      <c r="AN406">
        <v>6.78</v>
      </c>
      <c r="AO406" t="s">
        <v>3159</v>
      </c>
      <c r="AP406">
        <v>-6.7226125847266005E-2</v>
      </c>
      <c r="AQ406">
        <f>(Table2[[#This Row],[Sharpe Ratio]]-AVERAGE(Table2[Sharpe Ratio]))/_xlfn.STDEV.P(Table2[Sharpe Ratio])</f>
        <v>-1.4526839576258161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391</v>
      </c>
      <c r="AT406">
        <f>_xlfn.RANK.AVG(Table2[[#This Row],[6M Return vs Nifty Z-Score]],Table2[6M Return vs Nifty Z-Score])</f>
        <v>128</v>
      </c>
      <c r="AU406">
        <f>_xlfn.RANK.AVG(Table2[[#This Row],[Sharpe Ratio Z-Score]],Table2[Sharpe Ratio Z-Score])</f>
        <v>687</v>
      </c>
      <c r="AV406">
        <f>(Table2[[#This Row],[Rank 1Y]]+Table2[[#This Row],[Rank 6M]]+Table2[[#This Row],[Rank Sharpe]])/3</f>
        <v>402</v>
      </c>
    </row>
    <row r="407" spans="1:48" x14ac:dyDescent="0.3">
      <c r="A407" t="s">
        <v>1886</v>
      </c>
      <c r="B407" t="s">
        <v>1887</v>
      </c>
      <c r="C407" t="s">
        <v>3124</v>
      </c>
      <c r="D407" t="s">
        <v>287</v>
      </c>
      <c r="E407">
        <v>3739.6270357499998</v>
      </c>
      <c r="F407">
        <v>1191.25</v>
      </c>
      <c r="G407">
        <v>-8.3479535091964294</v>
      </c>
      <c r="H407">
        <f>(Table2[[#This Row],[1Y Return vs Nifty]]-AVERAGE(Table2[1Y Return vs Nifty]))/_xlfn.STDEV.P(Table2[1Y Return vs Nifty])</f>
        <v>-0.47002597003315449</v>
      </c>
      <c r="I407">
        <v>11.5448555264175</v>
      </c>
      <c r="J407">
        <f>(Table2[[#This Row],[1M Return vs Nifty]]-AVERAGE(Table2[1M Return vs Nifty]))/_xlfn.STDEV.P(Table2[1M Return vs Nifty])</f>
        <v>1.3678149734382818</v>
      </c>
      <c r="K407">
        <v>36.493402686744602</v>
      </c>
      <c r="L407">
        <f>(Table2[[#This Row],[6M Return vs Nifty]]-AVERAGE(Table2[6M Return vs Nifty]))/_xlfn.STDEV.P(Table2[6M Return vs Nifty])</f>
        <v>1.1060419989008232</v>
      </c>
      <c r="M407">
        <v>12.803445223692099</v>
      </c>
      <c r="N407">
        <f>(Table2[[#This Row],[1W Return vs Nifty]]-AVERAGE(Table2[1W Return vs Nifty]))/_xlfn.STDEV.P(Table2[1W Return vs Nifty])</f>
        <v>2.4935517602524682</v>
      </c>
      <c r="O407">
        <v>1175.53</v>
      </c>
      <c r="P407">
        <v>1162.7311346434401</v>
      </c>
      <c r="Q407">
        <v>1098.91049518107</v>
      </c>
      <c r="R407">
        <v>51.848291193305798</v>
      </c>
      <c r="S407" s="1">
        <f>(Table2[[#This Row],[Close Price]]-Table2[[#This Row],[20D EMA]])/Table2[[#This Row],[20D EMA]]</f>
        <v>1.3372691466827753E-2</v>
      </c>
      <c r="T407" s="1">
        <f>(Table2[[#This Row],[Close Price]]-Table2[[#This Row],[50D EMA]])/Table2[[#This Row],[50D EMA]]</f>
        <v>2.4527480607376542E-2</v>
      </c>
      <c r="U407" s="1">
        <f>(Table2[[#This Row],[Close Price]]-Table2[[#This Row],[200D EMA]])/Table2[[#This Row],[200D EMA]]</f>
        <v>8.40282308921938E-2</v>
      </c>
      <c r="V407">
        <v>0.75060048900096898</v>
      </c>
      <c r="W407">
        <v>1181</v>
      </c>
      <c r="X407">
        <v>1269</v>
      </c>
      <c r="Y407">
        <v>1181</v>
      </c>
      <c r="Z407">
        <v>1269</v>
      </c>
      <c r="AA407">
        <v>1103.1500000000001</v>
      </c>
      <c r="AB407">
        <v>1269</v>
      </c>
      <c r="AC407" s="1">
        <f>(Table2[[#This Row],[Close Price]]/Table2[[#This Row],[Day Low]])-1</f>
        <v>8.6790855207450335E-3</v>
      </c>
      <c r="AD407" s="1">
        <f>(Table2[[#This Row],[Day High]]/Table2[[#This Row],[Close Price]])-1</f>
        <v>6.5267576075550782E-2</v>
      </c>
      <c r="AE407" s="1">
        <f>(Table2[[#This Row],[Close Price]]/Table2[[#This Row],[Current Week Low]])-1</f>
        <v>8.6790855207450335E-3</v>
      </c>
      <c r="AF407" s="1">
        <f>(Table2[[#This Row],[Current Week High]]/Table2[[#This Row],[Close Price]])-1</f>
        <v>6.5267576075550782E-2</v>
      </c>
      <c r="AG407" s="1">
        <f>(Table2[[#This Row],[Close Price]]/Table2[[#This Row],[Current Month Low]])-1</f>
        <v>7.9862212754385098E-2</v>
      </c>
      <c r="AH407" s="1">
        <f>(Table2[[#This Row],[Current Month High]]/Table2[[#This Row],[Close Price]])-1</f>
        <v>6.5267576075550782E-2</v>
      </c>
      <c r="AI407">
        <v>15.4249737670514</v>
      </c>
      <c r="AJ407">
        <v>58.484667065788599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0.03</v>
      </c>
      <c r="AM407" t="s">
        <v>3159</v>
      </c>
      <c r="AN407">
        <v>7.63</v>
      </c>
      <c r="AO407" t="s">
        <v>3159</v>
      </c>
      <c r="AP407">
        <v>-4.0792386727074997E-2</v>
      </c>
      <c r="AQ407">
        <f>(Table2[[#This Row],[Sharpe Ratio]]-AVERAGE(Table2[Sharpe Ratio]))/_xlfn.STDEV.P(Table2[Sharpe Ratio])</f>
        <v>-1.1393657719951118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3.358016990563307</v>
      </c>
      <c r="AS407">
        <f>_xlfn.RANK.AVG(Table2[[#This Row],[1Y Return vs Nifty Z-Score]],Table2[1Y Return vs Nifty Z-Score])</f>
        <v>479</v>
      </c>
      <c r="AT407">
        <f>_xlfn.RANK.AVG(Table2[[#This Row],[6M Return vs Nifty Z-Score]],Table2[6M Return vs Nifty Z-Score])</f>
        <v>80</v>
      </c>
      <c r="AU407">
        <f>_xlfn.RANK.AVG(Table2[[#This Row],[Sharpe Ratio Z-Score]],Table2[Sharpe Ratio Z-Score])</f>
        <v>647</v>
      </c>
      <c r="AV407">
        <f>(Table2[[#This Row],[Rank 1Y]]+Table2[[#This Row],[Rank 6M]]+Table2[[#This Row],[Rank Sharpe]])/3</f>
        <v>402</v>
      </c>
    </row>
    <row r="408" spans="1:48" hidden="1" x14ac:dyDescent="0.3">
      <c r="A408" t="s">
        <v>507</v>
      </c>
      <c r="B408" t="s">
        <v>508</v>
      </c>
      <c r="C408" t="s">
        <v>3117</v>
      </c>
      <c r="D408" t="s">
        <v>509</v>
      </c>
      <c r="E408">
        <v>39708.233488680002</v>
      </c>
      <c r="F408">
        <v>331.55</v>
      </c>
      <c r="G408">
        <v>24.666014752296402</v>
      </c>
      <c r="H408">
        <f>(Table2[[#This Row],[1Y Return vs Nifty]]-AVERAGE(Table2[1Y Return vs Nifty]))/_xlfn.STDEV.P(Table2[1Y Return vs Nifty])</f>
        <v>0.19348320347582915</v>
      </c>
      <c r="I408">
        <v>5.4851710935142997</v>
      </c>
      <c r="J408">
        <f>(Table2[[#This Row],[1M Return vs Nifty]]-AVERAGE(Table2[1M Return vs Nifty]))/_xlfn.STDEV.P(Table2[1M Return vs Nifty])</f>
        <v>0.70495181129487583</v>
      </c>
      <c r="K408">
        <v>3.3296457312952099</v>
      </c>
      <c r="L408">
        <f>(Table2[[#This Row],[6M Return vs Nifty]]-AVERAGE(Table2[6M Return vs Nifty]))/_xlfn.STDEV.P(Table2[6M Return vs Nifty])</f>
        <v>-4.5339644342041609E-2</v>
      </c>
      <c r="M408">
        <v>13.0546992992318</v>
      </c>
      <c r="N408">
        <f>(Table2[[#This Row],[1W Return vs Nifty]]-AVERAGE(Table2[1W Return vs Nifty]))/_xlfn.STDEV.P(Table2[1W Return vs Nifty])</f>
        <v>2.546172997607671</v>
      </c>
      <c r="O408">
        <v>331.66</v>
      </c>
      <c r="P408">
        <v>340.18101611265502</v>
      </c>
      <c r="Q408">
        <v>323.29541454336402</v>
      </c>
      <c r="R408">
        <v>51.062690952841102</v>
      </c>
      <c r="S408" s="1">
        <f>(Table2[[#This Row],[Close Price]]-Table2[[#This Row],[20D EMA]])/Table2[[#This Row],[20D EMA]]</f>
        <v>-3.3166495808965092E-4</v>
      </c>
      <c r="T408" s="1">
        <f>(Table2[[#This Row],[Close Price]]-Table2[[#This Row],[50D EMA]])/Table2[[#This Row],[50D EMA]]</f>
        <v>-2.5371833535228022E-2</v>
      </c>
      <c r="U408" s="1">
        <f>(Table2[[#This Row],[Close Price]]-Table2[[#This Row],[200D EMA]])/Table2[[#This Row],[200D EMA]]</f>
        <v>2.5532640072532781E-2</v>
      </c>
      <c r="V408">
        <v>1.2750279258081301</v>
      </c>
      <c r="W408">
        <v>328.5</v>
      </c>
      <c r="X408">
        <v>346.9</v>
      </c>
      <c r="Y408">
        <v>326</v>
      </c>
      <c r="Z408">
        <v>353.55</v>
      </c>
      <c r="AA408">
        <v>306.10000000000002</v>
      </c>
      <c r="AB408">
        <v>353.55</v>
      </c>
      <c r="AC408" s="1">
        <f>(Table2[[#This Row],[Close Price]]/Table2[[#This Row],[Day Low]])-1</f>
        <v>9.284627092846387E-3</v>
      </c>
      <c r="AD408" s="1">
        <f>(Table2[[#This Row],[Day High]]/Table2[[#This Row],[Close Price]])-1</f>
        <v>4.6297692655707934E-2</v>
      </c>
      <c r="AE408" s="1">
        <f>(Table2[[#This Row],[Close Price]]/Table2[[#This Row],[Current Week Low]])-1</f>
        <v>1.7024539877300571E-2</v>
      </c>
      <c r="AF408" s="1">
        <f>(Table2[[#This Row],[Current Week High]]/Table2[[#This Row],[Close Price]])-1</f>
        <v>6.6354999245965995E-2</v>
      </c>
      <c r="AG408" s="1">
        <f>(Table2[[#This Row],[Close Price]]/Table2[[#This Row],[Current Month Low]])-1</f>
        <v>8.314276380267871E-2</v>
      </c>
      <c r="AH408" s="1">
        <f>(Table2[[#This Row],[Current Month High]]/Table2[[#This Row],[Close Price]])-1</f>
        <v>6.6354999245965995E-2</v>
      </c>
      <c r="AI408">
        <v>19.378675916151401</v>
      </c>
      <c r="AJ408">
        <v>47.782482727880499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-0.02</v>
      </c>
      <c r="AM408" t="s">
        <v>3158</v>
      </c>
      <c r="AN408">
        <v>2.41</v>
      </c>
      <c r="AO408" t="s">
        <v>3159</v>
      </c>
      <c r="AP408">
        <v>-3.9364804443301003E-2</v>
      </c>
      <c r="AQ408">
        <f>(Table2[[#This Row],[Sharpe Ratio]]-AVERAGE(Table2[Sharpe Ratio]))/_xlfn.STDEV.P(Table2[Sharpe Ratio])</f>
        <v>-1.1224446890958353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243</v>
      </c>
      <c r="AT408">
        <f>_xlfn.RANK.AVG(Table2[[#This Row],[6M Return vs Nifty Z-Score]],Table2[6M Return vs Nifty Z-Score])</f>
        <v>321</v>
      </c>
      <c r="AU408">
        <f>_xlfn.RANK.AVG(Table2[[#This Row],[Sharpe Ratio Z-Score]],Table2[Sharpe Ratio Z-Score])</f>
        <v>644</v>
      </c>
      <c r="AV408">
        <f>(Table2[[#This Row],[Rank 1Y]]+Table2[[#This Row],[Rank 6M]]+Table2[[#This Row],[Rank Sharpe]])/3</f>
        <v>402.66666666666669</v>
      </c>
    </row>
    <row r="409" spans="1:48" hidden="1" x14ac:dyDescent="0.3">
      <c r="A409" t="s">
        <v>1162</v>
      </c>
      <c r="B409" t="s">
        <v>1163</v>
      </c>
      <c r="C409" t="s">
        <v>3125</v>
      </c>
      <c r="D409" t="s">
        <v>498</v>
      </c>
      <c r="E409">
        <v>9896.8352187799992</v>
      </c>
      <c r="F409">
        <v>308.95</v>
      </c>
      <c r="G409">
        <v>-4.20191369712051</v>
      </c>
      <c r="H409">
        <f>(Table2[[#This Row],[1Y Return vs Nifty]]-AVERAGE(Table2[1Y Return vs Nifty]))/_xlfn.STDEV.P(Table2[1Y Return vs Nifty])</f>
        <v>-0.38669956021605595</v>
      </c>
      <c r="I409">
        <v>-9.5369003093830909</v>
      </c>
      <c r="J409">
        <f>(Table2[[#This Row],[1M Return vs Nifty]]-AVERAGE(Table2[1M Return vs Nifty]))/_xlfn.STDEV.P(Table2[1M Return vs Nifty])</f>
        <v>-0.93829840450850888</v>
      </c>
      <c r="K409">
        <v>5.6935434230139998</v>
      </c>
      <c r="L409">
        <f>(Table2[[#This Row],[6M Return vs Nifty]]-AVERAGE(Table2[6M Return vs Nifty]))/_xlfn.STDEV.P(Table2[6M Return vs Nifty])</f>
        <v>3.6730321747912013E-2</v>
      </c>
      <c r="M409">
        <v>1.4750331088806801</v>
      </c>
      <c r="N409">
        <f>(Table2[[#This Row],[1W Return vs Nifty]]-AVERAGE(Table2[1W Return vs Nifty]))/_xlfn.STDEV.P(Table2[1W Return vs Nifty])</f>
        <v>0.1209929809746593</v>
      </c>
      <c r="O409">
        <v>325.85000000000002</v>
      </c>
      <c r="P409">
        <v>332.113472516157</v>
      </c>
      <c r="Q409">
        <v>314.43317991059098</v>
      </c>
      <c r="R409">
        <v>31.098216942813501</v>
      </c>
      <c r="S409" s="1">
        <f>(Table2[[#This Row],[Close Price]]-Table2[[#This Row],[20D EMA]])/Table2[[#This Row],[20D EMA]]</f>
        <v>-5.186435476446228E-2</v>
      </c>
      <c r="T409" s="1">
        <f>(Table2[[#This Row],[Close Price]]-Table2[[#This Row],[50D EMA]])/Table2[[#This Row],[50D EMA]]</f>
        <v>-6.9745657532848601E-2</v>
      </c>
      <c r="U409" s="1">
        <f>(Table2[[#This Row],[Close Price]]-Table2[[#This Row],[200D EMA]])/Table2[[#This Row],[200D EMA]]</f>
        <v>-1.7438299330083843E-2</v>
      </c>
      <c r="V409">
        <v>0.41597420619407099</v>
      </c>
      <c r="W409">
        <v>303.39999999999998</v>
      </c>
      <c r="X409">
        <v>316.05</v>
      </c>
      <c r="Y409">
        <v>303.39999999999998</v>
      </c>
      <c r="Z409">
        <v>321.10000000000002</v>
      </c>
      <c r="AA409">
        <v>303.39999999999998</v>
      </c>
      <c r="AB409">
        <v>334.35</v>
      </c>
      <c r="AC409" s="1">
        <f>(Table2[[#This Row],[Close Price]]/Table2[[#This Row],[Day Low]])-1</f>
        <v>1.8292682926829285E-2</v>
      </c>
      <c r="AD409" s="1">
        <f>(Table2[[#This Row],[Day High]]/Table2[[#This Row],[Close Price]])-1</f>
        <v>2.2981064897232617E-2</v>
      </c>
      <c r="AE409" s="1">
        <f>(Table2[[#This Row],[Close Price]]/Table2[[#This Row],[Current Week Low]])-1</f>
        <v>1.8292682926829285E-2</v>
      </c>
      <c r="AF409" s="1">
        <f>(Table2[[#This Row],[Current Week High]]/Table2[[#This Row],[Close Price]])-1</f>
        <v>3.9326751901602286E-2</v>
      </c>
      <c r="AG409" s="1">
        <f>(Table2[[#This Row],[Close Price]]/Table2[[#This Row],[Current Month Low]])-1</f>
        <v>1.8292682926829285E-2</v>
      </c>
      <c r="AH409" s="1">
        <f>(Table2[[#This Row],[Current Month High]]/Table2[[#This Row],[Close Price]])-1</f>
        <v>8.2213950477423747E-2</v>
      </c>
      <c r="AI409">
        <v>29.7944651238064</v>
      </c>
      <c r="AJ409">
        <v>19.143110562646999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0.06</v>
      </c>
      <c r="AM409" t="s">
        <v>3159</v>
      </c>
      <c r="AN409">
        <v>-9.76</v>
      </c>
      <c r="AO409" t="s">
        <v>3158</v>
      </c>
      <c r="AP409">
        <v>1.5164096890502E-2</v>
      </c>
      <c r="AQ409">
        <f>(Table2[[#This Row],[Sharpe Ratio]]-AVERAGE(Table2[Sharpe Ratio]))/_xlfn.STDEV.P(Table2[Sharpe Ratio])</f>
        <v>-0.47611552799380963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448</v>
      </c>
      <c r="AT409">
        <f>_xlfn.RANK.AVG(Table2[[#This Row],[6M Return vs Nifty Z-Score]],Table2[6M Return vs Nifty Z-Score])</f>
        <v>298</v>
      </c>
      <c r="AU409">
        <f>_xlfn.RANK.AVG(Table2[[#This Row],[Sharpe Ratio Z-Score]],Table2[Sharpe Ratio Z-Score])</f>
        <v>462</v>
      </c>
      <c r="AV409">
        <f>(Table2[[#This Row],[Rank 1Y]]+Table2[[#This Row],[Rank 6M]]+Table2[[#This Row],[Rank Sharpe]])/3</f>
        <v>402.66666666666669</v>
      </c>
    </row>
    <row r="410" spans="1:48" hidden="1" x14ac:dyDescent="0.3">
      <c r="A410" t="s">
        <v>1661</v>
      </c>
      <c r="B410" t="s">
        <v>1662</v>
      </c>
      <c r="C410" t="s">
        <v>3124</v>
      </c>
      <c r="D410" t="s">
        <v>578</v>
      </c>
      <c r="E410">
        <v>5177.3973525000001</v>
      </c>
      <c r="F410">
        <v>295</v>
      </c>
      <c r="G410">
        <v>-20.4838083692756</v>
      </c>
      <c r="H410">
        <f>(Table2[[#This Row],[1Y Return vs Nifty]]-AVERAGE(Table2[1Y Return vs Nifty]))/_xlfn.STDEV.P(Table2[1Y Return vs Nifty])</f>
        <v>-0.71393033694405927</v>
      </c>
      <c r="I410">
        <v>-6.9380323479807497</v>
      </c>
      <c r="J410">
        <f>(Table2[[#This Row],[1M Return vs Nifty]]-AVERAGE(Table2[1M Return vs Nifty]))/_xlfn.STDEV.P(Table2[1M Return vs Nifty])</f>
        <v>-0.65401069052552208</v>
      </c>
      <c r="K410">
        <v>-3.97380845906362</v>
      </c>
      <c r="L410">
        <f>(Table2[[#This Row],[6M Return vs Nifty]]-AVERAGE(Table2[6M Return vs Nifty]))/_xlfn.STDEV.P(Table2[6M Return vs Nifty])</f>
        <v>-0.29890147988258881</v>
      </c>
      <c r="M410">
        <v>-0.18526112248158899</v>
      </c>
      <c r="N410">
        <f>(Table2[[#This Row],[1W Return vs Nifty]]-AVERAGE(Table2[1W Return vs Nifty]))/_xlfn.STDEV.P(Table2[1W Return vs Nifty])</f>
        <v>-0.22672968438040725</v>
      </c>
      <c r="O410">
        <v>330.91</v>
      </c>
      <c r="P410">
        <v>343.818864264887</v>
      </c>
      <c r="Q410">
        <v>334.99346790807499</v>
      </c>
      <c r="R410">
        <v>21.431803488328899</v>
      </c>
      <c r="S410" s="1">
        <f>(Table2[[#This Row],[Close Price]]-Table2[[#This Row],[20D EMA]])/Table2[[#This Row],[20D EMA]]</f>
        <v>-0.10851893264029501</v>
      </c>
      <c r="T410" s="1">
        <f>(Table2[[#This Row],[Close Price]]-Table2[[#This Row],[50D EMA]])/Table2[[#This Row],[50D EMA]]</f>
        <v>-0.14199006901283834</v>
      </c>
      <c r="U410" s="1">
        <f>(Table2[[#This Row],[Close Price]]-Table2[[#This Row],[200D EMA]])/Table2[[#This Row],[200D EMA]]</f>
        <v>-0.11938581417070954</v>
      </c>
      <c r="V410">
        <v>0.407354459617156</v>
      </c>
      <c r="W410">
        <v>293</v>
      </c>
      <c r="X410">
        <v>317.89999999999998</v>
      </c>
      <c r="Y410">
        <v>293</v>
      </c>
      <c r="Z410">
        <v>331.9</v>
      </c>
      <c r="AA410">
        <v>293</v>
      </c>
      <c r="AB410">
        <v>346.55</v>
      </c>
      <c r="AC410" s="1">
        <f>(Table2[[#This Row],[Close Price]]/Table2[[#This Row],[Day Low]])-1</f>
        <v>6.8259385665530026E-3</v>
      </c>
      <c r="AD410" s="1">
        <f>(Table2[[#This Row],[Day High]]/Table2[[#This Row],[Close Price]])-1</f>
        <v>7.7627118644067794E-2</v>
      </c>
      <c r="AE410" s="1">
        <f>(Table2[[#This Row],[Close Price]]/Table2[[#This Row],[Current Week Low]])-1</f>
        <v>6.8259385665530026E-3</v>
      </c>
      <c r="AF410" s="1">
        <f>(Table2[[#This Row],[Current Week High]]/Table2[[#This Row],[Close Price]])-1</f>
        <v>0.12508474576271178</v>
      </c>
      <c r="AG410" s="1">
        <f>(Table2[[#This Row],[Close Price]]/Table2[[#This Row],[Current Month Low]])-1</f>
        <v>6.8259385665530026E-3</v>
      </c>
      <c r="AH410" s="1">
        <f>(Table2[[#This Row],[Current Month High]]/Table2[[#This Row],[Close Price]])-1</f>
        <v>0.17474576271186448</v>
      </c>
      <c r="AI410">
        <v>48.5762711864406</v>
      </c>
      <c r="AJ410">
        <v>18.450110419594399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-0.18</v>
      </c>
      <c r="AM410" t="s">
        <v>3158</v>
      </c>
      <c r="AN410">
        <v>-8.44</v>
      </c>
      <c r="AO410" t="s">
        <v>3158</v>
      </c>
      <c r="AP410">
        <v>9.7207845198628004E-2</v>
      </c>
      <c r="AQ410">
        <f>(Table2[[#This Row],[Sharpe Ratio]]-AVERAGE(Table2[Sharpe Ratio]))/_xlfn.STDEV.P(Table2[Sharpe Ratio])</f>
        <v>0.49634615233688656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576</v>
      </c>
      <c r="AT410">
        <f>_xlfn.RANK.AVG(Table2[[#This Row],[6M Return vs Nifty Z-Score]],Table2[6M Return vs Nifty Z-Score])</f>
        <v>404</v>
      </c>
      <c r="AU410">
        <f>_xlfn.RANK.AVG(Table2[[#This Row],[Sharpe Ratio Z-Score]],Table2[Sharpe Ratio Z-Score])</f>
        <v>228</v>
      </c>
      <c r="AV410">
        <f>(Table2[[#This Row],[Rank 1Y]]+Table2[[#This Row],[Rank 6M]]+Table2[[#This Row],[Rank Sharpe]])/3</f>
        <v>402.66666666666669</v>
      </c>
    </row>
    <row r="411" spans="1:48" hidden="1" x14ac:dyDescent="0.3">
      <c r="A411" t="s">
        <v>1604</v>
      </c>
      <c r="B411" t="s">
        <v>1605</v>
      </c>
      <c r="C411" t="s">
        <v>578</v>
      </c>
      <c r="D411" t="s">
        <v>423</v>
      </c>
      <c r="E411">
        <v>5610.3231657650003</v>
      </c>
      <c r="F411">
        <v>1865.65</v>
      </c>
      <c r="G411">
        <v>10.083377928137001</v>
      </c>
      <c r="H411">
        <f>(Table2[[#This Row],[1Y Return vs Nifty]]-AVERAGE(Table2[1Y Return vs Nifty]))/_xlfn.STDEV.P(Table2[1Y Return vs Nifty])</f>
        <v>-9.9596175232647133E-2</v>
      </c>
      <c r="I411">
        <v>-3.07702745230673</v>
      </c>
      <c r="J411">
        <f>(Table2[[#This Row],[1M Return vs Nifty]]-AVERAGE(Table2[1M Return vs Nifty]))/_xlfn.STDEV.P(Table2[1M Return vs Nifty])</f>
        <v>-0.23165900826614072</v>
      </c>
      <c r="K411">
        <v>21.4165353728282</v>
      </c>
      <c r="L411">
        <f>(Table2[[#This Row],[6M Return vs Nifty]]-AVERAGE(Table2[6M Return vs Nifty]))/_xlfn.STDEV.P(Table2[6M Return vs Nifty])</f>
        <v>0.58260226056926856</v>
      </c>
      <c r="M411">
        <v>1.52976830063453</v>
      </c>
      <c r="N411">
        <f>(Table2[[#This Row],[1W Return vs Nifty]]-AVERAGE(Table2[1W Return vs Nifty]))/_xlfn.STDEV.P(Table2[1W Return vs Nifty])</f>
        <v>0.13245641101365491</v>
      </c>
      <c r="O411">
        <v>1954.92</v>
      </c>
      <c r="P411">
        <v>2015.6730554636799</v>
      </c>
      <c r="Q411">
        <v>1800.3714631709699</v>
      </c>
      <c r="R411">
        <v>34.973081920998801</v>
      </c>
      <c r="S411" s="1">
        <f>(Table2[[#This Row],[Close Price]]-Table2[[#This Row],[20D EMA]])/Table2[[#This Row],[20D EMA]]</f>
        <v>-4.5664272706811518E-2</v>
      </c>
      <c r="T411" s="1">
        <f>(Table2[[#This Row],[Close Price]]-Table2[[#This Row],[50D EMA]])/Table2[[#This Row],[50D EMA]]</f>
        <v>-7.4428268541382542E-2</v>
      </c>
      <c r="U411" s="1">
        <f>(Table2[[#This Row],[Close Price]]-Table2[[#This Row],[200D EMA]])/Table2[[#This Row],[200D EMA]]</f>
        <v>3.6258371210825535E-2</v>
      </c>
      <c r="V411">
        <v>0.54716431270605304</v>
      </c>
      <c r="W411">
        <v>1845</v>
      </c>
      <c r="X411">
        <v>1971.95</v>
      </c>
      <c r="Y411">
        <v>1845</v>
      </c>
      <c r="Z411">
        <v>1971.95</v>
      </c>
      <c r="AA411">
        <v>1845</v>
      </c>
      <c r="AB411">
        <v>2030</v>
      </c>
      <c r="AC411" s="1">
        <f>(Table2[[#This Row],[Close Price]]/Table2[[#This Row],[Day Low]])-1</f>
        <v>1.119241192411935E-2</v>
      </c>
      <c r="AD411" s="1">
        <f>(Table2[[#This Row],[Day High]]/Table2[[#This Row],[Close Price]])-1</f>
        <v>5.6977460938546942E-2</v>
      </c>
      <c r="AE411" s="1">
        <f>(Table2[[#This Row],[Close Price]]/Table2[[#This Row],[Current Week Low]])-1</f>
        <v>1.119241192411935E-2</v>
      </c>
      <c r="AF411" s="1">
        <f>(Table2[[#This Row],[Current Week High]]/Table2[[#This Row],[Close Price]])-1</f>
        <v>5.6977460938546942E-2</v>
      </c>
      <c r="AG411" s="1">
        <f>(Table2[[#This Row],[Close Price]]/Table2[[#This Row],[Current Month Low]])-1</f>
        <v>1.119241192411935E-2</v>
      </c>
      <c r="AH411" s="1">
        <f>(Table2[[#This Row],[Current Month High]]/Table2[[#This Row],[Close Price]])-1</f>
        <v>8.8092621874413801E-2</v>
      </c>
      <c r="AI411">
        <v>33.626350065660702</v>
      </c>
      <c r="AJ411">
        <v>74.075110800093299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-0.12</v>
      </c>
      <c r="AM411" t="s">
        <v>3158</v>
      </c>
      <c r="AN411">
        <v>-1.7</v>
      </c>
      <c r="AO411" t="s">
        <v>3158</v>
      </c>
      <c r="AP411">
        <v>-0.112606679564036</v>
      </c>
      <c r="AQ411">
        <f>(Table2[[#This Row],[Sharpe Ratio]]-AVERAGE(Table2[Sharpe Ratio]))/_xlfn.STDEV.P(Table2[Sharpe Ratio])</f>
        <v>-1.9905780742623258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334</v>
      </c>
      <c r="AT411">
        <f>_xlfn.RANK.AVG(Table2[[#This Row],[6M Return vs Nifty Z-Score]],Table2[6M Return vs Nifty Z-Score])</f>
        <v>153</v>
      </c>
      <c r="AU411">
        <f>_xlfn.RANK.AVG(Table2[[#This Row],[Sharpe Ratio Z-Score]],Table2[Sharpe Ratio Z-Score])</f>
        <v>722</v>
      </c>
      <c r="AV411">
        <f>(Table2[[#This Row],[Rank 1Y]]+Table2[[#This Row],[Rank 6M]]+Table2[[#This Row],[Rank Sharpe]])/3</f>
        <v>403</v>
      </c>
    </row>
    <row r="412" spans="1:48" hidden="1" x14ac:dyDescent="0.3">
      <c r="A412" t="s">
        <v>136</v>
      </c>
      <c r="B412" t="s">
        <v>137</v>
      </c>
      <c r="C412" t="s">
        <v>3126</v>
      </c>
      <c r="D412" t="s">
        <v>138</v>
      </c>
      <c r="E412">
        <v>185289.45775263</v>
      </c>
      <c r="F412">
        <v>764.85</v>
      </c>
      <c r="G412">
        <v>4.5485879121361004</v>
      </c>
      <c r="H412">
        <f>(Table2[[#This Row],[1Y Return vs Nifty]]-AVERAGE(Table2[1Y Return vs Nifty]))/_xlfn.STDEV.P(Table2[1Y Return vs Nifty])</f>
        <v>-0.21083345273817999</v>
      </c>
      <c r="I412">
        <v>-4.5156526252653997</v>
      </c>
      <c r="J412">
        <f>(Table2[[#This Row],[1M Return vs Nifty]]-AVERAGE(Table2[1M Return vs Nifty]))/_xlfn.STDEV.P(Table2[1M Return vs Nifty])</f>
        <v>-0.38902885843664076</v>
      </c>
      <c r="K412">
        <v>-15.3932343645907</v>
      </c>
      <c r="L412">
        <f>(Table2[[#This Row],[6M Return vs Nifty]]-AVERAGE(Table2[6M Return vs Nifty]))/_xlfn.STDEV.P(Table2[6M Return vs Nifty])</f>
        <v>-0.6953619105165022</v>
      </c>
      <c r="M412">
        <v>-1.4450785876540799</v>
      </c>
      <c r="N412">
        <f>(Table2[[#This Row],[1W Return vs Nifty]]-AVERAGE(Table2[1W Return vs Nifty]))/_xlfn.STDEV.P(Table2[1W Return vs Nifty])</f>
        <v>-0.49057875316335953</v>
      </c>
      <c r="O412">
        <v>807.07</v>
      </c>
      <c r="P412">
        <v>833.41199583820799</v>
      </c>
      <c r="Q412">
        <v>808.80011404794197</v>
      </c>
      <c r="R412">
        <v>27.583340084465199</v>
      </c>
      <c r="S412" s="1">
        <f>(Table2[[#This Row],[Close Price]]-Table2[[#This Row],[20D EMA]])/Table2[[#This Row],[20D EMA]]</f>
        <v>-5.2312686631890697E-2</v>
      </c>
      <c r="T412" s="1">
        <f>(Table2[[#This Row],[Close Price]]-Table2[[#This Row],[50D EMA]])/Table2[[#This Row],[50D EMA]]</f>
        <v>-8.2266629446881692E-2</v>
      </c>
      <c r="U412" s="1">
        <f>(Table2[[#This Row],[Close Price]]-Table2[[#This Row],[200D EMA]])/Table2[[#This Row],[200D EMA]]</f>
        <v>-5.4339895957701098E-2</v>
      </c>
      <c r="V412">
        <v>0.77234098801856599</v>
      </c>
      <c r="W412">
        <v>743.95</v>
      </c>
      <c r="X412">
        <v>769.5</v>
      </c>
      <c r="Y412">
        <v>743.95</v>
      </c>
      <c r="Z412">
        <v>791.5</v>
      </c>
      <c r="AA412">
        <v>743.95</v>
      </c>
      <c r="AB412">
        <v>831</v>
      </c>
      <c r="AC412" s="1">
        <f>(Table2[[#This Row],[Close Price]]/Table2[[#This Row],[Day Low]])-1</f>
        <v>2.8093285839102089E-2</v>
      </c>
      <c r="AD412" s="1">
        <f>(Table2[[#This Row],[Day High]]/Table2[[#This Row],[Close Price]])-1</f>
        <v>6.0796234555795525E-3</v>
      </c>
      <c r="AE412" s="1">
        <f>(Table2[[#This Row],[Close Price]]/Table2[[#This Row],[Current Week Low]])-1</f>
        <v>2.8093285839102089E-2</v>
      </c>
      <c r="AF412" s="1">
        <f>(Table2[[#This Row],[Current Week High]]/Table2[[#This Row],[Close Price]])-1</f>
        <v>3.4843433352945041E-2</v>
      </c>
      <c r="AG412" s="1">
        <f>(Table2[[#This Row],[Close Price]]/Table2[[#This Row],[Current Month Low]])-1</f>
        <v>2.8093285839102089E-2</v>
      </c>
      <c r="AH412" s="1">
        <f>(Table2[[#This Row],[Current Month High]]/Table2[[#This Row],[Close Price]])-1</f>
        <v>8.6487546577760366E-2</v>
      </c>
      <c r="AI412">
        <v>26.5084657122311</v>
      </c>
      <c r="AJ412">
        <v>26.557458426408498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-0.02</v>
      </c>
      <c r="AM412" t="s">
        <v>3158</v>
      </c>
      <c r="AN412">
        <v>-9.0399999999999991</v>
      </c>
      <c r="AO412" t="s">
        <v>3158</v>
      </c>
      <c r="AP412">
        <v>8.1802234005103003E-2</v>
      </c>
      <c r="AQ412">
        <f>(Table2[[#This Row],[Sharpe Ratio]]-AVERAGE(Table2[Sharpe Ratio]))/_xlfn.STDEV.P(Table2[Sharpe Ratio])</f>
        <v>0.31374398146199883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378</v>
      </c>
      <c r="AT412">
        <f>_xlfn.RANK.AVG(Table2[[#This Row],[6M Return vs Nifty Z-Score]],Table2[6M Return vs Nifty Z-Score])</f>
        <v>565</v>
      </c>
      <c r="AU412">
        <f>_xlfn.RANK.AVG(Table2[[#This Row],[Sharpe Ratio Z-Score]],Table2[Sharpe Ratio Z-Score])</f>
        <v>267</v>
      </c>
      <c r="AV412">
        <f>(Table2[[#This Row],[Rank 1Y]]+Table2[[#This Row],[Rank 6M]]+Table2[[#This Row],[Rank Sharpe]])/3</f>
        <v>403.33333333333331</v>
      </c>
    </row>
    <row r="413" spans="1:48" hidden="1" x14ac:dyDescent="0.3">
      <c r="A413" t="s">
        <v>1413</v>
      </c>
      <c r="B413" t="s">
        <v>1414</v>
      </c>
      <c r="C413" t="s">
        <v>3126</v>
      </c>
      <c r="D413" t="s">
        <v>138</v>
      </c>
      <c r="E413">
        <v>7177.9651160000003</v>
      </c>
      <c r="F413">
        <v>513.75</v>
      </c>
      <c r="G413">
        <v>-6.00164096164045</v>
      </c>
      <c r="H413">
        <f>(Table2[[#This Row],[1Y Return vs Nifty]]-AVERAGE(Table2[1Y Return vs Nifty]))/_xlfn.STDEV.P(Table2[1Y Return vs Nifty])</f>
        <v>-0.42287017564661716</v>
      </c>
      <c r="I413">
        <v>-2.1607944680825302</v>
      </c>
      <c r="J413">
        <f>(Table2[[#This Row],[1M Return vs Nifty]]-AVERAGE(Table2[1M Return vs Nifty]))/_xlfn.STDEV.P(Table2[1M Return vs Nifty])</f>
        <v>-0.13143314668741049</v>
      </c>
      <c r="K413">
        <v>18.508803412502399</v>
      </c>
      <c r="L413">
        <f>(Table2[[#This Row],[6M Return vs Nifty]]-AVERAGE(Table2[6M Return vs Nifty]))/_xlfn.STDEV.P(Table2[6M Return vs Nifty])</f>
        <v>0.48165141814550039</v>
      </c>
      <c r="M413">
        <v>-4.5464413954201701</v>
      </c>
      <c r="N413">
        <f>(Table2[[#This Row],[1W Return vs Nifty]]-AVERAGE(Table2[1W Return vs Nifty]))/_xlfn.STDEV.P(Table2[1W Return vs Nifty])</f>
        <v>-1.1401106983925258</v>
      </c>
      <c r="O413">
        <v>545.69000000000005</v>
      </c>
      <c r="P413">
        <v>561.44030603950796</v>
      </c>
      <c r="Q413">
        <v>524.54116760565603</v>
      </c>
      <c r="R413">
        <v>19.1764664414859</v>
      </c>
      <c r="S413" s="1">
        <f>(Table2[[#This Row],[Close Price]]-Table2[[#This Row],[20D EMA]])/Table2[[#This Row],[20D EMA]]</f>
        <v>-5.8531400612069219E-2</v>
      </c>
      <c r="T413" s="1">
        <f>(Table2[[#This Row],[Close Price]]-Table2[[#This Row],[50D EMA]])/Table2[[#This Row],[50D EMA]]</f>
        <v>-8.4942790046413308E-2</v>
      </c>
      <c r="U413" s="1">
        <f>(Table2[[#This Row],[Close Price]]-Table2[[#This Row],[200D EMA]])/Table2[[#This Row],[200D EMA]]</f>
        <v>-2.0572584712299842E-2</v>
      </c>
      <c r="V413">
        <v>0.226141517439616</v>
      </c>
      <c r="W413">
        <v>486</v>
      </c>
      <c r="X413">
        <v>527.5</v>
      </c>
      <c r="Y413">
        <v>486</v>
      </c>
      <c r="Z413">
        <v>547.70000000000005</v>
      </c>
      <c r="AA413">
        <v>486</v>
      </c>
      <c r="AB413">
        <v>570</v>
      </c>
      <c r="AC413" s="1">
        <f>(Table2[[#This Row],[Close Price]]/Table2[[#This Row],[Day Low]])-1</f>
        <v>5.7098765432098686E-2</v>
      </c>
      <c r="AD413" s="1">
        <f>(Table2[[#This Row],[Day High]]/Table2[[#This Row],[Close Price]])-1</f>
        <v>2.6763990267639981E-2</v>
      </c>
      <c r="AE413" s="1">
        <f>(Table2[[#This Row],[Close Price]]/Table2[[#This Row],[Current Week Low]])-1</f>
        <v>5.7098765432098686E-2</v>
      </c>
      <c r="AF413" s="1">
        <f>(Table2[[#This Row],[Current Week High]]/Table2[[#This Row],[Close Price]])-1</f>
        <v>6.6082725060827352E-2</v>
      </c>
      <c r="AG413" s="1">
        <f>(Table2[[#This Row],[Close Price]]/Table2[[#This Row],[Current Month Low]])-1</f>
        <v>5.7098765432098686E-2</v>
      </c>
      <c r="AH413" s="1">
        <f>(Table2[[#This Row],[Current Month High]]/Table2[[#This Row],[Close Price]])-1</f>
        <v>0.10948905109489049</v>
      </c>
      <c r="AI413">
        <v>36.058394160583902</v>
      </c>
      <c r="AJ413">
        <v>35.179581633995497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</v>
      </c>
      <c r="AM413" t="s">
        <v>3158</v>
      </c>
      <c r="AN413">
        <v>-8.9700000000000006</v>
      </c>
      <c r="AO413" t="s">
        <v>3158</v>
      </c>
      <c r="AP413">
        <v>-6.0936368355870001E-3</v>
      </c>
      <c r="AQ413">
        <f>(Table2[[#This Row],[Sharpe Ratio]]-AVERAGE(Table2[Sharpe Ratio]))/_xlfn.STDEV.P(Table2[Sharpe Ratio])</f>
        <v>-0.72808270264869479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461</v>
      </c>
      <c r="AT413">
        <f>_xlfn.RANK.AVG(Table2[[#This Row],[6M Return vs Nifty Z-Score]],Table2[6M Return vs Nifty Z-Score])</f>
        <v>181</v>
      </c>
      <c r="AU413">
        <f>_xlfn.RANK.AVG(Table2[[#This Row],[Sharpe Ratio Z-Score]],Table2[Sharpe Ratio Z-Score])</f>
        <v>570</v>
      </c>
      <c r="AV413">
        <f>(Table2[[#This Row],[Rank 1Y]]+Table2[[#This Row],[Rank 6M]]+Table2[[#This Row],[Rank Sharpe]])/3</f>
        <v>404</v>
      </c>
    </row>
    <row r="414" spans="1:48" hidden="1" x14ac:dyDescent="0.3">
      <c r="A414" t="s">
        <v>407</v>
      </c>
      <c r="B414" t="s">
        <v>408</v>
      </c>
      <c r="C414" t="s">
        <v>3119</v>
      </c>
      <c r="D414" t="s">
        <v>215</v>
      </c>
      <c r="E414">
        <v>53102.608845800001</v>
      </c>
      <c r="F414">
        <v>3397.4</v>
      </c>
      <c r="G414">
        <v>3.1780025686522499</v>
      </c>
      <c r="H414">
        <f>(Table2[[#This Row],[1Y Return vs Nifty]]-AVERAGE(Table2[1Y Return vs Nifty]))/_xlfn.STDEV.P(Table2[1Y Return vs Nifty])</f>
        <v>-0.23837924612101322</v>
      </c>
      <c r="I414">
        <v>-3.7083926522702102</v>
      </c>
      <c r="J414">
        <f>(Table2[[#This Row],[1M Return vs Nifty]]-AVERAGE(Table2[1M Return vs Nifty]))/_xlfn.STDEV.P(Table2[1M Return vs Nifty])</f>
        <v>-0.30072345172835385</v>
      </c>
      <c r="K414">
        <v>-16.865592734877499</v>
      </c>
      <c r="L414">
        <f>(Table2[[#This Row],[6M Return vs Nifty]]-AVERAGE(Table2[6M Return vs Nifty]))/_xlfn.STDEV.P(Table2[6M Return vs Nifty])</f>
        <v>-0.74647935182752478</v>
      </c>
      <c r="M414">
        <v>6.4140671033860901</v>
      </c>
      <c r="N414">
        <f>(Table2[[#This Row],[1W Return vs Nifty]]-AVERAGE(Table2[1W Return vs Nifty]))/_xlfn.STDEV.P(Table2[1W Return vs Nifty])</f>
        <v>1.1553964212850953</v>
      </c>
      <c r="O414">
        <v>3587.31</v>
      </c>
      <c r="P414">
        <v>3740.9912946580798</v>
      </c>
      <c r="Q414">
        <v>3720.4751102476198</v>
      </c>
      <c r="R414">
        <v>31.718422309663101</v>
      </c>
      <c r="S414" s="1">
        <f>(Table2[[#This Row],[Close Price]]-Table2[[#This Row],[20D EMA]])/Table2[[#This Row],[20D EMA]]</f>
        <v>-5.2939389124441391E-2</v>
      </c>
      <c r="T414" s="1">
        <f>(Table2[[#This Row],[Close Price]]-Table2[[#This Row],[50D EMA]])/Table2[[#This Row],[50D EMA]]</f>
        <v>-9.1844986420767216E-2</v>
      </c>
      <c r="U414" s="1">
        <f>(Table2[[#This Row],[Close Price]]-Table2[[#This Row],[200D EMA]])/Table2[[#This Row],[200D EMA]]</f>
        <v>-8.6837057277374757E-2</v>
      </c>
      <c r="V414">
        <v>0.83199253451444899</v>
      </c>
      <c r="W414">
        <v>3378.05</v>
      </c>
      <c r="X414">
        <v>3535.6</v>
      </c>
      <c r="Y414">
        <v>3378.05</v>
      </c>
      <c r="Z414">
        <v>3604.7</v>
      </c>
      <c r="AA414">
        <v>3378.05</v>
      </c>
      <c r="AB414">
        <v>3604.7</v>
      </c>
      <c r="AC414" s="1">
        <f>(Table2[[#This Row],[Close Price]]/Table2[[#This Row],[Day Low]])-1</f>
        <v>5.7281567768385777E-3</v>
      </c>
      <c r="AD414" s="1">
        <f>(Table2[[#This Row],[Day High]]/Table2[[#This Row],[Close Price]])-1</f>
        <v>4.0678165656089948E-2</v>
      </c>
      <c r="AE414" s="1">
        <f>(Table2[[#This Row],[Close Price]]/Table2[[#This Row],[Current Week Low]])-1</f>
        <v>5.7281567768385777E-3</v>
      </c>
      <c r="AF414" s="1">
        <f>(Table2[[#This Row],[Current Week High]]/Table2[[#This Row],[Close Price]])-1</f>
        <v>6.1017248484134923E-2</v>
      </c>
      <c r="AG414" s="1">
        <f>(Table2[[#This Row],[Close Price]]/Table2[[#This Row],[Current Month Low]])-1</f>
        <v>5.7281567768385777E-3</v>
      </c>
      <c r="AH414" s="1">
        <f>(Table2[[#This Row],[Current Month High]]/Table2[[#This Row],[Close Price]])-1</f>
        <v>6.1017248484134923E-2</v>
      </c>
      <c r="AI414">
        <v>45.729086948843197</v>
      </c>
      <c r="AJ414">
        <v>25.7225326573659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-0.02</v>
      </c>
      <c r="AM414" t="s">
        <v>3158</v>
      </c>
      <c r="AN414">
        <v>-1.36</v>
      </c>
      <c r="AO414" t="s">
        <v>3158</v>
      </c>
      <c r="AP414">
        <v>8.9098559385871995E-2</v>
      </c>
      <c r="AQ414">
        <f>(Table2[[#This Row],[Sharpe Ratio]]-AVERAGE(Table2[Sharpe Ratio]))/_xlfn.STDEV.P(Table2[Sharpe Ratio])</f>
        <v>0.40022707111039507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387</v>
      </c>
      <c r="AT414">
        <f>_xlfn.RANK.AVG(Table2[[#This Row],[6M Return vs Nifty Z-Score]],Table2[6M Return vs Nifty Z-Score])</f>
        <v>586</v>
      </c>
      <c r="AU414">
        <f>_xlfn.RANK.AVG(Table2[[#This Row],[Sharpe Ratio Z-Score]],Table2[Sharpe Ratio Z-Score])</f>
        <v>243</v>
      </c>
      <c r="AV414">
        <f>(Table2[[#This Row],[Rank 1Y]]+Table2[[#This Row],[Rank 6M]]+Table2[[#This Row],[Rank Sharpe]])/3</f>
        <v>405.33333333333331</v>
      </c>
    </row>
    <row r="415" spans="1:48" hidden="1" x14ac:dyDescent="0.3">
      <c r="A415" t="s">
        <v>176</v>
      </c>
      <c r="B415" t="s">
        <v>177</v>
      </c>
      <c r="C415" t="s">
        <v>3120</v>
      </c>
      <c r="D415" t="s">
        <v>178</v>
      </c>
      <c r="E415">
        <v>140106.38354777999</v>
      </c>
      <c r="F415">
        <v>626.6</v>
      </c>
      <c r="G415">
        <v>7.3669311074023698</v>
      </c>
      <c r="H415">
        <f>(Table2[[#This Row],[1Y Return vs Nifty]]-AVERAGE(Table2[1Y Return vs Nifty]))/_xlfn.STDEV.P(Table2[1Y Return vs Nifty])</f>
        <v>-0.15419086589905295</v>
      </c>
      <c r="I415">
        <v>-6.8896095991035402</v>
      </c>
      <c r="J415">
        <f>(Table2[[#This Row],[1M Return vs Nifty]]-AVERAGE(Table2[1M Return vs Nifty]))/_xlfn.STDEV.P(Table2[1M Return vs Nifty])</f>
        <v>-0.64871377171797862</v>
      </c>
      <c r="K415">
        <v>-7.6716911672754096</v>
      </c>
      <c r="L415">
        <f>(Table2[[#This Row],[6M Return vs Nifty]]-AVERAGE(Table2[6M Return vs Nifty]))/_xlfn.STDEV.P(Table2[6M Return vs Nifty])</f>
        <v>-0.42728483146786972</v>
      </c>
      <c r="M415">
        <v>-3.7631766850341299</v>
      </c>
      <c r="N415">
        <f>(Table2[[#This Row],[1W Return vs Nifty]]-AVERAGE(Table2[1W Return vs Nifty]))/_xlfn.STDEV.P(Table2[1W Return vs Nifty])</f>
        <v>-0.97606815242130474</v>
      </c>
      <c r="O415">
        <v>681.29</v>
      </c>
      <c r="P415">
        <v>691.97076777547704</v>
      </c>
      <c r="Q415">
        <v>645.097666564566</v>
      </c>
      <c r="R415">
        <v>25.755653569294601</v>
      </c>
      <c r="S415" s="1">
        <f>(Table2[[#This Row],[Close Price]]-Table2[[#This Row],[20D EMA]])/Table2[[#This Row],[20D EMA]]</f>
        <v>-8.0274185735883311E-2</v>
      </c>
      <c r="T415" s="1">
        <f>(Table2[[#This Row],[Close Price]]-Table2[[#This Row],[50D EMA]])/Table2[[#This Row],[50D EMA]]</f>
        <v>-9.4470418144437851E-2</v>
      </c>
      <c r="U415" s="1">
        <f>(Table2[[#This Row],[Close Price]]-Table2[[#This Row],[200D EMA]])/Table2[[#This Row],[200D EMA]]</f>
        <v>-2.8674210934716806E-2</v>
      </c>
      <c r="V415">
        <v>1.16773744642487</v>
      </c>
      <c r="W415">
        <v>622.54999999999995</v>
      </c>
      <c r="X415">
        <v>649.9</v>
      </c>
      <c r="Y415">
        <v>622.54999999999995</v>
      </c>
      <c r="Z415">
        <v>673.5</v>
      </c>
      <c r="AA415">
        <v>622.54999999999995</v>
      </c>
      <c r="AB415">
        <v>714.25</v>
      </c>
      <c r="AC415" s="1">
        <f>(Table2[[#This Row],[Close Price]]/Table2[[#This Row],[Day Low]])-1</f>
        <v>6.5055015661392712E-3</v>
      </c>
      <c r="AD415" s="1">
        <f>(Table2[[#This Row],[Day High]]/Table2[[#This Row],[Close Price]])-1</f>
        <v>3.7184806894350331E-2</v>
      </c>
      <c r="AE415" s="1">
        <f>(Table2[[#This Row],[Close Price]]/Table2[[#This Row],[Current Week Low]])-1</f>
        <v>6.5055015661392712E-3</v>
      </c>
      <c r="AF415" s="1">
        <f>(Table2[[#This Row],[Current Week High]]/Table2[[#This Row],[Close Price]])-1</f>
        <v>7.4848388126396381E-2</v>
      </c>
      <c r="AG415" s="1">
        <f>(Table2[[#This Row],[Close Price]]/Table2[[#This Row],[Current Month Low]])-1</f>
        <v>6.5055015661392712E-3</v>
      </c>
      <c r="AH415" s="1">
        <f>(Table2[[#This Row],[Current Month High]]/Table2[[#This Row],[Close Price]])-1</f>
        <v>0.13988190233003506</v>
      </c>
      <c r="AI415">
        <v>23.308330673475801</v>
      </c>
      <c r="AJ415">
        <v>30.243192683433801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-0.05</v>
      </c>
      <c r="AM415" t="s">
        <v>3158</v>
      </c>
      <c r="AN415">
        <v>-9.57</v>
      </c>
      <c r="AO415" t="s">
        <v>3158</v>
      </c>
      <c r="AP415">
        <v>3.3480245452734002E-2</v>
      </c>
      <c r="AQ415">
        <f>(Table2[[#This Row],[Sharpe Ratio]]-AVERAGE(Table2[Sharpe Ratio]))/_xlfn.STDEV.P(Table2[Sharpe Ratio])</f>
        <v>-0.25901485944414226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354</v>
      </c>
      <c r="AT415">
        <f>_xlfn.RANK.AVG(Table2[[#This Row],[6M Return vs Nifty Z-Score]],Table2[6M Return vs Nifty Z-Score])</f>
        <v>451</v>
      </c>
      <c r="AU415">
        <f>_xlfn.RANK.AVG(Table2[[#This Row],[Sharpe Ratio Z-Score]],Table2[Sharpe Ratio Z-Score])</f>
        <v>412</v>
      </c>
      <c r="AV415">
        <f>(Table2[[#This Row],[Rank 1Y]]+Table2[[#This Row],[Rank 6M]]+Table2[[#This Row],[Rank Sharpe]])/3</f>
        <v>405.66666666666669</v>
      </c>
    </row>
    <row r="416" spans="1:48" hidden="1" x14ac:dyDescent="0.3">
      <c r="A416" t="s">
        <v>894</v>
      </c>
      <c r="B416" t="s">
        <v>895</v>
      </c>
      <c r="C416" t="s">
        <v>3119</v>
      </c>
      <c r="D416" t="s">
        <v>215</v>
      </c>
      <c r="E416">
        <v>15977.085714975001</v>
      </c>
      <c r="F416">
        <v>657.25</v>
      </c>
      <c r="G416">
        <v>-7.9547925454555397</v>
      </c>
      <c r="H416">
        <f>(Table2[[#This Row],[1Y Return vs Nifty]]-AVERAGE(Table2[1Y Return vs Nifty]))/_xlfn.STDEV.P(Table2[1Y Return vs Nifty])</f>
        <v>-0.46212428720479892</v>
      </c>
      <c r="I416">
        <v>-2.3508804752958801</v>
      </c>
      <c r="J416">
        <f>(Table2[[#This Row],[1M Return vs Nifty]]-AVERAGE(Table2[1M Return vs Nifty]))/_xlfn.STDEV.P(Table2[1M Return vs Nifty])</f>
        <v>-0.15222647564963965</v>
      </c>
      <c r="K416">
        <v>5.0902509647967902</v>
      </c>
      <c r="L416">
        <f>(Table2[[#This Row],[6M Return vs Nifty]]-AVERAGE(Table2[6M Return vs Nifty]))/_xlfn.STDEV.P(Table2[6M Return vs Nifty])</f>
        <v>1.5785171811151914E-2</v>
      </c>
      <c r="M416">
        <v>-0.850881801132779</v>
      </c>
      <c r="N416">
        <f>(Table2[[#This Row],[1W Return vs Nifty]]-AVERAGE(Table2[1W Return vs Nifty]))/_xlfn.STDEV.P(Table2[1W Return vs Nifty])</f>
        <v>-0.36613352746075967</v>
      </c>
      <c r="O416">
        <v>704.41</v>
      </c>
      <c r="P416">
        <v>705.53898070895605</v>
      </c>
      <c r="Q416">
        <v>649.24471899727098</v>
      </c>
      <c r="R416">
        <v>26.545742075290502</v>
      </c>
      <c r="S416" s="1">
        <f>(Table2[[#This Row],[Close Price]]-Table2[[#This Row],[20D EMA]])/Table2[[#This Row],[20D EMA]]</f>
        <v>-6.6949645802870439E-2</v>
      </c>
      <c r="T416" s="1">
        <f>(Table2[[#This Row],[Close Price]]-Table2[[#This Row],[50D EMA]])/Table2[[#This Row],[50D EMA]]</f>
        <v>-6.8442682869815627E-2</v>
      </c>
      <c r="U416" s="1">
        <f>(Table2[[#This Row],[Close Price]]-Table2[[#This Row],[200D EMA]])/Table2[[#This Row],[200D EMA]]</f>
        <v>1.2330144194461549E-2</v>
      </c>
      <c r="V416">
        <v>0.426503990042022</v>
      </c>
      <c r="W416">
        <v>651.20000000000005</v>
      </c>
      <c r="X416">
        <v>683.05</v>
      </c>
      <c r="Y416">
        <v>651.20000000000005</v>
      </c>
      <c r="Z416">
        <v>708.7</v>
      </c>
      <c r="AA416">
        <v>651.20000000000005</v>
      </c>
      <c r="AB416">
        <v>763.8</v>
      </c>
      <c r="AC416" s="1">
        <f>(Table2[[#This Row],[Close Price]]/Table2[[#This Row],[Day Low]])-1</f>
        <v>9.2905405405405705E-3</v>
      </c>
      <c r="AD416" s="1">
        <f>(Table2[[#This Row],[Day High]]/Table2[[#This Row],[Close Price]])-1</f>
        <v>3.9254469379992329E-2</v>
      </c>
      <c r="AE416" s="1">
        <f>(Table2[[#This Row],[Close Price]]/Table2[[#This Row],[Current Week Low]])-1</f>
        <v>9.2905405405405705E-3</v>
      </c>
      <c r="AF416" s="1">
        <f>(Table2[[#This Row],[Current Week High]]/Table2[[#This Row],[Close Price]])-1</f>
        <v>7.8280715100798925E-2</v>
      </c>
      <c r="AG416" s="1">
        <f>(Table2[[#This Row],[Close Price]]/Table2[[#This Row],[Current Month Low]])-1</f>
        <v>9.2905405405405705E-3</v>
      </c>
      <c r="AH416" s="1">
        <f>(Table2[[#This Row],[Current Month High]]/Table2[[#This Row],[Close Price]])-1</f>
        <v>0.16211487257512358</v>
      </c>
      <c r="AI416">
        <v>26.884747052110999</v>
      </c>
      <c r="AJ416">
        <v>31.0437643305752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0.11</v>
      </c>
      <c r="AM416" t="s">
        <v>3159</v>
      </c>
      <c r="AN416">
        <v>-3.61</v>
      </c>
      <c r="AO416" t="s">
        <v>3158</v>
      </c>
      <c r="AP416">
        <v>2.4061721998645001E-2</v>
      </c>
      <c r="AQ416">
        <f>(Table2[[#This Row],[Sharpe Ratio]]-AVERAGE(Table2[Sharpe Ratio]))/_xlfn.STDEV.P(Table2[Sharpe Ratio])</f>
        <v>-0.37065228866055333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474</v>
      </c>
      <c r="AT416">
        <f>_xlfn.RANK.AVG(Table2[[#This Row],[6M Return vs Nifty Z-Score]],Table2[6M Return vs Nifty Z-Score])</f>
        <v>306</v>
      </c>
      <c r="AU416">
        <f>_xlfn.RANK.AVG(Table2[[#This Row],[Sharpe Ratio Z-Score]],Table2[Sharpe Ratio Z-Score])</f>
        <v>438</v>
      </c>
      <c r="AV416">
        <f>(Table2[[#This Row],[Rank 1Y]]+Table2[[#This Row],[Rank 6M]]+Table2[[#This Row],[Rank Sharpe]])/3</f>
        <v>406</v>
      </c>
    </row>
    <row r="417" spans="1:48" hidden="1" x14ac:dyDescent="0.3">
      <c r="A417" t="s">
        <v>655</v>
      </c>
      <c r="B417" t="s">
        <v>656</v>
      </c>
      <c r="C417" t="s">
        <v>3111</v>
      </c>
      <c r="D417" t="s">
        <v>18</v>
      </c>
      <c r="E417">
        <v>26748.162534573999</v>
      </c>
      <c r="F417">
        <v>152.62</v>
      </c>
      <c r="G417">
        <v>11.8357764233065</v>
      </c>
      <c r="H417">
        <f>(Table2[[#This Row],[1Y Return vs Nifty]]-AVERAGE(Table2[1Y Return vs Nifty]))/_xlfn.STDEV.P(Table2[1Y Return vs Nifty])</f>
        <v>-6.4376765436809258E-2</v>
      </c>
      <c r="I417">
        <v>-6.6212935211229702</v>
      </c>
      <c r="J417">
        <f>(Table2[[#This Row],[1M Return vs Nifty]]-AVERAGE(Table2[1M Return vs Nifty]))/_xlfn.STDEV.P(Table2[1M Return vs Nifty])</f>
        <v>-0.61936292913311053</v>
      </c>
      <c r="K417">
        <v>-32.278706642883101</v>
      </c>
      <c r="L417">
        <f>(Table2[[#This Row],[6M Return vs Nifty]]-AVERAGE(Table2[6M Return vs Nifty]))/_xlfn.STDEV.P(Table2[6M Return vs Nifty])</f>
        <v>-1.2815929230290197</v>
      </c>
      <c r="M417">
        <v>-4.37553614849549</v>
      </c>
      <c r="N417">
        <f>(Table2[[#This Row],[1W Return vs Nifty]]-AVERAGE(Table2[1W Return vs Nifty]))/_xlfn.STDEV.P(Table2[1W Return vs Nifty])</f>
        <v>-1.1043172668059718</v>
      </c>
      <c r="O417">
        <v>158.96</v>
      </c>
      <c r="P417">
        <v>171.01276043163099</v>
      </c>
      <c r="Q417">
        <v>183.12488040779101</v>
      </c>
      <c r="R417">
        <v>41.013342074058599</v>
      </c>
      <c r="S417" s="1">
        <f>(Table2[[#This Row],[Close Price]]-Table2[[#This Row],[20D EMA]])/Table2[[#This Row],[20D EMA]]</f>
        <v>-3.9884247609461521E-2</v>
      </c>
      <c r="T417" s="1">
        <f>(Table2[[#This Row],[Close Price]]-Table2[[#This Row],[50D EMA]])/Table2[[#This Row],[50D EMA]]</f>
        <v>-0.10755197673675475</v>
      </c>
      <c r="U417" s="1">
        <f>(Table2[[#This Row],[Close Price]]-Table2[[#This Row],[200D EMA]])/Table2[[#This Row],[200D EMA]]</f>
        <v>-0.16657966050195538</v>
      </c>
      <c r="V417">
        <v>2.2717775829035101</v>
      </c>
      <c r="W417">
        <v>147.21</v>
      </c>
      <c r="X417">
        <v>155.31</v>
      </c>
      <c r="Y417">
        <v>147.21</v>
      </c>
      <c r="Z417">
        <v>161.55000000000001</v>
      </c>
      <c r="AA417">
        <v>145.1</v>
      </c>
      <c r="AB417">
        <v>172.5</v>
      </c>
      <c r="AC417" s="1">
        <f>(Table2[[#This Row],[Close Price]]/Table2[[#This Row],[Day Low]])-1</f>
        <v>3.6750220773045239E-2</v>
      </c>
      <c r="AD417" s="1">
        <f>(Table2[[#This Row],[Day High]]/Table2[[#This Row],[Close Price]])-1</f>
        <v>1.7625475036037175E-2</v>
      </c>
      <c r="AE417" s="1">
        <f>(Table2[[#This Row],[Close Price]]/Table2[[#This Row],[Current Week Low]])-1</f>
        <v>3.6750220773045239E-2</v>
      </c>
      <c r="AF417" s="1">
        <f>(Table2[[#This Row],[Current Week High]]/Table2[[#This Row],[Close Price]])-1</f>
        <v>5.8511335342681159E-2</v>
      </c>
      <c r="AG417" s="1">
        <f>(Table2[[#This Row],[Close Price]]/Table2[[#This Row],[Current Month Low]])-1</f>
        <v>5.1826326671261302E-2</v>
      </c>
      <c r="AH417" s="1">
        <f>(Table2[[#This Row],[Current Month High]]/Table2[[#This Row],[Close Price]])-1</f>
        <v>0.1302581575153976</v>
      </c>
      <c r="AI417">
        <v>89.522998296422401</v>
      </c>
      <c r="AJ417">
        <v>36.207050423917899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-0.14000000000000001</v>
      </c>
      <c r="AM417" t="s">
        <v>3158</v>
      </c>
      <c r="AN417">
        <v>5.94</v>
      </c>
      <c r="AO417" t="s">
        <v>3159</v>
      </c>
      <c r="AP417">
        <v>0.108938059198486</v>
      </c>
      <c r="AQ417">
        <f>(Table2[[#This Row],[Sharpe Ratio]]-AVERAGE(Table2[Sharpe Ratio]))/_xlfn.STDEV.P(Table2[Sharpe Ratio])</f>
        <v>0.63538396877232528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321</v>
      </c>
      <c r="AT417">
        <f>_xlfn.RANK.AVG(Table2[[#This Row],[6M Return vs Nifty Z-Score]],Table2[6M Return vs Nifty Z-Score])</f>
        <v>713</v>
      </c>
      <c r="AU417">
        <f>_xlfn.RANK.AVG(Table2[[#This Row],[Sharpe Ratio Z-Score]],Table2[Sharpe Ratio Z-Score])</f>
        <v>187</v>
      </c>
      <c r="AV417">
        <f>(Table2[[#This Row],[Rank 1Y]]+Table2[[#This Row],[Rank 6M]]+Table2[[#This Row],[Rank Sharpe]])/3</f>
        <v>407</v>
      </c>
    </row>
    <row r="418" spans="1:48" hidden="1" x14ac:dyDescent="0.3">
      <c r="A418" t="s">
        <v>129</v>
      </c>
      <c r="B418" t="s">
        <v>130</v>
      </c>
      <c r="C418" t="s">
        <v>3120</v>
      </c>
      <c r="D418" t="s">
        <v>131</v>
      </c>
      <c r="E418">
        <v>205223.74382999999</v>
      </c>
      <c r="F418">
        <v>485.7</v>
      </c>
      <c r="G418">
        <v>40.061813541703799</v>
      </c>
      <c r="H418">
        <f>(Table2[[#This Row],[1Y Return vs Nifty]]-AVERAGE(Table2[1Y Return vs Nifty]))/_xlfn.STDEV.P(Table2[1Y Return vs Nifty])</f>
        <v>0.50290537439931926</v>
      </c>
      <c r="I418">
        <v>4.4642223298384902</v>
      </c>
      <c r="J418">
        <f>(Table2[[#This Row],[1M Return vs Nifty]]-AVERAGE(Table2[1M Return vs Nifty]))/_xlfn.STDEV.P(Table2[1M Return vs Nifty])</f>
        <v>0.59327118941267054</v>
      </c>
      <c r="K418">
        <v>-22.710979331406701</v>
      </c>
      <c r="L418">
        <f>(Table2[[#This Row],[6M Return vs Nifty]]-AVERAGE(Table2[6M Return vs Nifty]))/_xlfn.STDEV.P(Table2[6M Return vs Nifty])</f>
        <v>-0.94941989423780515</v>
      </c>
      <c r="M418">
        <v>-0.127605541199769</v>
      </c>
      <c r="N418">
        <f>(Table2[[#This Row],[1W Return vs Nifty]]-AVERAGE(Table2[1W Return vs Nifty]))/_xlfn.STDEV.P(Table2[1W Return vs Nifty])</f>
        <v>-0.21465462441982386</v>
      </c>
      <c r="O418">
        <v>518.67999999999995</v>
      </c>
      <c r="P418">
        <v>524.44327105138598</v>
      </c>
      <c r="Q418">
        <v>498.52790578982001</v>
      </c>
      <c r="R418">
        <v>28.929224059652899</v>
      </c>
      <c r="S418" s="1">
        <f>(Table2[[#This Row],[Close Price]]-Table2[[#This Row],[20D EMA]])/Table2[[#This Row],[20D EMA]]</f>
        <v>-6.3584483689365243E-2</v>
      </c>
      <c r="T418" s="1">
        <f>(Table2[[#This Row],[Close Price]]-Table2[[#This Row],[50D EMA]])/Table2[[#This Row],[50D EMA]]</f>
        <v>-7.3875046530227764E-2</v>
      </c>
      <c r="U418" s="1">
        <f>(Table2[[#This Row],[Close Price]]-Table2[[#This Row],[200D EMA]])/Table2[[#This Row],[200D EMA]]</f>
        <v>-2.5731570170573929E-2</v>
      </c>
      <c r="V418">
        <v>1.04121876615932</v>
      </c>
      <c r="W418">
        <v>484</v>
      </c>
      <c r="X418">
        <v>503.15</v>
      </c>
      <c r="Y418">
        <v>484</v>
      </c>
      <c r="Z418">
        <v>512.25</v>
      </c>
      <c r="AA418">
        <v>484</v>
      </c>
      <c r="AB418">
        <v>565</v>
      </c>
      <c r="AC418" s="1">
        <f>(Table2[[#This Row],[Close Price]]/Table2[[#This Row],[Day Low]])-1</f>
        <v>3.51239669421477E-3</v>
      </c>
      <c r="AD418" s="1">
        <f>(Table2[[#This Row],[Day High]]/Table2[[#This Row],[Close Price]])-1</f>
        <v>3.59275272802142E-2</v>
      </c>
      <c r="AE418" s="1">
        <f>(Table2[[#This Row],[Close Price]]/Table2[[#This Row],[Current Week Low]])-1</f>
        <v>3.51239669421477E-3</v>
      </c>
      <c r="AF418" s="1">
        <f>(Table2[[#This Row],[Current Week High]]/Table2[[#This Row],[Close Price]])-1</f>
        <v>5.4663372452131043E-2</v>
      </c>
      <c r="AG418" s="1">
        <f>(Table2[[#This Row],[Close Price]]/Table2[[#This Row],[Current Month Low]])-1</f>
        <v>3.51239669421477E-3</v>
      </c>
      <c r="AH418" s="1">
        <f>(Table2[[#This Row],[Current Month High]]/Table2[[#This Row],[Close Price]])-1</f>
        <v>0.16326950792670369</v>
      </c>
      <c r="AI418">
        <v>66.296067531397995</v>
      </c>
      <c r="AJ418">
        <v>70.660576247364702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-0.03</v>
      </c>
      <c r="AM418" t="s">
        <v>3158</v>
      </c>
      <c r="AN418">
        <v>-7.78</v>
      </c>
      <c r="AO418" t="s">
        <v>3158</v>
      </c>
      <c r="AP418">
        <v>3.9099341173647002E-2</v>
      </c>
      <c r="AQ418">
        <f>(Table2[[#This Row],[Sharpe Ratio]]-AVERAGE(Table2[Sharpe Ratio]))/_xlfn.STDEV.P(Table2[Sharpe Ratio])</f>
        <v>-0.19241191431569712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163</v>
      </c>
      <c r="AT418">
        <f>_xlfn.RANK.AVG(Table2[[#This Row],[6M Return vs Nifty Z-Score]],Table2[6M Return vs Nifty Z-Score])</f>
        <v>660</v>
      </c>
      <c r="AU418">
        <f>_xlfn.RANK.AVG(Table2[[#This Row],[Sharpe Ratio Z-Score]],Table2[Sharpe Ratio Z-Score])</f>
        <v>399</v>
      </c>
      <c r="AV418">
        <f>(Table2[[#This Row],[Rank 1Y]]+Table2[[#This Row],[Rank 6M]]+Table2[[#This Row],[Rank Sharpe]])/3</f>
        <v>407.33333333333331</v>
      </c>
    </row>
    <row r="419" spans="1:48" hidden="1" x14ac:dyDescent="0.3">
      <c r="A419" t="s">
        <v>659</v>
      </c>
      <c r="B419" t="s">
        <v>660</v>
      </c>
      <c r="C419" t="s">
        <v>3117</v>
      </c>
      <c r="D419" t="s">
        <v>51</v>
      </c>
      <c r="E419">
        <v>26643.41012036</v>
      </c>
      <c r="F419">
        <v>1715.45</v>
      </c>
      <c r="G419">
        <v>-6.7878184147561296</v>
      </c>
      <c r="H419">
        <f>(Table2[[#This Row],[1Y Return vs Nifty]]-AVERAGE(Table2[1Y Return vs Nifty]))/_xlfn.STDEV.P(Table2[1Y Return vs Nifty])</f>
        <v>-0.43867063768185249</v>
      </c>
      <c r="I419">
        <v>4.1015825637883401</v>
      </c>
      <c r="J419">
        <f>(Table2[[#This Row],[1M Return vs Nifty]]-AVERAGE(Table2[1M Return vs Nifty]))/_xlfn.STDEV.P(Table2[1M Return vs Nifty])</f>
        <v>0.55360236759453807</v>
      </c>
      <c r="K419">
        <v>-10.918328336086899</v>
      </c>
      <c r="L419">
        <f>(Table2[[#This Row],[6M Return vs Nifty]]-AVERAGE(Table2[6M Return vs Nifty]))/_xlfn.STDEV.P(Table2[6M Return vs Nifty])</f>
        <v>-0.54000180872292391</v>
      </c>
      <c r="M419">
        <v>-0.30492790510232098</v>
      </c>
      <c r="N419">
        <f>(Table2[[#This Row],[1W Return vs Nifty]]-AVERAGE(Table2[1W Return vs Nifty]))/_xlfn.STDEV.P(Table2[1W Return vs Nifty])</f>
        <v>-0.25179202081532015</v>
      </c>
      <c r="O419">
        <v>1844.13</v>
      </c>
      <c r="P419">
        <v>1860.13443918403</v>
      </c>
      <c r="Q419">
        <v>1768.8825259602099</v>
      </c>
      <c r="R419">
        <v>22.5437996866372</v>
      </c>
      <c r="S419" s="1">
        <f>(Table2[[#This Row],[Close Price]]-Table2[[#This Row],[20D EMA]])/Table2[[#This Row],[20D EMA]]</f>
        <v>-6.9778160975636244E-2</v>
      </c>
      <c r="T419" s="1">
        <f>(Table2[[#This Row],[Close Price]]-Table2[[#This Row],[50D EMA]])/Table2[[#This Row],[50D EMA]]</f>
        <v>-7.7781710900152748E-2</v>
      </c>
      <c r="U419" s="1">
        <f>(Table2[[#This Row],[Close Price]]-Table2[[#This Row],[200D EMA]])/Table2[[#This Row],[200D EMA]]</f>
        <v>-3.0206938661008528E-2</v>
      </c>
      <c r="V419">
        <v>0.72059754250442098</v>
      </c>
      <c r="W419">
        <v>1706.85</v>
      </c>
      <c r="X419">
        <v>1775</v>
      </c>
      <c r="Y419">
        <v>1706.85</v>
      </c>
      <c r="Z419">
        <v>1846.05</v>
      </c>
      <c r="AA419">
        <v>1706.85</v>
      </c>
      <c r="AB419">
        <v>1984</v>
      </c>
      <c r="AC419" s="1">
        <f>(Table2[[#This Row],[Close Price]]/Table2[[#This Row],[Day Low]])-1</f>
        <v>5.038521252599848E-3</v>
      </c>
      <c r="AD419" s="1">
        <f>(Table2[[#This Row],[Day High]]/Table2[[#This Row],[Close Price]])-1</f>
        <v>3.4713923460316432E-2</v>
      </c>
      <c r="AE419" s="1">
        <f>(Table2[[#This Row],[Close Price]]/Table2[[#This Row],[Current Week Low]])-1</f>
        <v>5.038521252599848E-3</v>
      </c>
      <c r="AF419" s="1">
        <f>(Table2[[#This Row],[Current Week High]]/Table2[[#This Row],[Close Price]])-1</f>
        <v>7.6131627269812485E-2</v>
      </c>
      <c r="AG419" s="1">
        <f>(Table2[[#This Row],[Close Price]]/Table2[[#This Row],[Current Month Low]])-1</f>
        <v>5.038521252599848E-3</v>
      </c>
      <c r="AH419" s="1">
        <f>(Table2[[#This Row],[Current Month High]]/Table2[[#This Row],[Close Price]])-1</f>
        <v>0.15654784458888327</v>
      </c>
      <c r="AI419">
        <v>18.3362965985601</v>
      </c>
      <c r="AJ419">
        <v>25.1239970824215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-0.09</v>
      </c>
      <c r="AM419" t="s">
        <v>3158</v>
      </c>
      <c r="AN419">
        <v>-8.24</v>
      </c>
      <c r="AO419" t="s">
        <v>3158</v>
      </c>
      <c r="AP419">
        <v>8.7615949601125995E-2</v>
      </c>
      <c r="AQ419">
        <f>(Table2[[#This Row],[Sharpe Ratio]]-AVERAGE(Table2[Sharpe Ratio]))/_xlfn.STDEV.P(Table2[Sharpe Ratio])</f>
        <v>0.38265374916593653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466</v>
      </c>
      <c r="AT419">
        <f>_xlfn.RANK.AVG(Table2[[#This Row],[6M Return vs Nifty Z-Score]],Table2[6M Return vs Nifty Z-Score])</f>
        <v>507</v>
      </c>
      <c r="AU419">
        <f>_xlfn.RANK.AVG(Table2[[#This Row],[Sharpe Ratio Z-Score]],Table2[Sharpe Ratio Z-Score])</f>
        <v>249</v>
      </c>
      <c r="AV419">
        <f>(Table2[[#This Row],[Rank 1Y]]+Table2[[#This Row],[Rank 6M]]+Table2[[#This Row],[Rank Sharpe]])/3</f>
        <v>407.33333333333331</v>
      </c>
    </row>
    <row r="420" spans="1:48" hidden="1" x14ac:dyDescent="0.3">
      <c r="A420" t="s">
        <v>1468</v>
      </c>
      <c r="B420" t="s">
        <v>1469</v>
      </c>
      <c r="C420" t="s">
        <v>3130</v>
      </c>
      <c r="D420" t="s">
        <v>1470</v>
      </c>
      <c r="E420">
        <v>6793.4532582000002</v>
      </c>
      <c r="F420">
        <v>887.55</v>
      </c>
      <c r="G420">
        <v>-12.882378557291901</v>
      </c>
      <c r="H420">
        <f>(Table2[[#This Row],[1Y Return vs Nifty]]-AVERAGE(Table2[1Y Return vs Nifty]))/_xlfn.STDEV.P(Table2[1Y Return vs Nifty])</f>
        <v>-0.56115808090725072</v>
      </c>
      <c r="I420">
        <v>0.46218258776718102</v>
      </c>
      <c r="J420">
        <f>(Table2[[#This Row],[1M Return vs Nifty]]-AVERAGE(Table2[1M Return vs Nifty]))/_xlfn.STDEV.P(Table2[1M Return vs Nifty])</f>
        <v>0.15549183838761926</v>
      </c>
      <c r="K420">
        <v>39.612521419976403</v>
      </c>
      <c r="L420">
        <f>(Table2[[#This Row],[6M Return vs Nifty]]-AVERAGE(Table2[6M Return vs Nifty]))/_xlfn.STDEV.P(Table2[6M Return vs Nifty])</f>
        <v>1.2143317821531372</v>
      </c>
      <c r="M420">
        <v>-1.6784273232811799</v>
      </c>
      <c r="N420">
        <f>(Table2[[#This Row],[1W Return vs Nifty]]-AVERAGE(Table2[1W Return vs Nifty]))/_xlfn.STDEV.P(Table2[1W Return vs Nifty])</f>
        <v>-0.53944999705301289</v>
      </c>
      <c r="O420">
        <v>917.57</v>
      </c>
      <c r="P420">
        <v>928.68729268628704</v>
      </c>
      <c r="Q420">
        <v>863.73306773014497</v>
      </c>
      <c r="R420">
        <v>36.7817979957102</v>
      </c>
      <c r="S420" s="1">
        <f>(Table2[[#This Row],[Close Price]]-Table2[[#This Row],[20D EMA]])/Table2[[#This Row],[20D EMA]]</f>
        <v>-3.2716849940604087E-2</v>
      </c>
      <c r="T420" s="1">
        <f>(Table2[[#This Row],[Close Price]]-Table2[[#This Row],[50D EMA]])/Table2[[#This Row],[50D EMA]]</f>
        <v>-4.4296172684020307E-2</v>
      </c>
      <c r="U420" s="1">
        <f>(Table2[[#This Row],[Close Price]]-Table2[[#This Row],[200D EMA]])/Table2[[#This Row],[200D EMA]]</f>
        <v>2.7574412928805549E-2</v>
      </c>
      <c r="V420">
        <v>0.40977240251236702</v>
      </c>
      <c r="W420">
        <v>872.15</v>
      </c>
      <c r="X420">
        <v>913</v>
      </c>
      <c r="Y420">
        <v>872.15</v>
      </c>
      <c r="Z420">
        <v>923</v>
      </c>
      <c r="AA420">
        <v>872.15</v>
      </c>
      <c r="AB420">
        <v>967</v>
      </c>
      <c r="AC420" s="1">
        <f>(Table2[[#This Row],[Close Price]]/Table2[[#This Row],[Day Low]])-1</f>
        <v>1.7657513042481199E-2</v>
      </c>
      <c r="AD420" s="1">
        <f>(Table2[[#This Row],[Day High]]/Table2[[#This Row],[Close Price]])-1</f>
        <v>2.8674440876570451E-2</v>
      </c>
      <c r="AE420" s="1">
        <f>(Table2[[#This Row],[Close Price]]/Table2[[#This Row],[Current Week Low]])-1</f>
        <v>1.7657513042481199E-2</v>
      </c>
      <c r="AF420" s="1">
        <f>(Table2[[#This Row],[Current Week High]]/Table2[[#This Row],[Close Price]])-1</f>
        <v>3.9941411751450717E-2</v>
      </c>
      <c r="AG420" s="1">
        <f>(Table2[[#This Row],[Close Price]]/Table2[[#This Row],[Current Month Low]])-1</f>
        <v>1.7657513042481199E-2</v>
      </c>
      <c r="AH420" s="1">
        <f>(Table2[[#This Row],[Current Month High]]/Table2[[#This Row],[Close Price]])-1</f>
        <v>8.951608360092389E-2</v>
      </c>
      <c r="AI420">
        <v>25.852064672412801</v>
      </c>
      <c r="AJ420">
        <v>50.0507185122569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-0.08</v>
      </c>
      <c r="AM420" t="s">
        <v>3158</v>
      </c>
      <c r="AN420">
        <v>-2.4300000000000002</v>
      </c>
      <c r="AO420" t="s">
        <v>3158</v>
      </c>
      <c r="AP420">
        <v>-3.4478922357895E-2</v>
      </c>
      <c r="AQ420">
        <f>(Table2[[#This Row],[Sharpe Ratio]]-AVERAGE(Table2[Sharpe Ratio]))/_xlfn.STDEV.P(Table2[Sharpe Ratio])</f>
        <v>-1.0645324995548684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520</v>
      </c>
      <c r="AT420">
        <f>_xlfn.RANK.AVG(Table2[[#This Row],[6M Return vs Nifty Z-Score]],Table2[6M Return vs Nifty Z-Score])</f>
        <v>70</v>
      </c>
      <c r="AU420">
        <f>_xlfn.RANK.AVG(Table2[[#This Row],[Sharpe Ratio Z-Score]],Table2[Sharpe Ratio Z-Score])</f>
        <v>632</v>
      </c>
      <c r="AV420">
        <f>(Table2[[#This Row],[Rank 1Y]]+Table2[[#This Row],[Rank 6M]]+Table2[[#This Row],[Rank Sharpe]])/3</f>
        <v>407.33333333333331</v>
      </c>
    </row>
    <row r="421" spans="1:48" hidden="1" x14ac:dyDescent="0.3">
      <c r="A421" t="s">
        <v>616</v>
      </c>
      <c r="B421" t="s">
        <v>617</v>
      </c>
      <c r="C421" t="s">
        <v>3119</v>
      </c>
      <c r="D421" t="s">
        <v>420</v>
      </c>
      <c r="E421">
        <v>28998.709194359999</v>
      </c>
      <c r="F421">
        <v>456.6</v>
      </c>
      <c r="G421">
        <v>-11.2614798526008</v>
      </c>
      <c r="H421">
        <f>(Table2[[#This Row],[1Y Return vs Nifty]]-AVERAGE(Table2[1Y Return vs Nifty]))/_xlfn.STDEV.P(Table2[1Y Return vs Nifty])</f>
        <v>-0.52858153175166789</v>
      </c>
      <c r="I421">
        <v>-1.04375741817282</v>
      </c>
      <c r="J421">
        <f>(Table2[[#This Row],[1M Return vs Nifty]]-AVERAGE(Table2[1M Return vs Nifty]))/_xlfn.STDEV.P(Table2[1M Return vs Nifty])</f>
        <v>-9.2415178438363076E-3</v>
      </c>
      <c r="K421">
        <v>-11.0295063085797</v>
      </c>
      <c r="L421">
        <f>(Table2[[#This Row],[6M Return vs Nifty]]-AVERAGE(Table2[6M Return vs Nifty]))/_xlfn.STDEV.P(Table2[6M Return vs Nifty])</f>
        <v>-0.54386169338053769</v>
      </c>
      <c r="M421">
        <v>0.96353674979274295</v>
      </c>
      <c r="N421">
        <f>(Table2[[#This Row],[1W Return vs Nifty]]-AVERAGE(Table2[1W Return vs Nifty]))/_xlfn.STDEV.P(Table2[1W Return vs Nifty])</f>
        <v>1.3868066642133577E-2</v>
      </c>
      <c r="O421">
        <v>490.65</v>
      </c>
      <c r="P421">
        <v>501.69251279637098</v>
      </c>
      <c r="Q421">
        <v>491.47682989354701</v>
      </c>
      <c r="R421">
        <v>23.9337762545745</v>
      </c>
      <c r="S421" s="1">
        <f>(Table2[[#This Row],[Close Price]]-Table2[[#This Row],[20D EMA]])/Table2[[#This Row],[20D EMA]]</f>
        <v>-6.9397737694894435E-2</v>
      </c>
      <c r="T421" s="1">
        <f>(Table2[[#This Row],[Close Price]]-Table2[[#This Row],[50D EMA]])/Table2[[#This Row],[50D EMA]]</f>
        <v>-8.9880776862765924E-2</v>
      </c>
      <c r="U421" s="1">
        <f>(Table2[[#This Row],[Close Price]]-Table2[[#This Row],[200D EMA]])/Table2[[#This Row],[200D EMA]]</f>
        <v>-7.0963324763654148E-2</v>
      </c>
      <c r="V421">
        <v>0.64592408758045705</v>
      </c>
      <c r="W421">
        <v>454.9</v>
      </c>
      <c r="X421">
        <v>472.35</v>
      </c>
      <c r="Y421">
        <v>454.9</v>
      </c>
      <c r="Z421">
        <v>493.45</v>
      </c>
      <c r="AA421">
        <v>454.9</v>
      </c>
      <c r="AB421">
        <v>505.5</v>
      </c>
      <c r="AC421" s="1">
        <f>(Table2[[#This Row],[Close Price]]/Table2[[#This Row],[Day Low]])-1</f>
        <v>3.7370850736426764E-3</v>
      </c>
      <c r="AD421" s="1">
        <f>(Table2[[#This Row],[Day High]]/Table2[[#This Row],[Close Price]])-1</f>
        <v>3.4494086727989481E-2</v>
      </c>
      <c r="AE421" s="1">
        <f>(Table2[[#This Row],[Close Price]]/Table2[[#This Row],[Current Week Low]])-1</f>
        <v>3.7370850736426764E-3</v>
      </c>
      <c r="AF421" s="1">
        <f>(Table2[[#This Row],[Current Week High]]/Table2[[#This Row],[Close Price]])-1</f>
        <v>8.0705212439772245E-2</v>
      </c>
      <c r="AG421" s="1">
        <f>(Table2[[#This Row],[Close Price]]/Table2[[#This Row],[Current Month Low]])-1</f>
        <v>3.7370850736426764E-3</v>
      </c>
      <c r="AH421" s="1">
        <f>(Table2[[#This Row],[Current Month High]]/Table2[[#This Row],[Close Price]])-1</f>
        <v>0.10709592641261501</v>
      </c>
      <c r="AI421">
        <v>28.0989925536574</v>
      </c>
      <c r="AJ421">
        <v>10.3031767121633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0.03</v>
      </c>
      <c r="AM421" t="s">
        <v>3159</v>
      </c>
      <c r="AN421">
        <v>-6.13</v>
      </c>
      <c r="AO421" t="s">
        <v>3158</v>
      </c>
      <c r="AP421">
        <v>9.9492237374316006E-2</v>
      </c>
      <c r="AQ421">
        <f>(Table2[[#This Row],[Sharpe Ratio]]-AVERAGE(Table2[Sharpe Ratio]))/_xlfn.STDEV.P(Table2[Sharpe Ratio])</f>
        <v>0.52342297292973383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504</v>
      </c>
      <c r="AT421">
        <f>_xlfn.RANK.AVG(Table2[[#This Row],[6M Return vs Nifty Z-Score]],Table2[6M Return vs Nifty Z-Score])</f>
        <v>508</v>
      </c>
      <c r="AU421">
        <f>_xlfn.RANK.AVG(Table2[[#This Row],[Sharpe Ratio Z-Score]],Table2[Sharpe Ratio Z-Score])</f>
        <v>211</v>
      </c>
      <c r="AV421">
        <f>(Table2[[#This Row],[Rank 1Y]]+Table2[[#This Row],[Rank 6M]]+Table2[[#This Row],[Rank Sharpe]])/3</f>
        <v>407.66666666666669</v>
      </c>
    </row>
    <row r="422" spans="1:48" hidden="1" x14ac:dyDescent="0.3">
      <c r="A422" t="s">
        <v>892</v>
      </c>
      <c r="B422" t="s">
        <v>893</v>
      </c>
      <c r="C422" t="s">
        <v>3115</v>
      </c>
      <c r="D422" t="s">
        <v>40</v>
      </c>
      <c r="E422">
        <v>16013.96896484</v>
      </c>
      <c r="F422">
        <v>436.1</v>
      </c>
      <c r="G422">
        <v>-20.751942175274699</v>
      </c>
      <c r="H422">
        <f>(Table2[[#This Row],[1Y Return vs Nifty]]-AVERAGE(Table2[1Y Return vs Nifty]))/_xlfn.STDEV.P(Table2[1Y Return vs Nifty])</f>
        <v>-0.71931924501470135</v>
      </c>
      <c r="I422">
        <v>-10.8928076398351</v>
      </c>
      <c r="J422">
        <f>(Table2[[#This Row],[1M Return vs Nifty]]-AVERAGE(Table2[1M Return vs Nifty]))/_xlfn.STDEV.P(Table2[1M Return vs Nifty])</f>
        <v>-1.0866198279404937</v>
      </c>
      <c r="K422">
        <v>-10.620352059306599</v>
      </c>
      <c r="L422">
        <f>(Table2[[#This Row],[6M Return vs Nifty]]-AVERAGE(Table2[6M Return vs Nifty]))/_xlfn.STDEV.P(Table2[6M Return vs Nifty])</f>
        <v>-0.52965664741723784</v>
      </c>
      <c r="M422">
        <v>-7.0964244446845397</v>
      </c>
      <c r="N422">
        <f>(Table2[[#This Row],[1W Return vs Nifty]]-AVERAGE(Table2[1W Return vs Nifty]))/_xlfn.STDEV.P(Table2[1W Return vs Nifty])</f>
        <v>-1.6741647749238411</v>
      </c>
      <c r="O422">
        <v>492.96</v>
      </c>
      <c r="P422">
        <v>510.79824831564201</v>
      </c>
      <c r="Q422">
        <v>480.16720706659203</v>
      </c>
      <c r="R422">
        <v>19.483882488590101</v>
      </c>
      <c r="S422" s="1">
        <f>(Table2[[#This Row],[Close Price]]-Table2[[#This Row],[20D EMA]])/Table2[[#This Row],[20D EMA]]</f>
        <v>-0.11534404414151242</v>
      </c>
      <c r="T422" s="1">
        <f>(Table2[[#This Row],[Close Price]]-Table2[[#This Row],[50D EMA]])/Table2[[#This Row],[50D EMA]]</f>
        <v>-0.14623826248809502</v>
      </c>
      <c r="U422" s="1">
        <f>(Table2[[#This Row],[Close Price]]-Table2[[#This Row],[200D EMA]])/Table2[[#This Row],[200D EMA]]</f>
        <v>-9.1774711846326767E-2</v>
      </c>
      <c r="V422">
        <v>1.0060156036421699</v>
      </c>
      <c r="W422">
        <v>417.65</v>
      </c>
      <c r="X422">
        <v>446.95</v>
      </c>
      <c r="Y422">
        <v>417.65</v>
      </c>
      <c r="Z422">
        <v>502.9</v>
      </c>
      <c r="AA422">
        <v>417.65</v>
      </c>
      <c r="AB422">
        <v>535</v>
      </c>
      <c r="AC422" s="1">
        <f>(Table2[[#This Row],[Close Price]]/Table2[[#This Row],[Day Low]])-1</f>
        <v>4.4175745241230802E-2</v>
      </c>
      <c r="AD422" s="1">
        <f>(Table2[[#This Row],[Day High]]/Table2[[#This Row],[Close Price]])-1</f>
        <v>2.4879614767255198E-2</v>
      </c>
      <c r="AE422" s="1">
        <f>(Table2[[#This Row],[Close Price]]/Table2[[#This Row],[Current Week Low]])-1</f>
        <v>4.4175745241230802E-2</v>
      </c>
      <c r="AF422" s="1">
        <f>(Table2[[#This Row],[Current Week High]]/Table2[[#This Row],[Close Price]])-1</f>
        <v>0.15317587709240987</v>
      </c>
      <c r="AG422" s="1">
        <f>(Table2[[#This Row],[Close Price]]/Table2[[#This Row],[Current Month Low]])-1</f>
        <v>4.4175745241230802E-2</v>
      </c>
      <c r="AH422" s="1">
        <f>(Table2[[#This Row],[Current Month High]]/Table2[[#This Row],[Close Price]])-1</f>
        <v>0.22678284797064885</v>
      </c>
      <c r="AI422">
        <v>36.631506535198298</v>
      </c>
      <c r="AJ422">
        <v>18.893129770992299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-0.13</v>
      </c>
      <c r="AM422" t="s">
        <v>3158</v>
      </c>
      <c r="AN422">
        <v>-9.36</v>
      </c>
      <c r="AO422" t="s">
        <v>3158</v>
      </c>
      <c r="AP422">
        <v>0.127107390789584</v>
      </c>
      <c r="AQ422">
        <f>(Table2[[#This Row],[Sharpe Ratio]]-AVERAGE(Table2[Sharpe Ratio]))/_xlfn.STDEV.P(Table2[Sharpe Ratio])</f>
        <v>0.85074442089607039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581</v>
      </c>
      <c r="AT422">
        <f>_xlfn.RANK.AVG(Table2[[#This Row],[6M Return vs Nifty Z-Score]],Table2[6M Return vs Nifty Z-Score])</f>
        <v>502</v>
      </c>
      <c r="AU422">
        <f>_xlfn.RANK.AVG(Table2[[#This Row],[Sharpe Ratio Z-Score]],Table2[Sharpe Ratio Z-Score])</f>
        <v>140</v>
      </c>
      <c r="AV422">
        <f>(Table2[[#This Row],[Rank 1Y]]+Table2[[#This Row],[Rank 6M]]+Table2[[#This Row],[Rank Sharpe]])/3</f>
        <v>407.66666666666669</v>
      </c>
    </row>
    <row r="423" spans="1:48" hidden="1" x14ac:dyDescent="0.3">
      <c r="A423" t="s">
        <v>209</v>
      </c>
      <c r="B423" t="s">
        <v>210</v>
      </c>
      <c r="C423" t="s">
        <v>3113</v>
      </c>
      <c r="D423" t="s">
        <v>34</v>
      </c>
      <c r="E423">
        <v>115573.037503008</v>
      </c>
      <c r="F423">
        <v>100.56</v>
      </c>
      <c r="G423">
        <v>5.9638126918945797</v>
      </c>
      <c r="H423">
        <f>(Table2[[#This Row],[1Y Return vs Nifty]]-AVERAGE(Table2[1Y Return vs Nifty]))/_xlfn.STDEV.P(Table2[1Y Return vs Nifty])</f>
        <v>-0.18239050348381119</v>
      </c>
      <c r="I423">
        <v>4.3723047518160403</v>
      </c>
      <c r="J423">
        <f>(Table2[[#This Row],[1M Return vs Nifty]]-AVERAGE(Table2[1M Return vs Nifty]))/_xlfn.STDEV.P(Table2[1M Return vs Nifty])</f>
        <v>0.58321641228703514</v>
      </c>
      <c r="K423">
        <v>-24.892820926834599</v>
      </c>
      <c r="L423">
        <f>(Table2[[#This Row],[6M Return vs Nifty]]-AVERAGE(Table2[6M Return vs Nifty]))/_xlfn.STDEV.P(Table2[6M Return vs Nifty])</f>
        <v>-1.0251692239899828</v>
      </c>
      <c r="M423">
        <v>2.2776373873801399</v>
      </c>
      <c r="N423">
        <f>(Table2[[#This Row],[1W Return vs Nifty]]-AVERAGE(Table2[1W Return vs Nifty]))/_xlfn.STDEV.P(Table2[1W Return vs Nifty])</f>
        <v>0.2890858970815981</v>
      </c>
      <c r="O423">
        <v>102.98</v>
      </c>
      <c r="P423">
        <v>105.633013918789</v>
      </c>
      <c r="Q423">
        <v>108.685078997747</v>
      </c>
      <c r="R423">
        <v>40.077054939351797</v>
      </c>
      <c r="S423" s="1">
        <f>(Table2[[#This Row],[Close Price]]-Table2[[#This Row],[20D EMA]])/Table2[[#This Row],[20D EMA]]</f>
        <v>-2.3499708681297356E-2</v>
      </c>
      <c r="T423" s="1">
        <f>(Table2[[#This Row],[Close Price]]-Table2[[#This Row],[50D EMA]])/Table2[[#This Row],[50D EMA]]</f>
        <v>-4.8024890425725719E-2</v>
      </c>
      <c r="U423" s="1">
        <f>(Table2[[#This Row],[Close Price]]-Table2[[#This Row],[200D EMA]])/Table2[[#This Row],[200D EMA]]</f>
        <v>-7.4757998730584044E-2</v>
      </c>
      <c r="V423">
        <v>1.49531136981114</v>
      </c>
      <c r="W423">
        <v>100</v>
      </c>
      <c r="X423">
        <v>103.8</v>
      </c>
      <c r="Y423">
        <v>100</v>
      </c>
      <c r="Z423">
        <v>106.34</v>
      </c>
      <c r="AA423">
        <v>98.61</v>
      </c>
      <c r="AB423">
        <v>107.9</v>
      </c>
      <c r="AC423" s="1">
        <f>(Table2[[#This Row],[Close Price]]/Table2[[#This Row],[Day Low]])-1</f>
        <v>5.6000000000000494E-3</v>
      </c>
      <c r="AD423" s="1">
        <f>(Table2[[#This Row],[Day High]]/Table2[[#This Row],[Close Price]])-1</f>
        <v>3.2219570405727982E-2</v>
      </c>
      <c r="AE423" s="1">
        <f>(Table2[[#This Row],[Close Price]]/Table2[[#This Row],[Current Week Low]])-1</f>
        <v>5.6000000000000494E-3</v>
      </c>
      <c r="AF423" s="1">
        <f>(Table2[[#This Row],[Current Week High]]/Table2[[#This Row],[Close Price]])-1</f>
        <v>5.7478122513922036E-2</v>
      </c>
      <c r="AG423" s="1">
        <f>(Table2[[#This Row],[Close Price]]/Table2[[#This Row],[Current Month Low]])-1</f>
        <v>1.977487070276851E-2</v>
      </c>
      <c r="AH423" s="1">
        <f>(Table2[[#This Row],[Current Month High]]/Table2[[#This Row],[Close Price]])-1</f>
        <v>7.2991249005568859E-2</v>
      </c>
      <c r="AI423">
        <v>42.1042163882259</v>
      </c>
      <c r="AJ423">
        <v>33.015873015872998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-0.11</v>
      </c>
      <c r="AM423" t="s">
        <v>3158</v>
      </c>
      <c r="AN423">
        <v>1.95</v>
      </c>
      <c r="AO423" t="s">
        <v>3159</v>
      </c>
      <c r="AP423">
        <v>0.111042221205122</v>
      </c>
      <c r="AQ423">
        <f>(Table2[[#This Row],[Sharpe Ratio]]-AVERAGE(Table2[Sharpe Ratio]))/_xlfn.STDEV.P(Table2[Sharpe Ratio])</f>
        <v>0.66032452747250092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371</v>
      </c>
      <c r="AT423">
        <f>_xlfn.RANK.AVG(Table2[[#This Row],[6M Return vs Nifty Z-Score]],Table2[6M Return vs Nifty Z-Score])</f>
        <v>674</v>
      </c>
      <c r="AU423">
        <f>_xlfn.RANK.AVG(Table2[[#This Row],[Sharpe Ratio Z-Score]],Table2[Sharpe Ratio Z-Score])</f>
        <v>181</v>
      </c>
      <c r="AV423">
        <f>(Table2[[#This Row],[Rank 1Y]]+Table2[[#This Row],[Rank 6M]]+Table2[[#This Row],[Rank Sharpe]])/3</f>
        <v>408.66666666666669</v>
      </c>
    </row>
    <row r="424" spans="1:48" hidden="1" x14ac:dyDescent="0.3">
      <c r="A424" t="s">
        <v>646</v>
      </c>
      <c r="B424" t="s">
        <v>647</v>
      </c>
      <c r="C424" t="s">
        <v>3124</v>
      </c>
      <c r="D424" t="s">
        <v>271</v>
      </c>
      <c r="E424">
        <v>27046.287011119999</v>
      </c>
      <c r="F424">
        <v>1420.9</v>
      </c>
      <c r="G424">
        <v>11.708708822836901</v>
      </c>
      <c r="H424">
        <f>(Table2[[#This Row],[1Y Return vs Nifty]]-AVERAGE(Table2[1Y Return vs Nifty]))/_xlfn.STDEV.P(Table2[1Y Return vs Nifty])</f>
        <v>-6.693054866879028E-2</v>
      </c>
      <c r="I424">
        <v>1.4866155165366599</v>
      </c>
      <c r="J424">
        <f>(Table2[[#This Row],[1M Return vs Nifty]]-AVERAGE(Table2[1M Return vs Nifty]))/_xlfn.STDEV.P(Table2[1M Return vs Nifty])</f>
        <v>0.26755358980173199</v>
      </c>
      <c r="K424">
        <v>-12.2801978228685</v>
      </c>
      <c r="L424">
        <f>(Table2[[#This Row],[6M Return vs Nifty]]-AVERAGE(Table2[6M Return vs Nifty]))/_xlfn.STDEV.P(Table2[6M Return vs Nifty])</f>
        <v>-0.58728328921620265</v>
      </c>
      <c r="M424">
        <v>4.36107054795451</v>
      </c>
      <c r="N424">
        <f>(Table2[[#This Row],[1W Return vs Nifty]]-AVERAGE(Table2[1W Return vs Nifty]))/_xlfn.STDEV.P(Table2[1W Return vs Nifty])</f>
        <v>0.72542839469398479</v>
      </c>
      <c r="O424">
        <v>1424.7</v>
      </c>
      <c r="P424">
        <v>1462.09443165843</v>
      </c>
      <c r="Q424">
        <v>1438.2234994932601</v>
      </c>
      <c r="R424">
        <v>50.504803081659503</v>
      </c>
      <c r="S424" s="1">
        <f>(Table2[[#This Row],[Close Price]]-Table2[[#This Row],[20D EMA]])/Table2[[#This Row],[20D EMA]]</f>
        <v>-2.6672281883905065E-3</v>
      </c>
      <c r="T424" s="1">
        <f>(Table2[[#This Row],[Close Price]]-Table2[[#This Row],[50D EMA]])/Table2[[#This Row],[50D EMA]]</f>
        <v>-2.8174945999694268E-2</v>
      </c>
      <c r="U424" s="1">
        <f>(Table2[[#This Row],[Close Price]]-Table2[[#This Row],[200D EMA]])/Table2[[#This Row],[200D EMA]]</f>
        <v>-1.2045067751544668E-2</v>
      </c>
      <c r="V424">
        <v>0.79481275175416699</v>
      </c>
      <c r="W424">
        <v>1378.05</v>
      </c>
      <c r="X424">
        <v>1433.9</v>
      </c>
      <c r="Y424">
        <v>1378.05</v>
      </c>
      <c r="Z424">
        <v>1442.45</v>
      </c>
      <c r="AA424">
        <v>1358.1</v>
      </c>
      <c r="AB424">
        <v>1462</v>
      </c>
      <c r="AC424" s="1">
        <f>(Table2[[#This Row],[Close Price]]/Table2[[#This Row],[Day Low]])-1</f>
        <v>3.1094662748086144E-2</v>
      </c>
      <c r="AD424" s="1">
        <f>(Table2[[#This Row],[Day High]]/Table2[[#This Row],[Close Price]])-1</f>
        <v>9.1491308325708509E-3</v>
      </c>
      <c r="AE424" s="1">
        <f>(Table2[[#This Row],[Close Price]]/Table2[[#This Row],[Current Week Low]])-1</f>
        <v>3.1094662748086144E-2</v>
      </c>
      <c r="AF424" s="1">
        <f>(Table2[[#This Row],[Current Week High]]/Table2[[#This Row],[Close Price]])-1</f>
        <v>1.5166443803223295E-2</v>
      </c>
      <c r="AG424" s="1">
        <f>(Table2[[#This Row],[Close Price]]/Table2[[#This Row],[Current Month Low]])-1</f>
        <v>4.6241072086002699E-2</v>
      </c>
      <c r="AH424" s="1">
        <f>(Table2[[#This Row],[Current Month High]]/Table2[[#This Row],[Close Price]])-1</f>
        <v>2.8925329016820323E-2</v>
      </c>
      <c r="AI424">
        <v>29.576324864522402</v>
      </c>
      <c r="AJ424">
        <v>38.5432917316692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0.02</v>
      </c>
      <c r="AM424" t="s">
        <v>3159</v>
      </c>
      <c r="AN424">
        <v>4.1100000000000003</v>
      </c>
      <c r="AO424" t="s">
        <v>3159</v>
      </c>
      <c r="AP424">
        <v>4.5777034171682003E-2</v>
      </c>
      <c r="AQ424">
        <f>(Table2[[#This Row],[Sharpe Ratio]]-AVERAGE(Table2[Sharpe Ratio]))/_xlfn.STDEV.P(Table2[Sharpe Ratio])</f>
        <v>-0.11326145267158347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323</v>
      </c>
      <c r="AT424">
        <f>_xlfn.RANK.AVG(Table2[[#This Row],[6M Return vs Nifty Z-Score]],Table2[6M Return vs Nifty Z-Score])</f>
        <v>520</v>
      </c>
      <c r="AU424">
        <f>_xlfn.RANK.AVG(Table2[[#This Row],[Sharpe Ratio Z-Score]],Table2[Sharpe Ratio Z-Score])</f>
        <v>383</v>
      </c>
      <c r="AV424">
        <f>(Table2[[#This Row],[Rank 1Y]]+Table2[[#This Row],[Rank 6M]]+Table2[[#This Row],[Rank Sharpe]])/3</f>
        <v>408.66666666666669</v>
      </c>
    </row>
    <row r="425" spans="1:48" hidden="1" x14ac:dyDescent="0.3">
      <c r="A425" t="s">
        <v>70</v>
      </c>
      <c r="B425" t="s">
        <v>71</v>
      </c>
      <c r="C425" t="s">
        <v>3111</v>
      </c>
      <c r="D425" t="s">
        <v>72</v>
      </c>
      <c r="E425">
        <v>317714.95134753</v>
      </c>
      <c r="F425">
        <v>252.55</v>
      </c>
      <c r="G425">
        <v>7.8172545667145803</v>
      </c>
      <c r="H425">
        <f>(Table2[[#This Row],[1Y Return vs Nifty]]-AVERAGE(Table2[1Y Return vs Nifty]))/_xlfn.STDEV.P(Table2[1Y Return vs Nifty])</f>
        <v>-0.14514034086270158</v>
      </c>
      <c r="I425">
        <v>-6.7835289298711698</v>
      </c>
      <c r="J425">
        <f>(Table2[[#This Row],[1M Return vs Nifty]]-AVERAGE(Table2[1M Return vs Nifty]))/_xlfn.STDEV.P(Table2[1M Return vs Nifty])</f>
        <v>-0.63710970740930828</v>
      </c>
      <c r="K425">
        <v>-11.959049633905099</v>
      </c>
      <c r="L425">
        <f>(Table2[[#This Row],[6M Return vs Nifty]]-AVERAGE(Table2[6M Return vs Nifty]))/_xlfn.STDEV.P(Table2[6M Return vs Nifty])</f>
        <v>-0.57613364383585941</v>
      </c>
      <c r="M425">
        <v>-0.71494599504301704</v>
      </c>
      <c r="N425">
        <f>(Table2[[#This Row],[1W Return vs Nifty]]-AVERAGE(Table2[1W Return vs Nifty]))/_xlfn.STDEV.P(Table2[1W Return vs Nifty])</f>
        <v>-0.33766389845293115</v>
      </c>
      <c r="O425">
        <v>267.57</v>
      </c>
      <c r="P425">
        <v>280.74725887563898</v>
      </c>
      <c r="Q425">
        <v>274.17860677439103</v>
      </c>
      <c r="R425">
        <v>23.214450085599498</v>
      </c>
      <c r="S425" s="1">
        <f>(Table2[[#This Row],[Close Price]]-Table2[[#This Row],[20D EMA]])/Table2[[#This Row],[20D EMA]]</f>
        <v>-5.6134843218596936E-2</v>
      </c>
      <c r="T425" s="1">
        <f>(Table2[[#This Row],[Close Price]]-Table2[[#This Row],[50D EMA]])/Table2[[#This Row],[50D EMA]]</f>
        <v>-0.10043645301673042</v>
      </c>
      <c r="U425" s="1">
        <f>(Table2[[#This Row],[Close Price]]-Table2[[#This Row],[200D EMA]])/Table2[[#This Row],[200D EMA]]</f>
        <v>-7.8885099858240229E-2</v>
      </c>
      <c r="V425">
        <v>0.78155537777454398</v>
      </c>
      <c r="W425">
        <v>249</v>
      </c>
      <c r="X425">
        <v>256.95</v>
      </c>
      <c r="Y425">
        <v>249</v>
      </c>
      <c r="Z425">
        <v>263.2</v>
      </c>
      <c r="AA425">
        <v>249</v>
      </c>
      <c r="AB425">
        <v>274.35000000000002</v>
      </c>
      <c r="AC425" s="1">
        <f>(Table2[[#This Row],[Close Price]]/Table2[[#This Row],[Day Low]])-1</f>
        <v>1.4257028112449888E-2</v>
      </c>
      <c r="AD425" s="1">
        <f>(Table2[[#This Row],[Day High]]/Table2[[#This Row],[Close Price]])-1</f>
        <v>1.7422292615323576E-2</v>
      </c>
      <c r="AE425" s="1">
        <f>(Table2[[#This Row],[Close Price]]/Table2[[#This Row],[Current Week Low]])-1</f>
        <v>1.4257028112449888E-2</v>
      </c>
      <c r="AF425" s="1">
        <f>(Table2[[#This Row],[Current Week High]]/Table2[[#This Row],[Close Price]])-1</f>
        <v>4.2169867352999324E-2</v>
      </c>
      <c r="AG425" s="1">
        <f>(Table2[[#This Row],[Close Price]]/Table2[[#This Row],[Current Month Low]])-1</f>
        <v>1.4257028112449888E-2</v>
      </c>
      <c r="AH425" s="1">
        <f>(Table2[[#This Row],[Current Month High]]/Table2[[#This Row],[Close Price]])-1</f>
        <v>8.6319540685013019E-2</v>
      </c>
      <c r="AI425">
        <v>36.606612551969903</v>
      </c>
      <c r="AJ425">
        <v>34.228009566834899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</v>
      </c>
      <c r="AM425" t="s">
        <v>3158</v>
      </c>
      <c r="AN425">
        <v>-4.0999999999999996</v>
      </c>
      <c r="AO425" t="s">
        <v>3158</v>
      </c>
      <c r="AP425">
        <v>5.2723357320470003E-2</v>
      </c>
      <c r="AQ425">
        <f>(Table2[[#This Row],[Sharpe Ratio]]-AVERAGE(Table2[Sharpe Ratio]))/_xlfn.STDEV.P(Table2[Sharpe Ratio])</f>
        <v>-3.0926927242284661E-2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351</v>
      </c>
      <c r="AT425">
        <f>_xlfn.RANK.AVG(Table2[[#This Row],[6M Return vs Nifty Z-Score]],Table2[6M Return vs Nifty Z-Score])</f>
        <v>517</v>
      </c>
      <c r="AU425">
        <f>_xlfn.RANK.AVG(Table2[[#This Row],[Sharpe Ratio Z-Score]],Table2[Sharpe Ratio Z-Score])</f>
        <v>362</v>
      </c>
      <c r="AV425">
        <f>(Table2[[#This Row],[Rank 1Y]]+Table2[[#This Row],[Rank 6M]]+Table2[[#This Row],[Rank Sharpe]])/3</f>
        <v>410</v>
      </c>
    </row>
    <row r="426" spans="1:48" hidden="1" x14ac:dyDescent="0.3">
      <c r="A426" t="s">
        <v>610</v>
      </c>
      <c r="B426" t="s">
        <v>611</v>
      </c>
      <c r="C426" t="s">
        <v>3116</v>
      </c>
      <c r="D426" t="s">
        <v>48</v>
      </c>
      <c r="E426">
        <v>29301.227999999999</v>
      </c>
      <c r="F426">
        <v>48.52</v>
      </c>
      <c r="G426">
        <v>17.660493339161999</v>
      </c>
      <c r="H426">
        <f>(Table2[[#This Row],[1Y Return vs Nifty]]-AVERAGE(Table2[1Y Return vs Nifty]))/_xlfn.STDEV.P(Table2[1Y Return vs Nifty])</f>
        <v>5.2687414069017918E-2</v>
      </c>
      <c r="I426">
        <v>-9.5231777725931899</v>
      </c>
      <c r="J426">
        <f>(Table2[[#This Row],[1M Return vs Nifty]]-AVERAGE(Table2[1M Return vs Nifty]))/_xlfn.STDEV.P(Table2[1M Return vs Nifty])</f>
        <v>-0.93679730915776882</v>
      </c>
      <c r="K426">
        <v>-30.710729287156202</v>
      </c>
      <c r="L426">
        <f>(Table2[[#This Row],[6M Return vs Nifty]]-AVERAGE(Table2[6M Return vs Nifty]))/_xlfn.STDEV.P(Table2[6M Return vs Nifty])</f>
        <v>-1.2271557750656681</v>
      </c>
      <c r="M426">
        <v>-3.2830720110568999E-2</v>
      </c>
      <c r="N426">
        <f>(Table2[[#This Row],[1W Return vs Nifty]]-AVERAGE(Table2[1W Return vs Nifty]))/_xlfn.STDEV.P(Table2[1W Return vs Nifty])</f>
        <v>-0.19480552010134028</v>
      </c>
      <c r="O426">
        <v>52.9</v>
      </c>
      <c r="P426">
        <v>56.552317765270097</v>
      </c>
      <c r="Q426">
        <v>57.940593824714</v>
      </c>
      <c r="R426">
        <v>26.8455334506864</v>
      </c>
      <c r="S426" s="1">
        <f>(Table2[[#This Row],[Close Price]]-Table2[[#This Row],[20D EMA]])/Table2[[#This Row],[20D EMA]]</f>
        <v>-8.2797731568998029E-2</v>
      </c>
      <c r="T426" s="1">
        <f>(Table2[[#This Row],[Close Price]]-Table2[[#This Row],[50D EMA]])/Table2[[#This Row],[50D EMA]]</f>
        <v>-0.14203339637836912</v>
      </c>
      <c r="U426" s="1">
        <f>(Table2[[#This Row],[Close Price]]-Table2[[#This Row],[200D EMA]])/Table2[[#This Row],[200D EMA]]</f>
        <v>-0.16259056393543095</v>
      </c>
      <c r="V426">
        <v>0.83436836559772898</v>
      </c>
      <c r="W426">
        <v>48.3</v>
      </c>
      <c r="X426">
        <v>50.06</v>
      </c>
      <c r="Y426">
        <v>48.3</v>
      </c>
      <c r="Z426">
        <v>52.32</v>
      </c>
      <c r="AA426">
        <v>48.3</v>
      </c>
      <c r="AB426">
        <v>53.59</v>
      </c>
      <c r="AC426" s="1">
        <f>(Table2[[#This Row],[Close Price]]/Table2[[#This Row],[Day Low]])-1</f>
        <v>4.5548654244307318E-3</v>
      </c>
      <c r="AD426" s="1">
        <f>(Table2[[#This Row],[Day High]]/Table2[[#This Row],[Close Price]])-1</f>
        <v>3.1739488870568877E-2</v>
      </c>
      <c r="AE426" s="1">
        <f>(Table2[[#This Row],[Close Price]]/Table2[[#This Row],[Current Week Low]])-1</f>
        <v>4.5548654244307318E-3</v>
      </c>
      <c r="AF426" s="1">
        <f>(Table2[[#This Row],[Current Week High]]/Table2[[#This Row],[Close Price]])-1</f>
        <v>7.8318219291013902E-2</v>
      </c>
      <c r="AG426" s="1">
        <f>(Table2[[#This Row],[Close Price]]/Table2[[#This Row],[Current Month Low]])-1</f>
        <v>4.5548654244307318E-3</v>
      </c>
      <c r="AH426" s="1">
        <f>(Table2[[#This Row],[Current Month High]]/Table2[[#This Row],[Close Price]])-1</f>
        <v>0.10449299258037925</v>
      </c>
      <c r="AI426">
        <v>61.067600989282703</v>
      </c>
      <c r="AJ426">
        <v>39.625899280575503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-0.18</v>
      </c>
      <c r="AM426" t="s">
        <v>3158</v>
      </c>
      <c r="AN426">
        <v>-6.3</v>
      </c>
      <c r="AO426" t="s">
        <v>3158</v>
      </c>
      <c r="AP426">
        <v>8.9019575943153004E-2</v>
      </c>
      <c r="AQ426">
        <f>(Table2[[#This Row],[Sharpe Ratio]]-AVERAGE(Table2[Sharpe Ratio]))/_xlfn.STDEV.P(Table2[Sharpe Ratio])</f>
        <v>0.39929088312521982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282</v>
      </c>
      <c r="AT426">
        <f>_xlfn.RANK.AVG(Table2[[#This Row],[6M Return vs Nifty Z-Score]],Table2[6M Return vs Nifty Z-Score])</f>
        <v>705</v>
      </c>
      <c r="AU426">
        <f>_xlfn.RANK.AVG(Table2[[#This Row],[Sharpe Ratio Z-Score]],Table2[Sharpe Ratio Z-Score])</f>
        <v>244</v>
      </c>
      <c r="AV426">
        <f>(Table2[[#This Row],[Rank 1Y]]+Table2[[#This Row],[Rank 6M]]+Table2[[#This Row],[Rank Sharpe]])/3</f>
        <v>410.33333333333331</v>
      </c>
    </row>
    <row r="427" spans="1:48" hidden="1" x14ac:dyDescent="0.3">
      <c r="A427" t="s">
        <v>898</v>
      </c>
      <c r="B427" t="s">
        <v>899</v>
      </c>
      <c r="C427" t="s">
        <v>3112</v>
      </c>
      <c r="D427" t="s">
        <v>21</v>
      </c>
      <c r="E427">
        <v>15933.568060019999</v>
      </c>
      <c r="F427">
        <v>573.95000000000005</v>
      </c>
      <c r="G427">
        <v>-34.158140268832497</v>
      </c>
      <c r="H427">
        <f>(Table2[[#This Row],[1Y Return vs Nifty]]-AVERAGE(Table2[1Y Return vs Nifty]))/_xlfn.STDEV.P(Table2[1Y Return vs Nifty])</f>
        <v>-0.98875475626553888</v>
      </c>
      <c r="I427">
        <v>1.3429012747184901</v>
      </c>
      <c r="J427">
        <f>(Table2[[#This Row],[1M Return vs Nifty]]-AVERAGE(Table2[1M Return vs Nifty]))/_xlfn.STDEV.P(Table2[1M Return vs Nifty])</f>
        <v>0.25183282449927324</v>
      </c>
      <c r="K427">
        <v>6.9473148977625696</v>
      </c>
      <c r="L427">
        <f>(Table2[[#This Row],[6M Return vs Nifty]]-AVERAGE(Table2[6M Return vs Nifty]))/_xlfn.STDEV.P(Table2[6M Return vs Nifty])</f>
        <v>8.0258847867140923E-2</v>
      </c>
      <c r="M427">
        <v>0.26543675795312399</v>
      </c>
      <c r="N427">
        <f>(Table2[[#This Row],[1W Return vs Nifty]]-AVERAGE(Table2[1W Return vs Nifty]))/_xlfn.STDEV.P(Table2[1W Return vs Nifty])</f>
        <v>-0.13233806071858756</v>
      </c>
      <c r="O427">
        <v>604.46</v>
      </c>
      <c r="P427">
        <v>616.11056532091402</v>
      </c>
      <c r="Q427">
        <v>629.82770719900395</v>
      </c>
      <c r="R427">
        <v>32.015859797483401</v>
      </c>
      <c r="S427" s="1">
        <f>(Table2[[#This Row],[Close Price]]-Table2[[#This Row],[20D EMA]])/Table2[[#This Row],[20D EMA]]</f>
        <v>-5.0474803957251083E-2</v>
      </c>
      <c r="T427" s="1">
        <f>(Table2[[#This Row],[Close Price]]-Table2[[#This Row],[50D EMA]])/Table2[[#This Row],[50D EMA]]</f>
        <v>-6.8430193692513241E-2</v>
      </c>
      <c r="U427" s="1">
        <f>(Table2[[#This Row],[Close Price]]-Table2[[#This Row],[200D EMA]])/Table2[[#This Row],[200D EMA]]</f>
        <v>-8.8719036270261245E-2</v>
      </c>
      <c r="V427">
        <v>0.51843585619695198</v>
      </c>
      <c r="W427">
        <v>569</v>
      </c>
      <c r="X427">
        <v>588.65</v>
      </c>
      <c r="Y427">
        <v>569</v>
      </c>
      <c r="Z427">
        <v>619.85</v>
      </c>
      <c r="AA427">
        <v>569</v>
      </c>
      <c r="AB427">
        <v>645</v>
      </c>
      <c r="AC427" s="1">
        <f>(Table2[[#This Row],[Close Price]]/Table2[[#This Row],[Day Low]])-1</f>
        <v>8.6994727592268895E-3</v>
      </c>
      <c r="AD427" s="1">
        <f>(Table2[[#This Row],[Day High]]/Table2[[#This Row],[Close Price]])-1</f>
        <v>2.5611987106890721E-2</v>
      </c>
      <c r="AE427" s="1">
        <f>(Table2[[#This Row],[Close Price]]/Table2[[#This Row],[Current Week Low]])-1</f>
        <v>8.6994727592268895E-3</v>
      </c>
      <c r="AF427" s="1">
        <f>(Table2[[#This Row],[Current Week High]]/Table2[[#This Row],[Close Price]])-1</f>
        <v>7.9972123007230556E-2</v>
      </c>
      <c r="AG427" s="1">
        <f>(Table2[[#This Row],[Close Price]]/Table2[[#This Row],[Current Month Low]])-1</f>
        <v>8.6994727592268895E-3</v>
      </c>
      <c r="AH427" s="1">
        <f>(Table2[[#This Row],[Current Month High]]/Table2[[#This Row],[Close Price]])-1</f>
        <v>0.12379127101663889</v>
      </c>
      <c r="AI427">
        <v>51.581148183639598</v>
      </c>
      <c r="AJ427">
        <v>22.221039182282698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</v>
      </c>
      <c r="AM427" t="s">
        <v>3158</v>
      </c>
      <c r="AN427">
        <v>-3.94</v>
      </c>
      <c r="AO427" t="s">
        <v>3158</v>
      </c>
      <c r="AP427">
        <v>6.9551907771681007E-2</v>
      </c>
      <c r="AQ427">
        <f>(Table2[[#This Row],[Sharpe Ratio]]-AVERAGE(Table2[Sharpe Ratio]))/_xlfn.STDEV.P(Table2[Sharpe Ratio])</f>
        <v>0.16854129290598555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652</v>
      </c>
      <c r="AT427">
        <f>_xlfn.RANK.AVG(Table2[[#This Row],[6M Return vs Nifty Z-Score]],Table2[6M Return vs Nifty Z-Score])</f>
        <v>282</v>
      </c>
      <c r="AU427">
        <f>_xlfn.RANK.AVG(Table2[[#This Row],[Sharpe Ratio Z-Score]],Table2[Sharpe Ratio Z-Score])</f>
        <v>299</v>
      </c>
      <c r="AV427">
        <f>(Table2[[#This Row],[Rank 1Y]]+Table2[[#This Row],[Rank 6M]]+Table2[[#This Row],[Rank Sharpe]])/3</f>
        <v>411</v>
      </c>
    </row>
    <row r="428" spans="1:48" x14ac:dyDescent="0.3">
      <c r="A428" t="s">
        <v>642</v>
      </c>
      <c r="B428" t="s">
        <v>643</v>
      </c>
      <c r="C428" t="s">
        <v>3127</v>
      </c>
      <c r="D428" t="s">
        <v>411</v>
      </c>
      <c r="E428">
        <v>27319.398884959999</v>
      </c>
      <c r="F428">
        <v>6078.8</v>
      </c>
      <c r="G428">
        <v>-10.423293155227199</v>
      </c>
      <c r="H428">
        <f>(Table2[[#This Row],[1Y Return vs Nifty]]-AVERAGE(Table2[1Y Return vs Nifty]))/_xlfn.STDEV.P(Table2[1Y Return vs Nifty])</f>
        <v>-0.51173579668536062</v>
      </c>
      <c r="I428">
        <v>-0.70217029408147003</v>
      </c>
      <c r="J428">
        <f>(Table2[[#This Row],[1M Return vs Nifty]]-AVERAGE(Table2[1M Return vs Nifty]))/_xlfn.STDEV.P(Table2[1M Return vs Nifty])</f>
        <v>2.8124375335882225E-2</v>
      </c>
      <c r="K428">
        <v>9.9142379355236798</v>
      </c>
      <c r="L428">
        <f>(Table2[[#This Row],[6M Return vs Nifty]]-AVERAGE(Table2[6M Return vs Nifty]))/_xlfn.STDEV.P(Table2[6M Return vs Nifty])</f>
        <v>0.18326469027460615</v>
      </c>
      <c r="M428">
        <v>-2.9721225454925402</v>
      </c>
      <c r="N428">
        <f>(Table2[[#This Row],[1W Return vs Nifty]]-AVERAGE(Table2[1W Return vs Nifty]))/_xlfn.STDEV.P(Table2[1W Return vs Nifty])</f>
        <v>-0.8103942323138621</v>
      </c>
      <c r="O428">
        <v>6493.94</v>
      </c>
      <c r="P428">
        <v>6486.8865144967403</v>
      </c>
      <c r="Q428">
        <v>6098.9310092107798</v>
      </c>
      <c r="R428">
        <v>22.1830720355028</v>
      </c>
      <c r="S428" s="1">
        <f>(Table2[[#This Row],[Close Price]]-Table2[[#This Row],[20D EMA]])/Table2[[#This Row],[20D EMA]]</f>
        <v>-6.3927292213971712E-2</v>
      </c>
      <c r="T428" s="1">
        <f>(Table2[[#This Row],[Close Price]]-Table2[[#This Row],[50D EMA]])/Table2[[#This Row],[50D EMA]]</f>
        <v>-6.2909457963347765E-2</v>
      </c>
      <c r="U428" s="1">
        <f>(Table2[[#This Row],[Close Price]]-Table2[[#This Row],[200D EMA]])/Table2[[#This Row],[200D EMA]]</f>
        <v>-3.3007438812436541E-3</v>
      </c>
      <c r="V428">
        <v>0.57796581595068997</v>
      </c>
      <c r="W428">
        <v>6050.05</v>
      </c>
      <c r="X428">
        <v>6348.6</v>
      </c>
      <c r="Y428">
        <v>6050.05</v>
      </c>
      <c r="Z428">
        <v>6631.1</v>
      </c>
      <c r="AA428">
        <v>6050.05</v>
      </c>
      <c r="AB428">
        <v>6862.25</v>
      </c>
      <c r="AC428" s="1">
        <f>(Table2[[#This Row],[Close Price]]/Table2[[#This Row],[Day Low]])-1</f>
        <v>4.7520268427534429E-3</v>
      </c>
      <c r="AD428" s="1">
        <f>(Table2[[#This Row],[Day High]]/Table2[[#This Row],[Close Price]])-1</f>
        <v>4.4383759952622226E-2</v>
      </c>
      <c r="AE428" s="1">
        <f>(Table2[[#This Row],[Close Price]]/Table2[[#This Row],[Current Week Low]])-1</f>
        <v>4.7520268427534429E-3</v>
      </c>
      <c r="AF428" s="1">
        <f>(Table2[[#This Row],[Current Week High]]/Table2[[#This Row],[Close Price]])-1</f>
        <v>9.0856748042376756E-2</v>
      </c>
      <c r="AG428" s="1">
        <f>(Table2[[#This Row],[Close Price]]/Table2[[#This Row],[Current Month Low]])-1</f>
        <v>4.7520268427534429E-3</v>
      </c>
      <c r="AH428" s="1">
        <f>(Table2[[#This Row],[Current Month High]]/Table2[[#This Row],[Close Price]])-1</f>
        <v>0.12888234519971054</v>
      </c>
      <c r="AI428">
        <v>18.392610383628298</v>
      </c>
      <c r="AJ428">
        <v>24.026768954541701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7.0000000000000007E-2</v>
      </c>
      <c r="AM428" t="s">
        <v>3159</v>
      </c>
      <c r="AN428">
        <v>-5.88</v>
      </c>
      <c r="AO428" t="s">
        <v>3158</v>
      </c>
      <c r="AP428">
        <v>6.6977620411830001E-3</v>
      </c>
      <c r="AQ428">
        <f>(Table2[[#This Row],[Sharpe Ratio]]-AVERAGE(Table2[Sharpe Ratio]))/_xlfn.STDEV.P(Table2[Sharpe Ratio])</f>
        <v>-0.57646669896774272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-1.6872076623564771</v>
      </c>
      <c r="AS428">
        <f>_xlfn.RANK.AVG(Table2[[#This Row],[1Y Return vs Nifty Z-Score]],Table2[1Y Return vs Nifty Z-Score])</f>
        <v>494</v>
      </c>
      <c r="AT428">
        <f>_xlfn.RANK.AVG(Table2[[#This Row],[6M Return vs Nifty Z-Score]],Table2[6M Return vs Nifty Z-Score])</f>
        <v>253</v>
      </c>
      <c r="AU428">
        <f>_xlfn.RANK.AVG(Table2[[#This Row],[Sharpe Ratio Z-Score]],Table2[Sharpe Ratio Z-Score])</f>
        <v>489</v>
      </c>
      <c r="AV428">
        <f>(Table2[[#This Row],[Rank 1Y]]+Table2[[#This Row],[Rank 6M]]+Table2[[#This Row],[Rank Sharpe]])/3</f>
        <v>412</v>
      </c>
    </row>
    <row r="429" spans="1:48" hidden="1" x14ac:dyDescent="0.3">
      <c r="A429" t="s">
        <v>1433</v>
      </c>
      <c r="B429" t="s">
        <v>1434</v>
      </c>
      <c r="C429" t="s">
        <v>3111</v>
      </c>
      <c r="D429" t="s">
        <v>1435</v>
      </c>
      <c r="E429">
        <v>6993.4279240799997</v>
      </c>
      <c r="F429">
        <v>431.6</v>
      </c>
      <c r="G429">
        <v>55.501628883360901</v>
      </c>
      <c r="H429">
        <f>(Table2[[#This Row],[1Y Return vs Nifty]]-AVERAGE(Table2[1Y Return vs Nifty]))/_xlfn.STDEV.P(Table2[1Y Return vs Nifty])</f>
        <v>0.8132121825761256</v>
      </c>
      <c r="I429">
        <v>-5.9159840443857901</v>
      </c>
      <c r="J429">
        <f>(Table2[[#This Row],[1M Return vs Nifty]]-AVERAGE(Table2[1M Return vs Nifty]))/_xlfn.STDEV.P(Table2[1M Return vs Nifty])</f>
        <v>-0.54220979100909661</v>
      </c>
      <c r="K429">
        <v>-17.2243260574073</v>
      </c>
      <c r="L429">
        <f>(Table2[[#This Row],[6M Return vs Nifty]]-AVERAGE(Table2[6M Return vs Nifty]))/_xlfn.STDEV.P(Table2[6M Return vs Nifty])</f>
        <v>-0.75893388051482613</v>
      </c>
      <c r="M429">
        <v>-3.3633346083426301</v>
      </c>
      <c r="N429">
        <f>(Table2[[#This Row],[1W Return vs Nifty]]-AVERAGE(Table2[1W Return vs Nifty]))/_xlfn.STDEV.P(Table2[1W Return vs Nifty])</f>
        <v>-0.89232748164020093</v>
      </c>
      <c r="O429">
        <v>446.12</v>
      </c>
      <c r="P429">
        <v>465.042768038075</v>
      </c>
      <c r="Q429">
        <v>462.242664356506</v>
      </c>
      <c r="R429">
        <v>41.165827168516103</v>
      </c>
      <c r="S429" s="1">
        <f>(Table2[[#This Row],[Close Price]]-Table2[[#This Row],[20D EMA]])/Table2[[#This Row],[20D EMA]]</f>
        <v>-3.2547296691473104E-2</v>
      </c>
      <c r="T429" s="1">
        <f>(Table2[[#This Row],[Close Price]]-Table2[[#This Row],[50D EMA]])/Table2[[#This Row],[50D EMA]]</f>
        <v>-7.191331708944429E-2</v>
      </c>
      <c r="U429" s="1">
        <f>(Table2[[#This Row],[Close Price]]-Table2[[#This Row],[200D EMA]])/Table2[[#This Row],[200D EMA]]</f>
        <v>-6.6291293987680744E-2</v>
      </c>
      <c r="V429">
        <v>0.68700570972496</v>
      </c>
      <c r="W429">
        <v>404.35</v>
      </c>
      <c r="X429">
        <v>436.5</v>
      </c>
      <c r="Y429">
        <v>404.35</v>
      </c>
      <c r="Z429">
        <v>448.95</v>
      </c>
      <c r="AA429">
        <v>404.35</v>
      </c>
      <c r="AB429">
        <v>477.2</v>
      </c>
      <c r="AC429" s="1">
        <f>(Table2[[#This Row],[Close Price]]/Table2[[#This Row],[Day Low]])-1</f>
        <v>6.7392110795103211E-2</v>
      </c>
      <c r="AD429" s="1">
        <f>(Table2[[#This Row],[Day High]]/Table2[[#This Row],[Close Price]])-1</f>
        <v>1.1353104726598673E-2</v>
      </c>
      <c r="AE429" s="1">
        <f>(Table2[[#This Row],[Close Price]]/Table2[[#This Row],[Current Week Low]])-1</f>
        <v>6.7392110795103211E-2</v>
      </c>
      <c r="AF429" s="1">
        <f>(Table2[[#This Row],[Current Week High]]/Table2[[#This Row],[Close Price]])-1</f>
        <v>4.0199258572752417E-2</v>
      </c>
      <c r="AG429" s="1">
        <f>(Table2[[#This Row],[Close Price]]/Table2[[#This Row],[Current Month Low]])-1</f>
        <v>6.7392110795103211E-2</v>
      </c>
      <c r="AH429" s="1">
        <f>(Table2[[#This Row],[Current Month High]]/Table2[[#This Row],[Close Price]])-1</f>
        <v>0.10565338276181646</v>
      </c>
      <c r="AI429">
        <v>47.080630213160298</v>
      </c>
      <c r="AJ429">
        <v>77.613168724279802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-0.08</v>
      </c>
      <c r="AM429" t="s">
        <v>3158</v>
      </c>
      <c r="AN429">
        <v>3.65</v>
      </c>
      <c r="AO429" t="s">
        <v>3159</v>
      </c>
      <c r="AQ429">
        <f>(Table2[[#This Row],[Sharpe Ratio]]-AVERAGE(Table2[Sharpe Ratio]))/_xlfn.STDEV.P(Table2[Sharpe Ratio])</f>
        <v>-0.65585503827864744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118</v>
      </c>
      <c r="AT429">
        <f>_xlfn.RANK.AVG(Table2[[#This Row],[6M Return vs Nifty Z-Score]],Table2[6M Return vs Nifty Z-Score])</f>
        <v>592</v>
      </c>
      <c r="AU429">
        <f>_xlfn.RANK.AVG(Table2[[#This Row],[Sharpe Ratio Z-Score]],Table2[Sharpe Ratio Z-Score])</f>
        <v>531</v>
      </c>
      <c r="AV429">
        <f>(Table2[[#This Row],[Rank 1Y]]+Table2[[#This Row],[Rank 6M]]+Table2[[#This Row],[Rank Sharpe]])/3</f>
        <v>413.66666666666669</v>
      </c>
    </row>
    <row r="430" spans="1:48" hidden="1" x14ac:dyDescent="0.3">
      <c r="A430" t="s">
        <v>884</v>
      </c>
      <c r="B430" t="s">
        <v>885</v>
      </c>
      <c r="C430" t="s">
        <v>3124</v>
      </c>
      <c r="D430" t="s">
        <v>464</v>
      </c>
      <c r="E430">
        <v>16280.205118649999</v>
      </c>
      <c r="F430">
        <v>263.3</v>
      </c>
      <c r="G430">
        <v>16.076235251264698</v>
      </c>
      <c r="H430">
        <f>(Table2[[#This Row],[1Y Return vs Nifty]]-AVERAGE(Table2[1Y Return vs Nifty]))/_xlfn.STDEV.P(Table2[1Y Return vs Nifty])</f>
        <v>2.0847261858302473E-2</v>
      </c>
      <c r="I430">
        <v>-1.9122995530905</v>
      </c>
      <c r="J430">
        <f>(Table2[[#This Row],[1M Return vs Nifty]]-AVERAGE(Table2[1M Return vs Nifty]))/_xlfn.STDEV.P(Table2[1M Return vs Nifty])</f>
        <v>-0.10425052241843392</v>
      </c>
      <c r="K430">
        <v>-9.4775806371456905</v>
      </c>
      <c r="L430">
        <f>(Table2[[#This Row],[6M Return vs Nifty]]-AVERAGE(Table2[6M Return vs Nifty]))/_xlfn.STDEV.P(Table2[6M Return vs Nifty])</f>
        <v>-0.48998182891985986</v>
      </c>
      <c r="M430">
        <v>-5.7536654289635401</v>
      </c>
      <c r="N430">
        <f>(Table2[[#This Row],[1W Return vs Nifty]]-AVERAGE(Table2[1W Return vs Nifty]))/_xlfn.STDEV.P(Table2[1W Return vs Nifty])</f>
        <v>-1.3929448953046999</v>
      </c>
      <c r="O430">
        <v>292.14999999999998</v>
      </c>
      <c r="P430">
        <v>296.68275394580701</v>
      </c>
      <c r="Q430">
        <v>281.483125550164</v>
      </c>
      <c r="R430">
        <v>19.705790811027001</v>
      </c>
      <c r="S430" s="1">
        <f>(Table2[[#This Row],[Close Price]]-Table2[[#This Row],[20D EMA]])/Table2[[#This Row],[20D EMA]]</f>
        <v>-9.8750641793599075E-2</v>
      </c>
      <c r="T430" s="1">
        <f>(Table2[[#This Row],[Close Price]]-Table2[[#This Row],[50D EMA]])/Table2[[#This Row],[50D EMA]]</f>
        <v>-0.11252003529637181</v>
      </c>
      <c r="U430" s="1">
        <f>(Table2[[#This Row],[Close Price]]-Table2[[#This Row],[200D EMA]])/Table2[[#This Row],[200D EMA]]</f>
        <v>-6.4597568733915173E-2</v>
      </c>
      <c r="V430">
        <v>0.38891182499036703</v>
      </c>
      <c r="W430">
        <v>261.25</v>
      </c>
      <c r="X430">
        <v>274.95</v>
      </c>
      <c r="Y430">
        <v>261.25</v>
      </c>
      <c r="Z430">
        <v>288.89999999999998</v>
      </c>
      <c r="AA430">
        <v>261.25</v>
      </c>
      <c r="AB430">
        <v>311.35000000000002</v>
      </c>
      <c r="AC430" s="1">
        <f>(Table2[[#This Row],[Close Price]]/Table2[[#This Row],[Day Low]])-1</f>
        <v>7.8468899521531021E-3</v>
      </c>
      <c r="AD430" s="1">
        <f>(Table2[[#This Row],[Day High]]/Table2[[#This Row],[Close Price]])-1</f>
        <v>4.42461071021647E-2</v>
      </c>
      <c r="AE430" s="1">
        <f>(Table2[[#This Row],[Close Price]]/Table2[[#This Row],[Current Week Low]])-1</f>
        <v>7.8468899521531021E-3</v>
      </c>
      <c r="AF430" s="1">
        <f>(Table2[[#This Row],[Current Week High]]/Table2[[#This Row],[Close Price]])-1</f>
        <v>9.7227497151538111E-2</v>
      </c>
      <c r="AG430" s="1">
        <f>(Table2[[#This Row],[Close Price]]/Table2[[#This Row],[Current Month Low]])-1</f>
        <v>7.8468899521531021E-3</v>
      </c>
      <c r="AH430" s="1">
        <f>(Table2[[#This Row],[Current Month High]]/Table2[[#This Row],[Close Price]])-1</f>
        <v>0.18249145461450822</v>
      </c>
      <c r="AI430">
        <v>35.169008735282901</v>
      </c>
      <c r="AJ430">
        <v>38.578947368420998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-0.02</v>
      </c>
      <c r="AM430" t="s">
        <v>3158</v>
      </c>
      <c r="AN430">
        <v>-9</v>
      </c>
      <c r="AO430" t="s">
        <v>3158</v>
      </c>
      <c r="AP430">
        <v>1.4805398973893999E-2</v>
      </c>
      <c r="AQ430">
        <f>(Table2[[#This Row],[Sharpe Ratio]]-AVERAGE(Table2[Sharpe Ratio]))/_xlfn.STDEV.P(Table2[Sharpe Ratio])</f>
        <v>-0.48036716185877765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296</v>
      </c>
      <c r="AT430">
        <f>_xlfn.RANK.AVG(Table2[[#This Row],[6M Return vs Nifty Z-Score]],Table2[6M Return vs Nifty Z-Score])</f>
        <v>482</v>
      </c>
      <c r="AU430">
        <f>_xlfn.RANK.AVG(Table2[[#This Row],[Sharpe Ratio Z-Score]],Table2[Sharpe Ratio Z-Score])</f>
        <v>464</v>
      </c>
      <c r="AV430">
        <f>(Table2[[#This Row],[Rank 1Y]]+Table2[[#This Row],[Rank 6M]]+Table2[[#This Row],[Rank Sharpe]])/3</f>
        <v>414</v>
      </c>
    </row>
    <row r="431" spans="1:48" hidden="1" x14ac:dyDescent="0.3">
      <c r="A431" t="s">
        <v>998</v>
      </c>
      <c r="B431" t="s">
        <v>999</v>
      </c>
      <c r="C431" t="s">
        <v>578</v>
      </c>
      <c r="D431" t="s">
        <v>578</v>
      </c>
      <c r="E431">
        <v>13387.347366</v>
      </c>
      <c r="F431">
        <v>462.95</v>
      </c>
      <c r="G431">
        <v>6.2627197118614797</v>
      </c>
      <c r="H431">
        <f>(Table2[[#This Row],[1Y Return vs Nifty]]-AVERAGE(Table2[1Y Return vs Nifty]))/_xlfn.STDEV.P(Table2[1Y Return vs Nifty])</f>
        <v>-0.17638312054203992</v>
      </c>
      <c r="I431">
        <v>9.1998959774104296</v>
      </c>
      <c r="J431">
        <f>(Table2[[#This Row],[1M Return vs Nifty]]-AVERAGE(Table2[1M Return vs Nifty]))/_xlfn.STDEV.P(Table2[1M Return vs Nifty])</f>
        <v>1.1113020610969879</v>
      </c>
      <c r="K431">
        <v>-3.1646553454606901</v>
      </c>
      <c r="L431">
        <f>(Table2[[#This Row],[6M Return vs Nifty]]-AVERAGE(Table2[6M Return vs Nifty]))/_xlfn.STDEV.P(Table2[6M Return vs Nifty])</f>
        <v>-0.27080924525347999</v>
      </c>
      <c r="M431">
        <v>5.5321714201557297</v>
      </c>
      <c r="N431">
        <f>(Table2[[#This Row],[1W Return vs Nifty]]-AVERAGE(Table2[1W Return vs Nifty]))/_xlfn.STDEV.P(Table2[1W Return vs Nifty])</f>
        <v>0.97069716030749253</v>
      </c>
      <c r="O431">
        <v>468.81</v>
      </c>
      <c r="P431">
        <v>472.54675872614803</v>
      </c>
      <c r="Q431">
        <v>461.24272215122301</v>
      </c>
      <c r="R431">
        <v>41.8621029547758</v>
      </c>
      <c r="S431" s="1">
        <f>(Table2[[#This Row],[Close Price]]-Table2[[#This Row],[20D EMA]])/Table2[[#This Row],[20D EMA]]</f>
        <v>-1.2499733367462327E-2</v>
      </c>
      <c r="T431" s="1">
        <f>(Table2[[#This Row],[Close Price]]-Table2[[#This Row],[50D EMA]])/Table2[[#This Row],[50D EMA]]</f>
        <v>-2.030859073505906E-2</v>
      </c>
      <c r="U431" s="1">
        <f>(Table2[[#This Row],[Close Price]]-Table2[[#This Row],[200D EMA]])/Table2[[#This Row],[200D EMA]]</f>
        <v>3.7014737941322667E-3</v>
      </c>
      <c r="V431">
        <v>1.19440202460167</v>
      </c>
      <c r="W431">
        <v>454.5</v>
      </c>
      <c r="X431">
        <v>477.35</v>
      </c>
      <c r="Y431">
        <v>454.5</v>
      </c>
      <c r="Z431">
        <v>487</v>
      </c>
      <c r="AA431">
        <v>454.5</v>
      </c>
      <c r="AB431">
        <v>490</v>
      </c>
      <c r="AC431" s="1">
        <f>(Table2[[#This Row],[Close Price]]/Table2[[#This Row],[Day Low]])-1</f>
        <v>1.8591859185918658E-2</v>
      </c>
      <c r="AD431" s="1">
        <f>(Table2[[#This Row],[Day High]]/Table2[[#This Row],[Close Price]])-1</f>
        <v>3.1104870936386364E-2</v>
      </c>
      <c r="AE431" s="1">
        <f>(Table2[[#This Row],[Close Price]]/Table2[[#This Row],[Current Week Low]])-1</f>
        <v>1.8591859185918658E-2</v>
      </c>
      <c r="AF431" s="1">
        <f>(Table2[[#This Row],[Current Week High]]/Table2[[#This Row],[Close Price]])-1</f>
        <v>5.1949454584728327E-2</v>
      </c>
      <c r="AG431" s="1">
        <f>(Table2[[#This Row],[Close Price]]/Table2[[#This Row],[Current Month Low]])-1</f>
        <v>1.8591859185918658E-2</v>
      </c>
      <c r="AH431" s="1">
        <f>(Table2[[#This Row],[Current Month High]]/Table2[[#This Row],[Close Price]])-1</f>
        <v>5.8429636029808885E-2</v>
      </c>
      <c r="AI431">
        <v>27.875580516254399</v>
      </c>
      <c r="AJ431">
        <v>28.436676376751201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-0.01</v>
      </c>
      <c r="AM431" t="s">
        <v>3158</v>
      </c>
      <c r="AN431">
        <v>6.7</v>
      </c>
      <c r="AO431" t="s">
        <v>3159</v>
      </c>
      <c r="AP431">
        <v>9.2908172711880007E-3</v>
      </c>
      <c r="AQ431">
        <f>(Table2[[#This Row],[Sharpe Ratio]]-AVERAGE(Table2[Sharpe Ratio]))/_xlfn.STDEV.P(Table2[Sharpe Ratio])</f>
        <v>-0.54573130598337305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365</v>
      </c>
      <c r="AT431">
        <f>_xlfn.RANK.AVG(Table2[[#This Row],[6M Return vs Nifty Z-Score]],Table2[6M Return vs Nifty Z-Score])</f>
        <v>397</v>
      </c>
      <c r="AU431">
        <f>_xlfn.RANK.AVG(Table2[[#This Row],[Sharpe Ratio Z-Score]],Table2[Sharpe Ratio Z-Score])</f>
        <v>480</v>
      </c>
      <c r="AV431">
        <f>(Table2[[#This Row],[Rank 1Y]]+Table2[[#This Row],[Rank 6M]]+Table2[[#This Row],[Rank Sharpe]])/3</f>
        <v>414</v>
      </c>
    </row>
    <row r="432" spans="1:48" hidden="1" x14ac:dyDescent="0.3">
      <c r="A432" t="s">
        <v>521</v>
      </c>
      <c r="B432" t="s">
        <v>522</v>
      </c>
      <c r="C432" t="s">
        <v>3124</v>
      </c>
      <c r="D432" t="s">
        <v>523</v>
      </c>
      <c r="E432">
        <v>38440.993681749998</v>
      </c>
      <c r="F432">
        <v>3495.25</v>
      </c>
      <c r="G432">
        <v>-9.7693375437643795</v>
      </c>
      <c r="H432">
        <f>(Table2[[#This Row],[1Y Return vs Nifty]]-AVERAGE(Table2[1Y Return vs Nifty]))/_xlfn.STDEV.P(Table2[1Y Return vs Nifty])</f>
        <v>-0.49859270695326807</v>
      </c>
      <c r="I432">
        <v>-4.1442812905598201</v>
      </c>
      <c r="J432">
        <f>(Table2[[#This Row],[1M Return vs Nifty]]-AVERAGE(Table2[1M Return vs Nifty]))/_xlfn.STDEV.P(Table2[1M Return vs Nifty])</f>
        <v>-0.34840489856247642</v>
      </c>
      <c r="K432">
        <v>-9.4854834848051404</v>
      </c>
      <c r="L432">
        <f>(Table2[[#This Row],[6M Return vs Nifty]]-AVERAGE(Table2[6M Return vs Nifty]))/_xlfn.STDEV.P(Table2[6M Return vs Nifty])</f>
        <v>-0.49025620053995878</v>
      </c>
      <c r="M432">
        <v>-0.43489355438091498</v>
      </c>
      <c r="N432">
        <f>(Table2[[#This Row],[1W Return vs Nifty]]-AVERAGE(Table2[1W Return vs Nifty]))/_xlfn.STDEV.P(Table2[1W Return vs Nifty])</f>
        <v>-0.27901129383217238</v>
      </c>
      <c r="O432">
        <v>3685.01</v>
      </c>
      <c r="P432">
        <v>3786.0347252452002</v>
      </c>
      <c r="Q432">
        <v>3611.5742092372702</v>
      </c>
      <c r="R432">
        <v>28.315216903611301</v>
      </c>
      <c r="S432" s="1">
        <f>(Table2[[#This Row],[Close Price]]-Table2[[#This Row],[20D EMA]])/Table2[[#This Row],[20D EMA]]</f>
        <v>-5.1495111275139067E-2</v>
      </c>
      <c r="T432" s="1">
        <f>(Table2[[#This Row],[Close Price]]-Table2[[#This Row],[50D EMA]])/Table2[[#This Row],[50D EMA]]</f>
        <v>-7.6804558422629815E-2</v>
      </c>
      <c r="U432" s="1">
        <f>(Table2[[#This Row],[Close Price]]-Table2[[#This Row],[200D EMA]])/Table2[[#This Row],[200D EMA]]</f>
        <v>-3.2208727413034877E-2</v>
      </c>
      <c r="V432">
        <v>0.88131419441574799</v>
      </c>
      <c r="W432">
        <v>3480</v>
      </c>
      <c r="X432">
        <v>3571.9</v>
      </c>
      <c r="Y432">
        <v>3480</v>
      </c>
      <c r="Z432">
        <v>3703.95</v>
      </c>
      <c r="AA432">
        <v>3480</v>
      </c>
      <c r="AB432">
        <v>3825</v>
      </c>
      <c r="AC432" s="1">
        <f>(Table2[[#This Row],[Close Price]]/Table2[[#This Row],[Day Low]])-1</f>
        <v>4.3821839080460112E-3</v>
      </c>
      <c r="AD432" s="1">
        <f>(Table2[[#This Row],[Day High]]/Table2[[#This Row],[Close Price]])-1</f>
        <v>2.192976181961237E-2</v>
      </c>
      <c r="AE432" s="1">
        <f>(Table2[[#This Row],[Close Price]]/Table2[[#This Row],[Current Week Low]])-1</f>
        <v>4.3821839080460112E-3</v>
      </c>
      <c r="AF432" s="1">
        <f>(Table2[[#This Row],[Current Week High]]/Table2[[#This Row],[Close Price]])-1</f>
        <v>5.9709605893712769E-2</v>
      </c>
      <c r="AG432" s="1">
        <f>(Table2[[#This Row],[Close Price]]/Table2[[#This Row],[Current Month Low]])-1</f>
        <v>4.3821839080460112E-3</v>
      </c>
      <c r="AH432" s="1">
        <f>(Table2[[#This Row],[Current Month High]]/Table2[[#This Row],[Close Price]])-1</f>
        <v>9.4342321722337363E-2</v>
      </c>
      <c r="AI432">
        <v>26.457334954581199</v>
      </c>
      <c r="AJ432">
        <v>31.975909983386099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0.03</v>
      </c>
      <c r="AM432" t="s">
        <v>3159</v>
      </c>
      <c r="AN432">
        <v>-0.31</v>
      </c>
      <c r="AO432" t="s">
        <v>3158</v>
      </c>
      <c r="AP432">
        <v>7.9516209281088004E-2</v>
      </c>
      <c r="AQ432">
        <f>(Table2[[#This Row],[Sharpe Ratio]]-AVERAGE(Table2[Sharpe Ratio]))/_xlfn.STDEV.P(Table2[Sharpe Ratio])</f>
        <v>0.2866478103309078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486</v>
      </c>
      <c r="AT432">
        <f>_xlfn.RANK.AVG(Table2[[#This Row],[6M Return vs Nifty Z-Score]],Table2[6M Return vs Nifty Z-Score])</f>
        <v>483</v>
      </c>
      <c r="AU432">
        <f>_xlfn.RANK.AVG(Table2[[#This Row],[Sharpe Ratio Z-Score]],Table2[Sharpe Ratio Z-Score])</f>
        <v>274</v>
      </c>
      <c r="AV432">
        <f>(Table2[[#This Row],[Rank 1Y]]+Table2[[#This Row],[Rank 6M]]+Table2[[#This Row],[Rank Sharpe]])/3</f>
        <v>414.33333333333331</v>
      </c>
    </row>
    <row r="433" spans="1:48" hidden="1" x14ac:dyDescent="0.3">
      <c r="A433" t="s">
        <v>526</v>
      </c>
      <c r="B433" t="s">
        <v>527</v>
      </c>
      <c r="C433" t="s">
        <v>3129</v>
      </c>
      <c r="D433" t="s">
        <v>528</v>
      </c>
      <c r="E433">
        <v>37584.666897299998</v>
      </c>
      <c r="F433">
        <v>33363.9</v>
      </c>
      <c r="G433">
        <v>-14.4244661228359</v>
      </c>
      <c r="H433">
        <f>(Table2[[#This Row],[1Y Return vs Nifty]]-AVERAGE(Table2[1Y Return vs Nifty]))/_xlfn.STDEV.P(Table2[1Y Return vs Nifty])</f>
        <v>-0.59215069706257728</v>
      </c>
      <c r="I433">
        <v>7.8215253998567498</v>
      </c>
      <c r="J433">
        <f>(Table2[[#This Row],[1M Return vs Nifty]]-AVERAGE(Table2[1M Return vs Nifty]))/_xlfn.STDEV.P(Table2[1M Return vs Nifty])</f>
        <v>0.96052340426107008</v>
      </c>
      <c r="K433">
        <v>8.7523721412319802</v>
      </c>
      <c r="L433">
        <f>(Table2[[#This Row],[6M Return vs Nifty]]-AVERAGE(Table2[6M Return vs Nifty]))/_xlfn.STDEV.P(Table2[6M Return vs Nifty])</f>
        <v>0.14292695202449401</v>
      </c>
      <c r="M433">
        <v>2.4993583340999899</v>
      </c>
      <c r="N433">
        <f>(Table2[[#This Row],[1W Return vs Nifty]]-AVERAGE(Table2[1W Return vs Nifty]))/_xlfn.STDEV.P(Table2[1W Return vs Nifty])</f>
        <v>0.33552188240404096</v>
      </c>
      <c r="O433">
        <v>34831.65</v>
      </c>
      <c r="P433">
        <v>34950.506237958398</v>
      </c>
      <c r="Q433">
        <v>33990.116612913604</v>
      </c>
      <c r="R433">
        <v>28.936324599026499</v>
      </c>
      <c r="S433" s="1">
        <f>(Table2[[#This Row],[Close Price]]-Table2[[#This Row],[20D EMA]])/Table2[[#This Row],[20D EMA]]</f>
        <v>-4.2138399989664573E-2</v>
      </c>
      <c r="T433" s="1">
        <f>(Table2[[#This Row],[Close Price]]-Table2[[#This Row],[50D EMA]])/Table2[[#This Row],[50D EMA]]</f>
        <v>-4.5395801341362105E-2</v>
      </c>
      <c r="U433" s="1">
        <f>(Table2[[#This Row],[Close Price]]-Table2[[#This Row],[200D EMA]])/Table2[[#This Row],[200D EMA]]</f>
        <v>-1.8423491159065001E-2</v>
      </c>
      <c r="V433">
        <v>0.968422621273345</v>
      </c>
      <c r="W433">
        <v>33260.15</v>
      </c>
      <c r="X433">
        <v>34240</v>
      </c>
      <c r="Y433">
        <v>33260.15</v>
      </c>
      <c r="Z433">
        <v>36049.050000000003</v>
      </c>
      <c r="AA433">
        <v>33260.15</v>
      </c>
      <c r="AB433">
        <v>37133.75</v>
      </c>
      <c r="AC433" s="1">
        <f>(Table2[[#This Row],[Close Price]]/Table2[[#This Row],[Day Low]])-1</f>
        <v>3.1193485296969747E-3</v>
      </c>
      <c r="AD433" s="1">
        <f>(Table2[[#This Row],[Day High]]/Table2[[#This Row],[Close Price]])-1</f>
        <v>2.6258920569837363E-2</v>
      </c>
      <c r="AE433" s="1">
        <f>(Table2[[#This Row],[Close Price]]/Table2[[#This Row],[Current Week Low]])-1</f>
        <v>3.1193485296969747E-3</v>
      </c>
      <c r="AF433" s="1">
        <f>(Table2[[#This Row],[Current Week High]]/Table2[[#This Row],[Close Price]])-1</f>
        <v>8.0480699198834715E-2</v>
      </c>
      <c r="AG433" s="1">
        <f>(Table2[[#This Row],[Close Price]]/Table2[[#This Row],[Current Month Low]])-1</f>
        <v>3.1193485296969747E-3</v>
      </c>
      <c r="AH433" s="1">
        <f>(Table2[[#This Row],[Current Month High]]/Table2[[#This Row],[Close Price]])-1</f>
        <v>0.11299188644013425</v>
      </c>
      <c r="AI433">
        <v>22.457206741418101</v>
      </c>
      <c r="AJ433">
        <v>17.070628917907399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</v>
      </c>
      <c r="AM433">
        <v>0</v>
      </c>
      <c r="AN433">
        <v>0.17</v>
      </c>
      <c r="AO433" t="s">
        <v>3159</v>
      </c>
      <c r="AP433">
        <v>2.4233286563109999E-2</v>
      </c>
      <c r="AQ433">
        <f>(Table2[[#This Row],[Sharpe Ratio]]-AVERAGE(Table2[Sharpe Ratio]))/_xlfn.STDEV.P(Table2[Sharpe Ratio])</f>
        <v>-0.36861873987608962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538</v>
      </c>
      <c r="AT433">
        <f>_xlfn.RANK.AVG(Table2[[#This Row],[6M Return vs Nifty Z-Score]],Table2[6M Return vs Nifty Z-Score])</f>
        <v>269</v>
      </c>
      <c r="AU433">
        <f>_xlfn.RANK.AVG(Table2[[#This Row],[Sharpe Ratio Z-Score]],Table2[Sharpe Ratio Z-Score])</f>
        <v>436</v>
      </c>
      <c r="AV433">
        <f>(Table2[[#This Row],[Rank 1Y]]+Table2[[#This Row],[Rank 6M]]+Table2[[#This Row],[Rank Sharpe]])/3</f>
        <v>414.33333333333331</v>
      </c>
    </row>
    <row r="434" spans="1:48" x14ac:dyDescent="0.3">
      <c r="A434" t="s">
        <v>640</v>
      </c>
      <c r="B434" t="s">
        <v>641</v>
      </c>
      <c r="C434" t="s">
        <v>3113</v>
      </c>
      <c r="D434" t="s">
        <v>512</v>
      </c>
      <c r="E434">
        <v>27335.949445599999</v>
      </c>
      <c r="F434">
        <v>841</v>
      </c>
      <c r="G434">
        <v>8.2381215469571707</v>
      </c>
      <c r="H434">
        <f>(Table2[[#This Row],[1Y Return vs Nifty]]-AVERAGE(Table2[1Y Return vs Nifty]))/_xlfn.STDEV.P(Table2[1Y Return vs Nifty])</f>
        <v>-0.13668182718127611</v>
      </c>
      <c r="I434">
        <v>8.1534872882578995</v>
      </c>
      <c r="J434">
        <f>(Table2[[#This Row],[1M Return vs Nifty]]-AVERAGE(Table2[1M Return vs Nifty]))/_xlfn.STDEV.P(Table2[1M Return vs Nifty])</f>
        <v>0.99683640199109524</v>
      </c>
      <c r="K434">
        <v>7.3201165970986102</v>
      </c>
      <c r="L434">
        <f>(Table2[[#This Row],[6M Return vs Nifty]]-AVERAGE(Table2[6M Return vs Nifty]))/_xlfn.STDEV.P(Table2[6M Return vs Nifty])</f>
        <v>9.3201803448496781E-2</v>
      </c>
      <c r="M434">
        <v>1.3294862942415</v>
      </c>
      <c r="N434">
        <f>(Table2[[#This Row],[1W Return vs Nifty]]-AVERAGE(Table2[1W Return vs Nifty]))/_xlfn.STDEV.P(Table2[1W Return vs Nifty])</f>
        <v>9.0510476509923471E-2</v>
      </c>
      <c r="O434">
        <v>852.94</v>
      </c>
      <c r="P434">
        <v>846.59572619407095</v>
      </c>
      <c r="Q434">
        <v>784.22373897908994</v>
      </c>
      <c r="R434">
        <v>38.495134867253903</v>
      </c>
      <c r="S434" s="1">
        <f>(Table2[[#This Row],[Close Price]]-Table2[[#This Row],[20D EMA]])/Table2[[#This Row],[20D EMA]]</f>
        <v>-1.3998639998124198E-2</v>
      </c>
      <c r="T434" s="1">
        <f>(Table2[[#This Row],[Close Price]]-Table2[[#This Row],[50D EMA]])/Table2[[#This Row],[50D EMA]]</f>
        <v>-6.609679237606028E-3</v>
      </c>
      <c r="U434" s="1">
        <f>(Table2[[#This Row],[Close Price]]-Table2[[#This Row],[200D EMA]])/Table2[[#This Row],[200D EMA]]</f>
        <v>7.2398039231536065E-2</v>
      </c>
      <c r="V434">
        <v>0.26611920728647598</v>
      </c>
      <c r="W434">
        <v>838.1</v>
      </c>
      <c r="X434">
        <v>850.8</v>
      </c>
      <c r="Y434">
        <v>832.4</v>
      </c>
      <c r="Z434">
        <v>858.35</v>
      </c>
      <c r="AA434">
        <v>832.4</v>
      </c>
      <c r="AB434">
        <v>875.85</v>
      </c>
      <c r="AC434" s="1">
        <f>(Table2[[#This Row],[Close Price]]/Table2[[#This Row],[Day Low]])-1</f>
        <v>3.4602076124568004E-3</v>
      </c>
      <c r="AD434" s="1">
        <f>(Table2[[#This Row],[Day High]]/Table2[[#This Row],[Close Price]])-1</f>
        <v>1.1652794292508872E-2</v>
      </c>
      <c r="AE434" s="1">
        <f>(Table2[[#This Row],[Close Price]]/Table2[[#This Row],[Current Week Low]])-1</f>
        <v>1.0331571359923242E-2</v>
      </c>
      <c r="AF434" s="1">
        <f>(Table2[[#This Row],[Current Week High]]/Table2[[#This Row],[Close Price]])-1</f>
        <v>2.0630202140309084E-2</v>
      </c>
      <c r="AG434" s="1">
        <f>(Table2[[#This Row],[Close Price]]/Table2[[#This Row],[Current Month Low]])-1</f>
        <v>1.0331571359923242E-2</v>
      </c>
      <c r="AH434" s="1">
        <f>(Table2[[#This Row],[Current Month High]]/Table2[[#This Row],[Close Price]])-1</f>
        <v>4.1438763376932197E-2</v>
      </c>
      <c r="AI434">
        <v>9.6848989298454295</v>
      </c>
      <c r="AJ434">
        <v>31.283172026225401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0.05</v>
      </c>
      <c r="AM434" t="s">
        <v>3159</v>
      </c>
      <c r="AN434">
        <v>-2.02</v>
      </c>
      <c r="AO434" t="s">
        <v>3158</v>
      </c>
      <c r="AP434">
        <v>-2.9040556831910001E-2</v>
      </c>
      <c r="AQ434">
        <f>(Table2[[#This Row],[Sharpe Ratio]]-AVERAGE(Table2[Sharpe Ratio]))/_xlfn.STDEV.P(Table2[Sharpe Ratio])</f>
        <v>-1.0000717431083217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4.3795111659917604E-2</v>
      </c>
      <c r="AS434">
        <f>_xlfn.RANK.AVG(Table2[[#This Row],[1Y Return vs Nifty Z-Score]],Table2[1Y Return vs Nifty Z-Score])</f>
        <v>347</v>
      </c>
      <c r="AT434">
        <f>_xlfn.RANK.AVG(Table2[[#This Row],[6M Return vs Nifty Z-Score]],Table2[6M Return vs Nifty Z-Score])</f>
        <v>279</v>
      </c>
      <c r="AU434">
        <f>_xlfn.RANK.AVG(Table2[[#This Row],[Sharpe Ratio Z-Score]],Table2[Sharpe Ratio Z-Score])</f>
        <v>618</v>
      </c>
      <c r="AV434">
        <f>(Table2[[#This Row],[Rank 1Y]]+Table2[[#This Row],[Rank 6M]]+Table2[[#This Row],[Rank Sharpe]])/3</f>
        <v>414.66666666666669</v>
      </c>
    </row>
    <row r="435" spans="1:48" hidden="1" x14ac:dyDescent="0.3">
      <c r="A435" t="s">
        <v>595</v>
      </c>
      <c r="B435" t="s">
        <v>596</v>
      </c>
      <c r="C435" t="s">
        <v>3122</v>
      </c>
      <c r="D435" t="s">
        <v>597</v>
      </c>
      <c r="E435">
        <v>30679.988777750001</v>
      </c>
      <c r="F435">
        <v>1127.75</v>
      </c>
      <c r="G435">
        <v>-31.701486117882801</v>
      </c>
      <c r="H435">
        <f>(Table2[[#This Row],[1Y Return vs Nifty]]-AVERAGE(Table2[1Y Return vs Nifty]))/_xlfn.STDEV.P(Table2[1Y Return vs Nifty])</f>
        <v>-0.93938133491905762</v>
      </c>
      <c r="I435">
        <v>-0.127339976712495</v>
      </c>
      <c r="J435">
        <f>(Table2[[#This Row],[1M Return vs Nifty]]-AVERAGE(Table2[1M Return vs Nifty]))/_xlfn.STDEV.P(Table2[1M Return vs Nifty])</f>
        <v>9.1004521337898173E-2</v>
      </c>
      <c r="K435">
        <v>-2.1418669562088199</v>
      </c>
      <c r="L435">
        <f>(Table2[[#This Row],[6M Return vs Nifty]]-AVERAGE(Table2[6M Return vs Nifty]))/_xlfn.STDEV.P(Table2[6M Return vs Nifty])</f>
        <v>-0.235300006119672</v>
      </c>
      <c r="M435">
        <v>-0.55164499115976495</v>
      </c>
      <c r="N435">
        <f>(Table2[[#This Row],[1W Return vs Nifty]]-AVERAGE(Table2[1W Return vs Nifty]))/_xlfn.STDEV.P(Table2[1W Return vs Nifty])</f>
        <v>-0.30346305666668238</v>
      </c>
      <c r="O435">
        <v>1185.7</v>
      </c>
      <c r="P435">
        <v>1215.76810404359</v>
      </c>
      <c r="Q435">
        <v>1202.44212333008</v>
      </c>
      <c r="R435">
        <v>28.235643369597199</v>
      </c>
      <c r="S435" s="1">
        <f>(Table2[[#This Row],[Close Price]]-Table2[[#This Row],[20D EMA]])/Table2[[#This Row],[20D EMA]]</f>
        <v>-4.8874082820274979E-2</v>
      </c>
      <c r="T435" s="1">
        <f>(Table2[[#This Row],[Close Price]]-Table2[[#This Row],[50D EMA]])/Table2[[#This Row],[50D EMA]]</f>
        <v>-7.2397115659512512E-2</v>
      </c>
      <c r="U435" s="1">
        <f>(Table2[[#This Row],[Close Price]]-Table2[[#This Row],[200D EMA]])/Table2[[#This Row],[200D EMA]]</f>
        <v>-6.2117021585392687E-2</v>
      </c>
      <c r="V435">
        <v>0.45339020016159898</v>
      </c>
      <c r="W435">
        <v>1118.0999999999999</v>
      </c>
      <c r="X435">
        <v>1180</v>
      </c>
      <c r="Y435">
        <v>1118.0999999999999</v>
      </c>
      <c r="Z435">
        <v>1193.4000000000001</v>
      </c>
      <c r="AA435">
        <v>1118.0999999999999</v>
      </c>
      <c r="AB435">
        <v>1229</v>
      </c>
      <c r="AC435" s="1">
        <f>(Table2[[#This Row],[Close Price]]/Table2[[#This Row],[Day Low]])-1</f>
        <v>8.6307128163849445E-3</v>
      </c>
      <c r="AD435" s="1">
        <f>(Table2[[#This Row],[Day High]]/Table2[[#This Row],[Close Price]])-1</f>
        <v>4.6331190423409385E-2</v>
      </c>
      <c r="AE435" s="1">
        <f>(Table2[[#This Row],[Close Price]]/Table2[[#This Row],[Current Week Low]])-1</f>
        <v>8.6307128163849445E-3</v>
      </c>
      <c r="AF435" s="1">
        <f>(Table2[[#This Row],[Current Week High]]/Table2[[#This Row],[Close Price]])-1</f>
        <v>5.8213256484149989E-2</v>
      </c>
      <c r="AG435" s="1">
        <f>(Table2[[#This Row],[Close Price]]/Table2[[#This Row],[Current Month Low]])-1</f>
        <v>8.6307128163849445E-3</v>
      </c>
      <c r="AH435" s="1">
        <f>(Table2[[#This Row],[Current Month High]]/Table2[[#This Row],[Close Price]])-1</f>
        <v>8.9780536466415484E-2</v>
      </c>
      <c r="AI435">
        <v>27.7942806473065</v>
      </c>
      <c r="AJ435">
        <v>13.908388465229001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-7.0000000000000007E-2</v>
      </c>
      <c r="AM435" t="s">
        <v>3158</v>
      </c>
      <c r="AN435">
        <v>-2.38</v>
      </c>
      <c r="AO435" t="s">
        <v>3158</v>
      </c>
      <c r="AP435">
        <v>9.8356083837448996E-2</v>
      </c>
      <c r="AQ435">
        <f>(Table2[[#This Row],[Sharpe Ratio]]-AVERAGE(Table2[Sharpe Ratio]))/_xlfn.STDEV.P(Table2[Sharpe Ratio])</f>
        <v>0.50995618477878435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639</v>
      </c>
      <c r="AT435">
        <f>_xlfn.RANK.AVG(Table2[[#This Row],[6M Return vs Nifty Z-Score]],Table2[6M Return vs Nifty Z-Score])</f>
        <v>386</v>
      </c>
      <c r="AU435">
        <f>_xlfn.RANK.AVG(Table2[[#This Row],[Sharpe Ratio Z-Score]],Table2[Sharpe Ratio Z-Score])</f>
        <v>220</v>
      </c>
      <c r="AV435">
        <f>(Table2[[#This Row],[Rank 1Y]]+Table2[[#This Row],[Rank 6M]]+Table2[[#This Row],[Rank Sharpe]])/3</f>
        <v>415</v>
      </c>
    </row>
    <row r="436" spans="1:48" hidden="1" x14ac:dyDescent="0.3">
      <c r="A436" t="s">
        <v>109</v>
      </c>
      <c r="B436" t="s">
        <v>110</v>
      </c>
      <c r="C436" t="s">
        <v>3118</v>
      </c>
      <c r="D436" t="s">
        <v>111</v>
      </c>
      <c r="E436">
        <v>232607.24923191001</v>
      </c>
      <c r="F436">
        <v>1468.45</v>
      </c>
      <c r="G436">
        <v>35.026758439920201</v>
      </c>
      <c r="H436">
        <f>(Table2[[#This Row],[1Y Return vs Nifty]]-AVERAGE(Table2[1Y Return vs Nifty]))/_xlfn.STDEV.P(Table2[1Y Return vs Nifty])</f>
        <v>0.40171168502834748</v>
      </c>
      <c r="I436">
        <v>-9.6490829301131207</v>
      </c>
      <c r="J436">
        <f>(Table2[[#This Row],[1M Return vs Nifty]]-AVERAGE(Table2[1M Return vs Nifty]))/_xlfn.STDEV.P(Table2[1M Return vs Nifty])</f>
        <v>-0.95056995553365287</v>
      </c>
      <c r="K436">
        <v>-20.966085722175301</v>
      </c>
      <c r="L436">
        <f>(Table2[[#This Row],[6M Return vs Nifty]]-AVERAGE(Table2[6M Return vs Nifty]))/_xlfn.STDEV.P(Table2[6M Return vs Nifty])</f>
        <v>-0.88884055535953299</v>
      </c>
      <c r="M436">
        <v>-3.9611343767392899</v>
      </c>
      <c r="N436">
        <f>(Table2[[#This Row],[1W Return vs Nifty]]-AVERAGE(Table2[1W Return vs Nifty]))/_xlfn.STDEV.P(Table2[1W Return vs Nifty])</f>
        <v>-1.0175272955581065</v>
      </c>
      <c r="O436">
        <v>1639.38</v>
      </c>
      <c r="P436">
        <v>1729.50374464986</v>
      </c>
      <c r="Q436">
        <v>1723.5310653526701</v>
      </c>
      <c r="R436">
        <v>23.569260995739501</v>
      </c>
      <c r="S436" s="1">
        <f>(Table2[[#This Row],[Close Price]]-Table2[[#This Row],[20D EMA]])/Table2[[#This Row],[20D EMA]]</f>
        <v>-0.10426502702241094</v>
      </c>
      <c r="T436" s="1">
        <f>(Table2[[#This Row],[Close Price]]-Table2[[#This Row],[50D EMA]])/Table2[[#This Row],[50D EMA]]</f>
        <v>-0.15094141626314347</v>
      </c>
      <c r="U436" s="1">
        <f>(Table2[[#This Row],[Close Price]]-Table2[[#This Row],[200D EMA]])/Table2[[#This Row],[200D EMA]]</f>
        <v>-0.14799911094174284</v>
      </c>
      <c r="V436">
        <v>0.49641618284123901</v>
      </c>
      <c r="W436">
        <v>1459.55</v>
      </c>
      <c r="X436">
        <v>1542.55</v>
      </c>
      <c r="Y436">
        <v>1459.55</v>
      </c>
      <c r="Z436">
        <v>1599.55</v>
      </c>
      <c r="AA436">
        <v>1459.55</v>
      </c>
      <c r="AB436">
        <v>1733.95</v>
      </c>
      <c r="AC436" s="1">
        <f>(Table2[[#This Row],[Close Price]]/Table2[[#This Row],[Day Low]])-1</f>
        <v>6.097769860573532E-3</v>
      </c>
      <c r="AD436" s="1">
        <f>(Table2[[#This Row],[Day High]]/Table2[[#This Row],[Close Price]])-1</f>
        <v>5.0461370833191355E-2</v>
      </c>
      <c r="AE436" s="1">
        <f>(Table2[[#This Row],[Close Price]]/Table2[[#This Row],[Current Week Low]])-1</f>
        <v>6.097769860573532E-3</v>
      </c>
      <c r="AF436" s="1">
        <f>(Table2[[#This Row],[Current Week High]]/Table2[[#This Row],[Close Price]])-1</f>
        <v>8.9277809935646379E-2</v>
      </c>
      <c r="AG436" s="1">
        <f>(Table2[[#This Row],[Close Price]]/Table2[[#This Row],[Current Month Low]])-1</f>
        <v>6.097769860573532E-3</v>
      </c>
      <c r="AH436" s="1">
        <f>(Table2[[#This Row],[Current Month High]]/Table2[[#This Row],[Close Price]])-1</f>
        <v>0.18080288739827699</v>
      </c>
      <c r="AI436">
        <v>48.054070618679503</v>
      </c>
      <c r="AJ436">
        <v>61.368131868131798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-0.09</v>
      </c>
      <c r="AM436" t="s">
        <v>3158</v>
      </c>
      <c r="AN436">
        <v>-8.9700000000000006</v>
      </c>
      <c r="AO436" t="s">
        <v>3158</v>
      </c>
      <c r="AP436">
        <v>2.9403453661084E-2</v>
      </c>
      <c r="AQ436">
        <f>(Table2[[#This Row],[Sharpe Ratio]]-AVERAGE(Table2[Sharpe Ratio]))/_xlfn.STDEV.P(Table2[Sharpe Ratio])</f>
        <v>-0.3073369300201606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189</v>
      </c>
      <c r="AT436">
        <f>_xlfn.RANK.AVG(Table2[[#This Row],[6M Return vs Nifty Z-Score]],Table2[6M Return vs Nifty Z-Score])</f>
        <v>636</v>
      </c>
      <c r="AU436">
        <f>_xlfn.RANK.AVG(Table2[[#This Row],[Sharpe Ratio Z-Score]],Table2[Sharpe Ratio Z-Score])</f>
        <v>421</v>
      </c>
      <c r="AV436">
        <f>(Table2[[#This Row],[Rank 1Y]]+Table2[[#This Row],[Rank 6M]]+Table2[[#This Row],[Rank Sharpe]])/3</f>
        <v>415.33333333333331</v>
      </c>
    </row>
    <row r="437" spans="1:48" hidden="1" x14ac:dyDescent="0.3">
      <c r="A437" t="s">
        <v>1805</v>
      </c>
      <c r="B437" t="s">
        <v>1806</v>
      </c>
      <c r="C437" t="s">
        <v>3119</v>
      </c>
      <c r="D437" t="s">
        <v>215</v>
      </c>
      <c r="E437">
        <v>4140.4491046889998</v>
      </c>
      <c r="F437">
        <v>162.83000000000001</v>
      </c>
      <c r="G437">
        <v>-3.0452560525540902</v>
      </c>
      <c r="H437">
        <f>(Table2[[#This Row],[1Y Return vs Nifty]]-AVERAGE(Table2[1Y Return vs Nifty]))/_xlfn.STDEV.P(Table2[1Y Return vs Nifty])</f>
        <v>-0.3634532496937834</v>
      </c>
      <c r="I437">
        <v>-1.0710676200466001</v>
      </c>
      <c r="J437">
        <f>(Table2[[#This Row],[1M Return vs Nifty]]-AVERAGE(Table2[1M Return vs Nifty]))/_xlfn.STDEV.P(Table2[1M Return vs Nifty])</f>
        <v>-1.2228955056660855E-2</v>
      </c>
      <c r="K437">
        <v>-7.4470398798828796</v>
      </c>
      <c r="L437">
        <f>(Table2[[#This Row],[6M Return vs Nifty]]-AVERAGE(Table2[6M Return vs Nifty]))/_xlfn.STDEV.P(Table2[6M Return vs Nifty])</f>
        <v>-0.41948537229374455</v>
      </c>
      <c r="M437">
        <v>1.49126051139292</v>
      </c>
      <c r="N437">
        <f>(Table2[[#This Row],[1W Return vs Nifty]]-AVERAGE(Table2[1W Return vs Nifty]))/_xlfn.STDEV.P(Table2[1W Return vs Nifty])</f>
        <v>0.12439155668898665</v>
      </c>
      <c r="O437">
        <v>170.39</v>
      </c>
      <c r="P437">
        <v>172.84625608967499</v>
      </c>
      <c r="Q437">
        <v>171.40156083151001</v>
      </c>
      <c r="R437">
        <v>27.766170523636799</v>
      </c>
      <c r="S437" s="1">
        <f>(Table2[[#This Row],[Close Price]]-Table2[[#This Row],[20D EMA]])/Table2[[#This Row],[20D EMA]]</f>
        <v>-4.4368800985973206E-2</v>
      </c>
      <c r="T437" s="1">
        <f>(Table2[[#This Row],[Close Price]]-Table2[[#This Row],[50D EMA]])/Table2[[#This Row],[50D EMA]]</f>
        <v>-5.7948932862499559E-2</v>
      </c>
      <c r="U437" s="1">
        <f>(Table2[[#This Row],[Close Price]]-Table2[[#This Row],[200D EMA]])/Table2[[#This Row],[200D EMA]]</f>
        <v>-5.0008650971013945E-2</v>
      </c>
      <c r="V437">
        <v>0.357334802938027</v>
      </c>
      <c r="W437">
        <v>161.55000000000001</v>
      </c>
      <c r="X437">
        <v>168.36</v>
      </c>
      <c r="Y437">
        <v>161.55000000000001</v>
      </c>
      <c r="Z437">
        <v>173.4</v>
      </c>
      <c r="AA437">
        <v>161.55000000000001</v>
      </c>
      <c r="AB437">
        <v>175.6</v>
      </c>
      <c r="AC437" s="1">
        <f>(Table2[[#This Row],[Close Price]]/Table2[[#This Row],[Day Low]])-1</f>
        <v>7.9232435778395782E-3</v>
      </c>
      <c r="AD437" s="1">
        <f>(Table2[[#This Row],[Day High]]/Table2[[#This Row],[Close Price]])-1</f>
        <v>3.3961800650985641E-2</v>
      </c>
      <c r="AE437" s="1">
        <f>(Table2[[#This Row],[Close Price]]/Table2[[#This Row],[Current Week Low]])-1</f>
        <v>7.9232435778395782E-3</v>
      </c>
      <c r="AF437" s="1">
        <f>(Table2[[#This Row],[Current Week High]]/Table2[[#This Row],[Close Price]])-1</f>
        <v>6.4914327826567586E-2</v>
      </c>
      <c r="AG437" s="1">
        <f>(Table2[[#This Row],[Close Price]]/Table2[[#This Row],[Current Month Low]])-1</f>
        <v>7.9232435778395782E-3</v>
      </c>
      <c r="AH437" s="1">
        <f>(Table2[[#This Row],[Current Month High]]/Table2[[#This Row],[Close Price]])-1</f>
        <v>7.8425351593686576E-2</v>
      </c>
      <c r="AI437">
        <v>38.610821101762497</v>
      </c>
      <c r="AJ437">
        <v>23.449583017437401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7.0000000000000007E-2</v>
      </c>
      <c r="AM437" t="s">
        <v>3159</v>
      </c>
      <c r="AN437">
        <v>-0.63</v>
      </c>
      <c r="AO437" t="s">
        <v>3158</v>
      </c>
      <c r="AP437">
        <v>5.3293083650895003E-2</v>
      </c>
      <c r="AQ437">
        <f>(Table2[[#This Row],[Sharpe Ratio]]-AVERAGE(Table2[Sharpe Ratio]))/_xlfn.STDEV.P(Table2[Sharpe Ratio])</f>
        <v>-2.4173980966195739E-2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437</v>
      </c>
      <c r="AT437">
        <f>_xlfn.RANK.AVG(Table2[[#This Row],[6M Return vs Nifty Z-Score]],Table2[6M Return vs Nifty Z-Score])</f>
        <v>449</v>
      </c>
      <c r="AU437">
        <f>_xlfn.RANK.AVG(Table2[[#This Row],[Sharpe Ratio Z-Score]],Table2[Sharpe Ratio Z-Score])</f>
        <v>360</v>
      </c>
      <c r="AV437">
        <f>(Table2[[#This Row],[Rank 1Y]]+Table2[[#This Row],[Rank 6M]]+Table2[[#This Row],[Rank Sharpe]])/3</f>
        <v>415.33333333333331</v>
      </c>
    </row>
    <row r="438" spans="1:48" hidden="1" x14ac:dyDescent="0.3">
      <c r="A438" t="s">
        <v>632</v>
      </c>
      <c r="B438" t="s">
        <v>633</v>
      </c>
      <c r="C438" t="s">
        <v>3119</v>
      </c>
      <c r="D438" t="s">
        <v>215</v>
      </c>
      <c r="E438">
        <v>28050.780625920001</v>
      </c>
      <c r="F438">
        <v>14788.8</v>
      </c>
      <c r="G438">
        <v>-31.882542242110802</v>
      </c>
      <c r="H438">
        <f>(Table2[[#This Row],[1Y Return vs Nifty]]-AVERAGE(Table2[1Y Return vs Nifty]))/_xlfn.STDEV.P(Table2[1Y Return vs Nifty])</f>
        <v>-0.94302017040813702</v>
      </c>
      <c r="I438">
        <v>3.08656217587574</v>
      </c>
      <c r="J438">
        <f>(Table2[[#This Row],[1M Return vs Nifty]]-AVERAGE(Table2[1M Return vs Nifty]))/_xlfn.STDEV.P(Table2[1M Return vs Nifty])</f>
        <v>0.44257024514300247</v>
      </c>
      <c r="K438">
        <v>6.2113729494770196</v>
      </c>
      <c r="L438">
        <f>(Table2[[#This Row],[6M Return vs Nifty]]-AVERAGE(Table2[6M Return vs Nifty]))/_xlfn.STDEV.P(Table2[6M Return vs Nifty])</f>
        <v>5.4708363617522834E-2</v>
      </c>
      <c r="M438">
        <v>6.7612002841197496</v>
      </c>
      <c r="N438">
        <f>(Table2[[#This Row],[1W Return vs Nifty]]-AVERAGE(Table2[1W Return vs Nifty]))/_xlfn.STDEV.P(Table2[1W Return vs Nifty])</f>
        <v>1.2280980379972435</v>
      </c>
      <c r="O438">
        <v>14681.99</v>
      </c>
      <c r="P438">
        <v>15032.5902599086</v>
      </c>
      <c r="Q438">
        <v>15116.118392447301</v>
      </c>
      <c r="R438">
        <v>56.522473412053699</v>
      </c>
      <c r="S438" s="1">
        <f>(Table2[[#This Row],[Close Price]]-Table2[[#This Row],[20D EMA]])/Table2[[#This Row],[20D EMA]]</f>
        <v>7.2748993835303997E-3</v>
      </c>
      <c r="T438" s="1">
        <f>(Table2[[#This Row],[Close Price]]-Table2[[#This Row],[50D EMA]])/Table2[[#This Row],[50D EMA]]</f>
        <v>-1.6217448602905197E-2</v>
      </c>
      <c r="U438" s="1">
        <f>(Table2[[#This Row],[Close Price]]-Table2[[#This Row],[200D EMA]])/Table2[[#This Row],[200D EMA]]</f>
        <v>-2.1653600742558659E-2</v>
      </c>
      <c r="V438">
        <v>0.58778092087999001</v>
      </c>
      <c r="W438">
        <v>14601</v>
      </c>
      <c r="X438">
        <v>15089.95</v>
      </c>
      <c r="Y438">
        <v>14600.1</v>
      </c>
      <c r="Z438">
        <v>15290</v>
      </c>
      <c r="AA438">
        <v>14255</v>
      </c>
      <c r="AB438">
        <v>15290</v>
      </c>
      <c r="AC438" s="1">
        <f>(Table2[[#This Row],[Close Price]]/Table2[[#This Row],[Day Low]])-1</f>
        <v>1.2862132730634857E-2</v>
      </c>
      <c r="AD438" s="1">
        <f>(Table2[[#This Row],[Day High]]/Table2[[#This Row],[Close Price]])-1</f>
        <v>2.0363383100725052E-2</v>
      </c>
      <c r="AE438" s="1">
        <f>(Table2[[#This Row],[Close Price]]/Table2[[#This Row],[Current Week Low]])-1</f>
        <v>1.2924569009801212E-2</v>
      </c>
      <c r="AF438" s="1">
        <f>(Table2[[#This Row],[Current Week High]]/Table2[[#This Row],[Close Price]])-1</f>
        <v>3.3890511738613016E-2</v>
      </c>
      <c r="AG438" s="1">
        <f>(Table2[[#This Row],[Close Price]]/Table2[[#This Row],[Current Month Low]])-1</f>
        <v>3.7446509996492461E-2</v>
      </c>
      <c r="AH438" s="1">
        <f>(Table2[[#This Row],[Current Month High]]/Table2[[#This Row],[Close Price]])-1</f>
        <v>3.3890511738613016E-2</v>
      </c>
      <c r="AI438">
        <v>23.404197771286299</v>
      </c>
      <c r="AJ438">
        <v>13.979190751445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0.1</v>
      </c>
      <c r="AM438" t="s">
        <v>3159</v>
      </c>
      <c r="AN438">
        <v>5.57</v>
      </c>
      <c r="AO438" t="s">
        <v>3159</v>
      </c>
      <c r="AP438">
        <v>6.3515288153002003E-2</v>
      </c>
      <c r="AQ438">
        <f>(Table2[[#This Row],[Sharpe Ratio]]-AVERAGE(Table2[Sharpe Ratio]))/_xlfn.STDEV.P(Table2[Sharpe Ratio])</f>
        <v>9.6989451614546154E-2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641</v>
      </c>
      <c r="AT438">
        <f>_xlfn.RANK.AVG(Table2[[#This Row],[6M Return vs Nifty Z-Score]],Table2[6M Return vs Nifty Z-Score])</f>
        <v>291</v>
      </c>
      <c r="AU438">
        <f>_xlfn.RANK.AVG(Table2[[#This Row],[Sharpe Ratio Z-Score]],Table2[Sharpe Ratio Z-Score])</f>
        <v>319</v>
      </c>
      <c r="AV438">
        <f>(Table2[[#This Row],[Rank 1Y]]+Table2[[#This Row],[Rank 6M]]+Table2[[#This Row],[Rank Sharpe]])/3</f>
        <v>417</v>
      </c>
    </row>
    <row r="439" spans="1:48" hidden="1" x14ac:dyDescent="0.3">
      <c r="A439" t="s">
        <v>58</v>
      </c>
      <c r="B439" t="s">
        <v>59</v>
      </c>
      <c r="C439" t="s">
        <v>3113</v>
      </c>
      <c r="D439" t="s">
        <v>24</v>
      </c>
      <c r="E439">
        <v>352487.98019627499</v>
      </c>
      <c r="F439">
        <v>1139.1500000000001</v>
      </c>
      <c r="G439">
        <v>-10.0677529842086</v>
      </c>
      <c r="H439">
        <f>(Table2[[#This Row],[1Y Return vs Nifty]]-AVERAGE(Table2[1Y Return vs Nifty]))/_xlfn.STDEV.P(Table2[1Y Return vs Nifty])</f>
        <v>-0.50459021021259032</v>
      </c>
      <c r="I439">
        <v>4.6964682613197803</v>
      </c>
      <c r="J439">
        <f>(Table2[[#This Row],[1M Return vs Nifty]]-AVERAGE(Table2[1M Return vs Nifty]))/_xlfn.STDEV.P(Table2[1M Return vs Nifty])</f>
        <v>0.61867635270809185</v>
      </c>
      <c r="K439">
        <v>-5.9508786695414102</v>
      </c>
      <c r="L439">
        <f>(Table2[[#This Row],[6M Return vs Nifty]]-AVERAGE(Table2[6M Return vs Nifty]))/_xlfn.STDEV.P(Table2[6M Return vs Nifty])</f>
        <v>-0.36754154230990632</v>
      </c>
      <c r="M439">
        <v>2.8498260269086102</v>
      </c>
      <c r="N439">
        <f>(Table2[[#This Row],[1W Return vs Nifty]]-AVERAGE(Table2[1W Return vs Nifty]))/_xlfn.STDEV.P(Table2[1W Return vs Nifty])</f>
        <v>0.4089218605297637</v>
      </c>
      <c r="O439">
        <v>1166.3900000000001</v>
      </c>
      <c r="P439">
        <v>1178.59886457569</v>
      </c>
      <c r="Q439">
        <v>1150.3686651775899</v>
      </c>
      <c r="R439">
        <v>37.194196095935801</v>
      </c>
      <c r="S439" s="1">
        <f>(Table2[[#This Row],[Close Price]]-Table2[[#This Row],[20D EMA]])/Table2[[#This Row],[20D EMA]]</f>
        <v>-2.3354109688869081E-2</v>
      </c>
      <c r="T439" s="1">
        <f>(Table2[[#This Row],[Close Price]]-Table2[[#This Row],[50D EMA]])/Table2[[#This Row],[50D EMA]]</f>
        <v>-3.347098471021516E-2</v>
      </c>
      <c r="U439" s="1">
        <f>(Table2[[#This Row],[Close Price]]-Table2[[#This Row],[200D EMA]])/Table2[[#This Row],[200D EMA]]</f>
        <v>-9.752234668055703E-3</v>
      </c>
      <c r="V439">
        <v>0.92439766249581301</v>
      </c>
      <c r="W439">
        <v>1135.0999999999999</v>
      </c>
      <c r="X439">
        <v>1165.5</v>
      </c>
      <c r="Y439">
        <v>1135.0999999999999</v>
      </c>
      <c r="Z439">
        <v>1187</v>
      </c>
      <c r="AA439">
        <v>1133.45</v>
      </c>
      <c r="AB439">
        <v>1187</v>
      </c>
      <c r="AC439" s="1">
        <f>(Table2[[#This Row],[Close Price]]/Table2[[#This Row],[Day Low]])-1</f>
        <v>3.5679675799491495E-3</v>
      </c>
      <c r="AD439" s="1">
        <f>(Table2[[#This Row],[Day High]]/Table2[[#This Row],[Close Price]])-1</f>
        <v>2.3131282096299888E-2</v>
      </c>
      <c r="AE439" s="1">
        <f>(Table2[[#This Row],[Close Price]]/Table2[[#This Row],[Current Week Low]])-1</f>
        <v>3.5679675799491495E-3</v>
      </c>
      <c r="AF439" s="1">
        <f>(Table2[[#This Row],[Current Week High]]/Table2[[#This Row],[Close Price]])-1</f>
        <v>4.200500373085192E-2</v>
      </c>
      <c r="AG439" s="1">
        <f>(Table2[[#This Row],[Close Price]]/Table2[[#This Row],[Current Month Low]])-1</f>
        <v>5.0288940844325225E-3</v>
      </c>
      <c r="AH439" s="1">
        <f>(Table2[[#This Row],[Current Month High]]/Table2[[#This Row],[Close Price]])-1</f>
        <v>4.200500373085192E-2</v>
      </c>
      <c r="AI439">
        <v>17.6008427336171</v>
      </c>
      <c r="AJ439">
        <v>16.1982965267506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-0.01</v>
      </c>
      <c r="AM439" t="s">
        <v>3158</v>
      </c>
      <c r="AN439">
        <v>-2.77</v>
      </c>
      <c r="AO439" t="s">
        <v>3158</v>
      </c>
      <c r="AP439">
        <v>5.9420411666589998E-2</v>
      </c>
      <c r="AQ439">
        <f>(Table2[[#This Row],[Sharpe Ratio]]-AVERAGE(Table2[Sharpe Ratio]))/_xlfn.STDEV.P(Table2[Sharpe Ratio])</f>
        <v>4.8453023783780295E-2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489</v>
      </c>
      <c r="AT439">
        <f>_xlfn.RANK.AVG(Table2[[#This Row],[6M Return vs Nifty Z-Score]],Table2[6M Return vs Nifty Z-Score])</f>
        <v>426</v>
      </c>
      <c r="AU439">
        <f>_xlfn.RANK.AVG(Table2[[#This Row],[Sharpe Ratio Z-Score]],Table2[Sharpe Ratio Z-Score])</f>
        <v>340</v>
      </c>
      <c r="AV439">
        <f>(Table2[[#This Row],[Rank 1Y]]+Table2[[#This Row],[Rank 6M]]+Table2[[#This Row],[Rank Sharpe]])/3</f>
        <v>418.33333333333331</v>
      </c>
    </row>
    <row r="440" spans="1:48" hidden="1" x14ac:dyDescent="0.3">
      <c r="A440" t="s">
        <v>531</v>
      </c>
      <c r="B440" t="s">
        <v>532</v>
      </c>
      <c r="C440" t="s">
        <v>3112</v>
      </c>
      <c r="D440" t="s">
        <v>21</v>
      </c>
      <c r="E440">
        <v>36867.289952954998</v>
      </c>
      <c r="F440">
        <v>1357.95</v>
      </c>
      <c r="G440">
        <v>-23.717532473508999</v>
      </c>
      <c r="H440">
        <f>(Table2[[#This Row],[1Y Return vs Nifty]]-AVERAGE(Table2[1Y Return vs Nifty]))/_xlfn.STDEV.P(Table2[1Y Return vs Nifty])</f>
        <v>-0.77892117932814786</v>
      </c>
      <c r="I440">
        <v>-16.043169223398301</v>
      </c>
      <c r="J440">
        <f>(Table2[[#This Row],[1M Return vs Nifty]]-AVERAGE(Table2[1M Return vs Nifty]))/_xlfn.STDEV.P(Table2[1M Return vs Nifty])</f>
        <v>-1.6500130216396878</v>
      </c>
      <c r="K440">
        <v>-12.4373294024189</v>
      </c>
      <c r="L440">
        <f>(Table2[[#This Row],[6M Return vs Nifty]]-AVERAGE(Table2[6M Return vs Nifty]))/_xlfn.STDEV.P(Table2[6M Return vs Nifty])</f>
        <v>-0.59273859443120358</v>
      </c>
      <c r="M440">
        <v>2.4578845726985099</v>
      </c>
      <c r="N440">
        <f>(Table2[[#This Row],[1W Return vs Nifty]]-AVERAGE(Table2[1W Return vs Nifty]))/_xlfn.STDEV.P(Table2[1W Return vs Nifty])</f>
        <v>0.32683585158829215</v>
      </c>
      <c r="O440">
        <v>1476.31</v>
      </c>
      <c r="P440">
        <v>1583.56985024905</v>
      </c>
      <c r="Q440">
        <v>1570.3587148844899</v>
      </c>
      <c r="R440">
        <v>30.2008152842299</v>
      </c>
      <c r="S440" s="1">
        <f>(Table2[[#This Row],[Close Price]]-Table2[[#This Row],[20D EMA]])/Table2[[#This Row],[20D EMA]]</f>
        <v>-8.0172863422993748E-2</v>
      </c>
      <c r="T440" s="1">
        <f>(Table2[[#This Row],[Close Price]]-Table2[[#This Row],[50D EMA]])/Table2[[#This Row],[50D EMA]]</f>
        <v>-0.14247546466836711</v>
      </c>
      <c r="U440" s="1">
        <f>(Table2[[#This Row],[Close Price]]-Table2[[#This Row],[200D EMA]])/Table2[[#This Row],[200D EMA]]</f>
        <v>-0.13526127047991957</v>
      </c>
      <c r="V440">
        <v>0.97922923191605404</v>
      </c>
      <c r="W440">
        <v>1339</v>
      </c>
      <c r="X440">
        <v>1447.45</v>
      </c>
      <c r="Y440">
        <v>1339</v>
      </c>
      <c r="Z440">
        <v>1447.45</v>
      </c>
      <c r="AA440">
        <v>1339</v>
      </c>
      <c r="AB440">
        <v>1520</v>
      </c>
      <c r="AC440" s="1">
        <f>(Table2[[#This Row],[Close Price]]/Table2[[#This Row],[Day Low]])-1</f>
        <v>1.4152352501867194E-2</v>
      </c>
      <c r="AD440" s="1">
        <f>(Table2[[#This Row],[Day High]]/Table2[[#This Row],[Close Price]])-1</f>
        <v>6.5908170403917721E-2</v>
      </c>
      <c r="AE440" s="1">
        <f>(Table2[[#This Row],[Close Price]]/Table2[[#This Row],[Current Week Low]])-1</f>
        <v>1.4152352501867194E-2</v>
      </c>
      <c r="AF440" s="1">
        <f>(Table2[[#This Row],[Current Week High]]/Table2[[#This Row],[Close Price]])-1</f>
        <v>6.5908170403917721E-2</v>
      </c>
      <c r="AG440" s="1">
        <f>(Table2[[#This Row],[Close Price]]/Table2[[#This Row],[Current Month Low]])-1</f>
        <v>1.4152352501867194E-2</v>
      </c>
      <c r="AH440" s="1">
        <f>(Table2[[#This Row],[Current Month High]]/Table2[[#This Row],[Close Price]])-1</f>
        <v>0.11933429065871337</v>
      </c>
      <c r="AI440">
        <v>42.030266210096002</v>
      </c>
      <c r="AJ440">
        <v>5.0191407911527097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-0.28000000000000003</v>
      </c>
      <c r="AM440" t="s">
        <v>3158</v>
      </c>
      <c r="AN440">
        <v>-2.04</v>
      </c>
      <c r="AO440" t="s">
        <v>3158</v>
      </c>
      <c r="AP440">
        <v>0.128506267414536</v>
      </c>
      <c r="AQ440">
        <f>(Table2[[#This Row],[Sharpe Ratio]]-AVERAGE(Table2[Sharpe Ratio]))/_xlfn.STDEV.P(Table2[Sharpe Ratio])</f>
        <v>0.86732525662492044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594</v>
      </c>
      <c r="AT440">
        <f>_xlfn.RANK.AVG(Table2[[#This Row],[6M Return vs Nifty Z-Score]],Table2[6M Return vs Nifty Z-Score])</f>
        <v>525</v>
      </c>
      <c r="AU440">
        <f>_xlfn.RANK.AVG(Table2[[#This Row],[Sharpe Ratio Z-Score]],Table2[Sharpe Ratio Z-Score])</f>
        <v>138</v>
      </c>
      <c r="AV440">
        <f>(Table2[[#This Row],[Rank 1Y]]+Table2[[#This Row],[Rank 6M]]+Table2[[#This Row],[Rank Sharpe]])/3</f>
        <v>419</v>
      </c>
    </row>
    <row r="441" spans="1:48" hidden="1" x14ac:dyDescent="0.3">
      <c r="A441" t="s">
        <v>1158</v>
      </c>
      <c r="B441" t="s">
        <v>1159</v>
      </c>
      <c r="C441" t="s">
        <v>3119</v>
      </c>
      <c r="D441" t="s">
        <v>420</v>
      </c>
      <c r="E441">
        <v>9960.6279814499994</v>
      </c>
      <c r="F441">
        <v>363.5</v>
      </c>
      <c r="G441">
        <v>-16.907116409209301</v>
      </c>
      <c r="H441">
        <f>(Table2[[#This Row],[1Y Return vs Nifty]]-AVERAGE(Table2[1Y Return vs Nifty]))/_xlfn.STDEV.P(Table2[1Y Return vs Nifty])</f>
        <v>-0.64204658436022166</v>
      </c>
      <c r="I441">
        <v>-2.2499386243540398</v>
      </c>
      <c r="J441">
        <f>(Table2[[#This Row],[1M Return vs Nifty]]-AVERAGE(Table2[1M Return vs Nifty]))/_xlfn.STDEV.P(Table2[1M Return vs Nifty])</f>
        <v>-0.14118454182473592</v>
      </c>
      <c r="K441">
        <v>-11.0503096302914</v>
      </c>
      <c r="L441">
        <f>(Table2[[#This Row],[6M Return vs Nifty]]-AVERAGE(Table2[6M Return vs Nifty]))/_xlfn.STDEV.P(Table2[6M Return vs Nifty])</f>
        <v>-0.54458394456485026</v>
      </c>
      <c r="M441">
        <v>4.4266183881321002</v>
      </c>
      <c r="N441">
        <f>(Table2[[#This Row],[1W Return vs Nifty]]-AVERAGE(Table2[1W Return vs Nifty]))/_xlfn.STDEV.P(Table2[1W Return vs Nifty])</f>
        <v>0.73915636487196845</v>
      </c>
      <c r="O441">
        <v>386.75</v>
      </c>
      <c r="P441">
        <v>399.15173662926998</v>
      </c>
      <c r="Q441">
        <v>400.484892019016</v>
      </c>
      <c r="R441">
        <v>20.688414961747402</v>
      </c>
      <c r="S441" s="1">
        <f>(Table2[[#This Row],[Close Price]]-Table2[[#This Row],[20D EMA]])/Table2[[#This Row],[20D EMA]]</f>
        <v>-6.0116354234001294E-2</v>
      </c>
      <c r="T441" s="1">
        <f>(Table2[[#This Row],[Close Price]]-Table2[[#This Row],[50D EMA]])/Table2[[#This Row],[50D EMA]]</f>
        <v>-8.9318756146069642E-2</v>
      </c>
      <c r="U441" s="1">
        <f>(Table2[[#This Row],[Close Price]]-Table2[[#This Row],[200D EMA]])/Table2[[#This Row],[200D EMA]]</f>
        <v>-9.2350280262906564E-2</v>
      </c>
      <c r="V441">
        <v>0.64383213696164399</v>
      </c>
      <c r="W441">
        <v>357.5</v>
      </c>
      <c r="X441">
        <v>371.65</v>
      </c>
      <c r="Y441">
        <v>357.5</v>
      </c>
      <c r="Z441">
        <v>379.95</v>
      </c>
      <c r="AA441">
        <v>357.5</v>
      </c>
      <c r="AB441">
        <v>401.5</v>
      </c>
      <c r="AC441" s="1">
        <f>(Table2[[#This Row],[Close Price]]/Table2[[#This Row],[Day Low]])-1</f>
        <v>1.6783216783216703E-2</v>
      </c>
      <c r="AD441" s="1">
        <f>(Table2[[#This Row],[Day High]]/Table2[[#This Row],[Close Price]])-1</f>
        <v>2.2420907840440041E-2</v>
      </c>
      <c r="AE441" s="1">
        <f>(Table2[[#This Row],[Close Price]]/Table2[[#This Row],[Current Week Low]])-1</f>
        <v>1.6783216783216703E-2</v>
      </c>
      <c r="AF441" s="1">
        <f>(Table2[[#This Row],[Current Week High]]/Table2[[#This Row],[Close Price]])-1</f>
        <v>4.5254470426409954E-2</v>
      </c>
      <c r="AG441" s="1">
        <f>(Table2[[#This Row],[Close Price]]/Table2[[#This Row],[Current Month Low]])-1</f>
        <v>1.6783216783216703E-2</v>
      </c>
      <c r="AH441" s="1">
        <f>(Table2[[#This Row],[Current Month High]]/Table2[[#This Row],[Close Price]])-1</f>
        <v>0.10453920220082535</v>
      </c>
      <c r="AI441">
        <v>52.393397524071503</v>
      </c>
      <c r="AJ441">
        <v>9.4879518072289208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0.01</v>
      </c>
      <c r="AM441" t="s">
        <v>3159</v>
      </c>
      <c r="AN441">
        <v>-4.34</v>
      </c>
      <c r="AO441" t="s">
        <v>3158</v>
      </c>
      <c r="AP441">
        <v>0.107733422842217</v>
      </c>
      <c r="AQ441">
        <f>(Table2[[#This Row],[Sharpe Ratio]]-AVERAGE(Table2[Sharpe Ratio]))/_xlfn.STDEV.P(Table2[Sharpe Ratio])</f>
        <v>0.62110545615726032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556</v>
      </c>
      <c r="AT441">
        <f>_xlfn.RANK.AVG(Table2[[#This Row],[6M Return vs Nifty Z-Score]],Table2[6M Return vs Nifty Z-Score])</f>
        <v>509</v>
      </c>
      <c r="AU441">
        <f>_xlfn.RANK.AVG(Table2[[#This Row],[Sharpe Ratio Z-Score]],Table2[Sharpe Ratio Z-Score])</f>
        <v>192</v>
      </c>
      <c r="AV441">
        <f>(Table2[[#This Row],[Rank 1Y]]+Table2[[#This Row],[Rank 6M]]+Table2[[#This Row],[Rank Sharpe]])/3</f>
        <v>419</v>
      </c>
    </row>
    <row r="442" spans="1:48" x14ac:dyDescent="0.3">
      <c r="A442" t="s">
        <v>1294</v>
      </c>
      <c r="B442" t="s">
        <v>1295</v>
      </c>
      <c r="C442" t="s">
        <v>3112</v>
      </c>
      <c r="D442" t="s">
        <v>234</v>
      </c>
      <c r="E442">
        <v>8449.3661463000008</v>
      </c>
      <c r="F442">
        <v>716.85</v>
      </c>
      <c r="G442">
        <v>-21.368267741732101</v>
      </c>
      <c r="H442">
        <f>(Table2[[#This Row],[1Y Return vs Nifty]]-AVERAGE(Table2[1Y Return vs Nifty]))/_xlfn.STDEV.P(Table2[1Y Return vs Nifty])</f>
        <v>-0.73170605244038089</v>
      </c>
      <c r="I442">
        <v>7.4698365091374601</v>
      </c>
      <c r="J442">
        <f>(Table2[[#This Row],[1M Return vs Nifty]]-AVERAGE(Table2[1M Return vs Nifty]))/_xlfn.STDEV.P(Table2[1M Return vs Nifty])</f>
        <v>0.92205248836203768</v>
      </c>
      <c r="K442">
        <v>-3.2453266570066002</v>
      </c>
      <c r="L442">
        <f>(Table2[[#This Row],[6M Return vs Nifty]]-AVERAGE(Table2[6M Return vs Nifty]))/_xlfn.STDEV.P(Table2[6M Return vs Nifty])</f>
        <v>-0.27360999751369774</v>
      </c>
      <c r="M442">
        <v>-1.8463272233961801</v>
      </c>
      <c r="N442">
        <f>(Table2[[#This Row],[1W Return vs Nifty]]-AVERAGE(Table2[1W Return vs Nifty]))/_xlfn.STDEV.P(Table2[1W Return vs Nifty])</f>
        <v>-0.57461400574377042</v>
      </c>
      <c r="O442">
        <v>766.12</v>
      </c>
      <c r="P442">
        <v>755.40486623865797</v>
      </c>
      <c r="Q442">
        <v>728.39027615093596</v>
      </c>
      <c r="R442">
        <v>33.346399607451197</v>
      </c>
      <c r="S442" s="1">
        <f>(Table2[[#This Row],[Close Price]]-Table2[[#This Row],[20D EMA]])/Table2[[#This Row],[20D EMA]]</f>
        <v>-6.4311073983187986E-2</v>
      </c>
      <c r="T442" s="1">
        <f>(Table2[[#This Row],[Close Price]]-Table2[[#This Row],[50D EMA]])/Table2[[#This Row],[50D EMA]]</f>
        <v>-5.1038678676551132E-2</v>
      </c>
      <c r="U442" s="1">
        <f>(Table2[[#This Row],[Close Price]]-Table2[[#This Row],[200D EMA]])/Table2[[#This Row],[200D EMA]]</f>
        <v>-1.5843534062424221E-2</v>
      </c>
      <c r="V442">
        <v>1.5254289494732201</v>
      </c>
      <c r="W442">
        <v>711.35</v>
      </c>
      <c r="X442">
        <v>755.9</v>
      </c>
      <c r="Y442">
        <v>711.35</v>
      </c>
      <c r="Z442">
        <v>854</v>
      </c>
      <c r="AA442">
        <v>711.35</v>
      </c>
      <c r="AB442">
        <v>854</v>
      </c>
      <c r="AC442" s="1">
        <f>(Table2[[#This Row],[Close Price]]/Table2[[#This Row],[Day Low]])-1</f>
        <v>7.7317776059604437E-3</v>
      </c>
      <c r="AD442" s="1">
        <f>(Table2[[#This Row],[Day High]]/Table2[[#This Row],[Close Price]])-1</f>
        <v>5.4474436771988488E-2</v>
      </c>
      <c r="AE442" s="1">
        <f>(Table2[[#This Row],[Close Price]]/Table2[[#This Row],[Current Week Low]])-1</f>
        <v>7.7317776059604437E-3</v>
      </c>
      <c r="AF442" s="1">
        <f>(Table2[[#This Row],[Current Week High]]/Table2[[#This Row],[Close Price]])-1</f>
        <v>0.19132314989188814</v>
      </c>
      <c r="AG442" s="1">
        <f>(Table2[[#This Row],[Close Price]]/Table2[[#This Row],[Current Month Low]])-1</f>
        <v>7.7317776059604437E-3</v>
      </c>
      <c r="AH442" s="1">
        <f>(Table2[[#This Row],[Current Month High]]/Table2[[#This Row],[Close Price]])-1</f>
        <v>0.19132314989188814</v>
      </c>
      <c r="AI442">
        <v>28.5764106856385</v>
      </c>
      <c r="AJ442">
        <v>12.7920698607505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-0.06</v>
      </c>
      <c r="AM442" t="s">
        <v>3158</v>
      </c>
      <c r="AN442">
        <v>-0.38</v>
      </c>
      <c r="AO442" t="s">
        <v>3158</v>
      </c>
      <c r="AP442">
        <v>7.9214203494725993E-2</v>
      </c>
      <c r="AQ442">
        <f>(Table2[[#This Row],[Sharpe Ratio]]-AVERAGE(Table2[Sharpe Ratio]))/_xlfn.STDEV.P(Table2[Sharpe Ratio])</f>
        <v>0.28306814630370847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-0.37480942103210291</v>
      </c>
      <c r="AS442">
        <f>_xlfn.RANK.AVG(Table2[[#This Row],[1Y Return vs Nifty Z-Score]],Table2[1Y Return vs Nifty Z-Score])</f>
        <v>583</v>
      </c>
      <c r="AT442">
        <f>_xlfn.RANK.AVG(Table2[[#This Row],[6M Return vs Nifty Z-Score]],Table2[6M Return vs Nifty Z-Score])</f>
        <v>400</v>
      </c>
      <c r="AU442">
        <f>_xlfn.RANK.AVG(Table2[[#This Row],[Sharpe Ratio Z-Score]],Table2[Sharpe Ratio Z-Score])</f>
        <v>277</v>
      </c>
      <c r="AV442">
        <f>(Table2[[#This Row],[Rank 1Y]]+Table2[[#This Row],[Rank 6M]]+Table2[[#This Row],[Rank Sharpe]])/3</f>
        <v>420</v>
      </c>
    </row>
    <row r="443" spans="1:48" hidden="1" x14ac:dyDescent="0.3">
      <c r="A443" t="s">
        <v>1359</v>
      </c>
      <c r="B443" t="s">
        <v>1360</v>
      </c>
      <c r="C443" t="s">
        <v>3113</v>
      </c>
      <c r="D443" t="s">
        <v>512</v>
      </c>
      <c r="E443">
        <v>7919.1568280880001</v>
      </c>
      <c r="F443">
        <v>239.76</v>
      </c>
      <c r="G443">
        <v>-12.8492574326172</v>
      </c>
      <c r="H443">
        <f>(Table2[[#This Row],[1Y Return vs Nifty]]-AVERAGE(Table2[1Y Return vs Nifty]))/_xlfn.STDEV.P(Table2[1Y Return vs Nifty])</f>
        <v>-0.56049241812219763</v>
      </c>
      <c r="I443">
        <v>-4.73922654731542</v>
      </c>
      <c r="J443">
        <f>(Table2[[#This Row],[1M Return vs Nifty]]-AVERAGE(Table2[1M Return vs Nifty]))/_xlfn.STDEV.P(Table2[1M Return vs Nifty])</f>
        <v>-0.41348539880336044</v>
      </c>
      <c r="K443">
        <v>2.9219489602399702</v>
      </c>
      <c r="L443">
        <f>(Table2[[#This Row],[6M Return vs Nifty]]-AVERAGE(Table2[6M Return vs Nifty]))/_xlfn.STDEV.P(Table2[6M Return vs Nifty])</f>
        <v>-5.9494089474207458E-2</v>
      </c>
      <c r="M443">
        <v>1.45857659440224</v>
      </c>
      <c r="N443">
        <f>(Table2[[#This Row],[1W Return vs Nifty]]-AVERAGE(Table2[1W Return vs Nifty]))/_xlfn.STDEV.P(Table2[1W Return vs Nifty])</f>
        <v>0.11754642134154999</v>
      </c>
      <c r="O443">
        <v>253.9</v>
      </c>
      <c r="P443">
        <v>259.97946970522099</v>
      </c>
      <c r="Q443">
        <v>244.29230444863899</v>
      </c>
      <c r="R443">
        <v>27.604015760034901</v>
      </c>
      <c r="S443" s="1">
        <f>(Table2[[#This Row],[Close Price]]-Table2[[#This Row],[20D EMA]])/Table2[[#This Row],[20D EMA]]</f>
        <v>-5.5691217014572726E-2</v>
      </c>
      <c r="T443" s="1">
        <f>(Table2[[#This Row],[Close Price]]-Table2[[#This Row],[50D EMA]])/Table2[[#This Row],[50D EMA]]</f>
        <v>-7.7773332364078393E-2</v>
      </c>
      <c r="U443" s="1">
        <f>(Table2[[#This Row],[Close Price]]-Table2[[#This Row],[200D EMA]])/Table2[[#This Row],[200D EMA]]</f>
        <v>-1.8552792560814726E-2</v>
      </c>
      <c r="V443">
        <v>0.61298654375851303</v>
      </c>
      <c r="W443">
        <v>238.32</v>
      </c>
      <c r="X443">
        <v>248.61</v>
      </c>
      <c r="Y443">
        <v>238.32</v>
      </c>
      <c r="Z443">
        <v>252.37</v>
      </c>
      <c r="AA443">
        <v>238.32</v>
      </c>
      <c r="AB443">
        <v>255</v>
      </c>
      <c r="AC443" s="1">
        <f>(Table2[[#This Row],[Close Price]]/Table2[[#This Row],[Day Low]])-1</f>
        <v>6.0422960725075026E-3</v>
      </c>
      <c r="AD443" s="1">
        <f>(Table2[[#This Row],[Day High]]/Table2[[#This Row],[Close Price]])-1</f>
        <v>3.6911911911911899E-2</v>
      </c>
      <c r="AE443" s="1">
        <f>(Table2[[#This Row],[Close Price]]/Table2[[#This Row],[Current Week Low]])-1</f>
        <v>6.0422960725075026E-3</v>
      </c>
      <c r="AF443" s="1">
        <f>(Table2[[#This Row],[Current Week High]]/Table2[[#This Row],[Close Price]])-1</f>
        <v>5.2594260927594227E-2</v>
      </c>
      <c r="AG443" s="1">
        <f>(Table2[[#This Row],[Close Price]]/Table2[[#This Row],[Current Month Low]])-1</f>
        <v>6.0422960725075026E-3</v>
      </c>
      <c r="AH443" s="1">
        <f>(Table2[[#This Row],[Current Month High]]/Table2[[#This Row],[Close Price]])-1</f>
        <v>6.356356356356363E-2</v>
      </c>
      <c r="AI443">
        <v>24.124124124124101</v>
      </c>
      <c r="AJ443">
        <v>18.928571428571399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-0.06</v>
      </c>
      <c r="AM443" t="s">
        <v>3158</v>
      </c>
      <c r="AN443">
        <v>-5.92</v>
      </c>
      <c r="AO443" t="s">
        <v>3158</v>
      </c>
      <c r="AP443">
        <v>3.0918609922681001E-2</v>
      </c>
      <c r="AQ443">
        <f>(Table2[[#This Row],[Sharpe Ratio]]-AVERAGE(Table2[Sharpe Ratio]))/_xlfn.STDEV.P(Table2[Sharpe Ratio])</f>
        <v>-0.289377835823458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518</v>
      </c>
      <c r="AT443">
        <f>_xlfn.RANK.AVG(Table2[[#This Row],[6M Return vs Nifty Z-Score]],Table2[6M Return vs Nifty Z-Score])</f>
        <v>326</v>
      </c>
      <c r="AU443">
        <f>_xlfn.RANK.AVG(Table2[[#This Row],[Sharpe Ratio Z-Score]],Table2[Sharpe Ratio Z-Score])</f>
        <v>418</v>
      </c>
      <c r="AV443">
        <f>(Table2[[#This Row],[Rank 1Y]]+Table2[[#This Row],[Rank 6M]]+Table2[[#This Row],[Rank Sharpe]])/3</f>
        <v>420.66666666666669</v>
      </c>
    </row>
    <row r="444" spans="1:48" hidden="1" x14ac:dyDescent="0.3">
      <c r="A444" t="s">
        <v>1309</v>
      </c>
      <c r="B444" t="s">
        <v>1310</v>
      </c>
      <c r="C444" t="s">
        <v>3127</v>
      </c>
      <c r="D444" t="s">
        <v>287</v>
      </c>
      <c r="E444">
        <v>8346.17985683999</v>
      </c>
      <c r="F444">
        <v>676.2</v>
      </c>
      <c r="G444">
        <v>5.1434884997625003</v>
      </c>
      <c r="H444">
        <f>(Table2[[#This Row],[1Y Return vs Nifty]]-AVERAGE(Table2[1Y Return vs Nifty]))/_xlfn.STDEV.P(Table2[1Y Return vs Nifty])</f>
        <v>-0.19887724092839273</v>
      </c>
      <c r="I444">
        <v>7.69131679653636</v>
      </c>
      <c r="J444">
        <f>(Table2[[#This Row],[1M Return vs Nifty]]-AVERAGE(Table2[1M Return vs Nifty]))/_xlfn.STDEV.P(Table2[1M Return vs Nifty])</f>
        <v>0.94628000800984335</v>
      </c>
      <c r="K444">
        <v>8.2059340138757195E-2</v>
      </c>
      <c r="L444">
        <f>(Table2[[#This Row],[6M Return vs Nifty]]-AVERAGE(Table2[6M Return vs Nifty]))/_xlfn.STDEV.P(Table2[6M Return vs Nifty])</f>
        <v>-0.15808957676513707</v>
      </c>
      <c r="M444">
        <v>4.5544696296014102</v>
      </c>
      <c r="N444">
        <f>(Table2[[#This Row],[1W Return vs Nifty]]-AVERAGE(Table2[1W Return vs Nifty]))/_xlfn.STDEV.P(Table2[1W Return vs Nifty])</f>
        <v>0.76593280823537524</v>
      </c>
      <c r="O444">
        <v>667.91</v>
      </c>
      <c r="P444">
        <v>678.42647210797395</v>
      </c>
      <c r="Q444">
        <v>672.56627906272502</v>
      </c>
      <c r="R444">
        <v>55.567913210976101</v>
      </c>
      <c r="S444" s="1">
        <f>(Table2[[#This Row],[Close Price]]-Table2[[#This Row],[20D EMA]])/Table2[[#This Row],[20D EMA]]</f>
        <v>1.2411851896213678E-2</v>
      </c>
      <c r="T444" s="1">
        <f>(Table2[[#This Row],[Close Price]]-Table2[[#This Row],[50D EMA]])/Table2[[#This Row],[50D EMA]]</f>
        <v>-3.2818178527968082E-3</v>
      </c>
      <c r="U444" s="1">
        <f>(Table2[[#This Row],[Close Price]]-Table2[[#This Row],[200D EMA]])/Table2[[#This Row],[200D EMA]]</f>
        <v>5.4027700323288743E-3</v>
      </c>
      <c r="V444">
        <v>0.75868600791023599</v>
      </c>
      <c r="W444">
        <v>659.25</v>
      </c>
      <c r="X444">
        <v>685</v>
      </c>
      <c r="Y444">
        <v>631</v>
      </c>
      <c r="Z444">
        <v>696.8</v>
      </c>
      <c r="AA444">
        <v>631</v>
      </c>
      <c r="AB444">
        <v>699</v>
      </c>
      <c r="AC444" s="1">
        <f>(Table2[[#This Row],[Close Price]]/Table2[[#This Row],[Day Low]])-1</f>
        <v>2.5711035267349303E-2</v>
      </c>
      <c r="AD444" s="1">
        <f>(Table2[[#This Row],[Day High]]/Table2[[#This Row],[Close Price]])-1</f>
        <v>1.3013901212658885E-2</v>
      </c>
      <c r="AE444" s="1">
        <f>(Table2[[#This Row],[Close Price]]/Table2[[#This Row],[Current Week Low]])-1</f>
        <v>7.1632329635499259E-2</v>
      </c>
      <c r="AF444" s="1">
        <f>(Table2[[#This Row],[Current Week High]]/Table2[[#This Row],[Close Price]])-1</f>
        <v>3.0464359656906081E-2</v>
      </c>
      <c r="AG444" s="1">
        <f>(Table2[[#This Row],[Close Price]]/Table2[[#This Row],[Current Month Low]])-1</f>
        <v>7.1632329635499259E-2</v>
      </c>
      <c r="AH444" s="1">
        <f>(Table2[[#This Row],[Current Month High]]/Table2[[#This Row],[Close Price]])-1</f>
        <v>3.3717834960070858E-2</v>
      </c>
      <c r="AI444">
        <v>23.883466430050198</v>
      </c>
      <c r="AJ444">
        <v>31.046511627906899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-0.02</v>
      </c>
      <c r="AM444" t="s">
        <v>3158</v>
      </c>
      <c r="AN444">
        <v>3.74</v>
      </c>
      <c r="AO444" t="s">
        <v>3159</v>
      </c>
      <c r="AQ444">
        <f>(Table2[[#This Row],[Sharpe Ratio]]-AVERAGE(Table2[Sharpe Ratio]))/_xlfn.STDEV.P(Table2[Sharpe Ratio])</f>
        <v>-0.65585503827864744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375</v>
      </c>
      <c r="AT444">
        <f>_xlfn.RANK.AVG(Table2[[#This Row],[6M Return vs Nifty Z-Score]],Table2[6M Return vs Nifty Z-Score])</f>
        <v>359</v>
      </c>
      <c r="AU444">
        <f>_xlfn.RANK.AVG(Table2[[#This Row],[Sharpe Ratio Z-Score]],Table2[Sharpe Ratio Z-Score])</f>
        <v>531</v>
      </c>
      <c r="AV444">
        <f>(Table2[[#This Row],[Rank 1Y]]+Table2[[#This Row],[Rank 6M]]+Table2[[#This Row],[Rank Sharpe]])/3</f>
        <v>421.66666666666669</v>
      </c>
    </row>
    <row r="445" spans="1:48" hidden="1" x14ac:dyDescent="0.3">
      <c r="A445" t="s">
        <v>381</v>
      </c>
      <c r="B445" t="s">
        <v>382</v>
      </c>
      <c r="C445" t="s">
        <v>3117</v>
      </c>
      <c r="D445" t="s">
        <v>51</v>
      </c>
      <c r="E445">
        <v>58711.396439960001</v>
      </c>
      <c r="F445">
        <v>27629.8</v>
      </c>
      <c r="G445">
        <v>-1.8288749882281601</v>
      </c>
      <c r="H445">
        <f>(Table2[[#This Row],[1Y Return vs Nifty]]-AVERAGE(Table2[1Y Return vs Nifty]))/_xlfn.STDEV.P(Table2[1Y Return vs Nifty])</f>
        <v>-0.3390066279405225</v>
      </c>
      <c r="I445">
        <v>4.62119753985092</v>
      </c>
      <c r="J445">
        <f>(Table2[[#This Row],[1M Return vs Nifty]]-AVERAGE(Table2[1M Return vs Nifty]))/_xlfn.STDEV.P(Table2[1M Return vs Nifty])</f>
        <v>0.61044255951273241</v>
      </c>
      <c r="K445">
        <v>-4.5510931281025702</v>
      </c>
      <c r="L445">
        <f>(Table2[[#This Row],[6M Return vs Nifty]]-AVERAGE(Table2[6M Return vs Nifty]))/_xlfn.STDEV.P(Table2[6M Return vs Nifty])</f>
        <v>-0.31894368956799546</v>
      </c>
      <c r="M445">
        <v>1.2843797336189899</v>
      </c>
      <c r="N445">
        <f>(Table2[[#This Row],[1W Return vs Nifty]]-AVERAGE(Table2[1W Return vs Nifty]))/_xlfn.STDEV.P(Table2[1W Return vs Nifty])</f>
        <v>8.1063612702060972E-2</v>
      </c>
      <c r="O445">
        <v>28674.43</v>
      </c>
      <c r="P445">
        <v>28680.644730765602</v>
      </c>
      <c r="Q445">
        <v>27446.855974664901</v>
      </c>
      <c r="R445">
        <v>28.3380057108057</v>
      </c>
      <c r="S445" s="1">
        <f>(Table2[[#This Row],[Close Price]]-Table2[[#This Row],[20D EMA]])/Table2[[#This Row],[20D EMA]]</f>
        <v>-3.6430715449269645E-2</v>
      </c>
      <c r="T445" s="1">
        <f>(Table2[[#This Row],[Close Price]]-Table2[[#This Row],[50D EMA]])/Table2[[#This Row],[50D EMA]]</f>
        <v>-3.663950865227119E-2</v>
      </c>
      <c r="U445" s="1">
        <f>(Table2[[#This Row],[Close Price]]-Table2[[#This Row],[200D EMA]])/Table2[[#This Row],[200D EMA]]</f>
        <v>6.6653909469254653E-3</v>
      </c>
      <c r="V445">
        <v>0.84268846977413503</v>
      </c>
      <c r="W445">
        <v>27550</v>
      </c>
      <c r="X445">
        <v>28593.5</v>
      </c>
      <c r="Y445">
        <v>27550</v>
      </c>
      <c r="Z445">
        <v>29119</v>
      </c>
      <c r="AA445">
        <v>27550</v>
      </c>
      <c r="AB445">
        <v>29809.200000000001</v>
      </c>
      <c r="AC445" s="1">
        <f>(Table2[[#This Row],[Close Price]]/Table2[[#This Row],[Day Low]])-1</f>
        <v>2.8965517241379413E-3</v>
      </c>
      <c r="AD445" s="1">
        <f>(Table2[[#This Row],[Day High]]/Table2[[#This Row],[Close Price]])-1</f>
        <v>3.4879007448479493E-2</v>
      </c>
      <c r="AE445" s="1">
        <f>(Table2[[#This Row],[Close Price]]/Table2[[#This Row],[Current Week Low]])-1</f>
        <v>2.8965517241379413E-3</v>
      </c>
      <c r="AF445" s="1">
        <f>(Table2[[#This Row],[Current Week High]]/Table2[[#This Row],[Close Price]])-1</f>
        <v>5.3898327168492077E-2</v>
      </c>
      <c r="AG445" s="1">
        <f>(Table2[[#This Row],[Close Price]]/Table2[[#This Row],[Current Month Low]])-1</f>
        <v>2.8965517241379413E-3</v>
      </c>
      <c r="AH445" s="1">
        <f>(Table2[[#This Row],[Current Month High]]/Table2[[#This Row],[Close Price]])-1</f>
        <v>7.8878602089048844E-2</v>
      </c>
      <c r="AI445">
        <v>10.464064162607</v>
      </c>
      <c r="AJ445">
        <v>25.59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-0.03</v>
      </c>
      <c r="AM445" t="s">
        <v>3158</v>
      </c>
      <c r="AN445">
        <v>-2.83</v>
      </c>
      <c r="AO445" t="s">
        <v>3158</v>
      </c>
      <c r="AP445">
        <v>2.4829131702060001E-2</v>
      </c>
      <c r="AQ445">
        <f>(Table2[[#This Row],[Sharpe Ratio]]-AVERAGE(Table2[Sharpe Ratio]))/_xlfn.STDEV.P(Table2[Sharpe Ratio])</f>
        <v>-0.36155620827570434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428</v>
      </c>
      <c r="AT445">
        <f>_xlfn.RANK.AVG(Table2[[#This Row],[6M Return vs Nifty Z-Score]],Table2[6M Return vs Nifty Z-Score])</f>
        <v>407</v>
      </c>
      <c r="AU445">
        <f>_xlfn.RANK.AVG(Table2[[#This Row],[Sharpe Ratio Z-Score]],Table2[Sharpe Ratio Z-Score])</f>
        <v>434</v>
      </c>
      <c r="AV445">
        <f>(Table2[[#This Row],[Rank 1Y]]+Table2[[#This Row],[Rank 6M]]+Table2[[#This Row],[Rank Sharpe]])/3</f>
        <v>423</v>
      </c>
    </row>
    <row r="446" spans="1:48" hidden="1" x14ac:dyDescent="0.3">
      <c r="A446" t="s">
        <v>302</v>
      </c>
      <c r="B446" t="s">
        <v>303</v>
      </c>
      <c r="C446" t="s">
        <v>3113</v>
      </c>
      <c r="D446" t="s">
        <v>304</v>
      </c>
      <c r="E446">
        <v>82599.953508349994</v>
      </c>
      <c r="F446">
        <v>79.89</v>
      </c>
      <c r="G446">
        <v>0.71002798001869705</v>
      </c>
      <c r="H446">
        <f>(Table2[[#This Row],[1Y Return vs Nifty]]-AVERAGE(Table2[1Y Return vs Nifty]))/_xlfn.STDEV.P(Table2[1Y Return vs Nifty])</f>
        <v>-0.28798018371734008</v>
      </c>
      <c r="I446">
        <v>0.84934985038139299</v>
      </c>
      <c r="J446">
        <f>(Table2[[#This Row],[1M Return vs Nifty]]-AVERAGE(Table2[1M Return vs Nifty]))/_xlfn.STDEV.P(Table2[1M Return vs Nifty])</f>
        <v>0.19784369991053144</v>
      </c>
      <c r="K446">
        <v>-8.6180651167556093</v>
      </c>
      <c r="L446">
        <f>(Table2[[#This Row],[6M Return vs Nifty]]-AVERAGE(Table2[6M Return vs Nifty]))/_xlfn.STDEV.P(Table2[6M Return vs Nifty])</f>
        <v>-0.46014110871470026</v>
      </c>
      <c r="M446">
        <v>-0.62552433733835699</v>
      </c>
      <c r="N446">
        <f>(Table2[[#This Row],[1W Return vs Nifty]]-AVERAGE(Table2[1W Return vs Nifty]))/_xlfn.STDEV.P(Table2[1W Return vs Nifty])</f>
        <v>-0.31893593049991342</v>
      </c>
      <c r="O446">
        <v>82.28</v>
      </c>
      <c r="P446">
        <v>85.176370815995597</v>
      </c>
      <c r="Q446">
        <v>84.081291317836801</v>
      </c>
      <c r="R446">
        <v>27.6727791678213</v>
      </c>
      <c r="S446" s="1">
        <f>(Table2[[#This Row],[Close Price]]-Table2[[#This Row],[20D EMA]])/Table2[[#This Row],[20D EMA]]</f>
        <v>-2.9047156052503652E-2</v>
      </c>
      <c r="T446" s="1">
        <f>(Table2[[#This Row],[Close Price]]-Table2[[#This Row],[50D EMA]])/Table2[[#This Row],[50D EMA]]</f>
        <v>-6.2063818466926844E-2</v>
      </c>
      <c r="U446" s="1">
        <f>(Table2[[#This Row],[Close Price]]-Table2[[#This Row],[200D EMA]])/Table2[[#This Row],[200D EMA]]</f>
        <v>-4.9848084539915599E-2</v>
      </c>
      <c r="V446">
        <v>0.68270997786930498</v>
      </c>
      <c r="W446">
        <v>76.510000000000005</v>
      </c>
      <c r="X446">
        <v>80.290000000000006</v>
      </c>
      <c r="Y446">
        <v>76.510000000000005</v>
      </c>
      <c r="Z446">
        <v>83.19</v>
      </c>
      <c r="AA446">
        <v>76.510000000000005</v>
      </c>
      <c r="AB446">
        <v>87.45</v>
      </c>
      <c r="AC446" s="1">
        <f>(Table2[[#This Row],[Close Price]]/Table2[[#This Row],[Day Low]])-1</f>
        <v>4.4177231734413791E-2</v>
      </c>
      <c r="AD446" s="1">
        <f>(Table2[[#This Row],[Day High]]/Table2[[#This Row],[Close Price]])-1</f>
        <v>5.0068844661410594E-3</v>
      </c>
      <c r="AE446" s="1">
        <f>(Table2[[#This Row],[Close Price]]/Table2[[#This Row],[Current Week Low]])-1</f>
        <v>4.4177231734413791E-2</v>
      </c>
      <c r="AF446" s="1">
        <f>(Table2[[#This Row],[Current Week High]]/Table2[[#This Row],[Close Price]])-1</f>
        <v>4.1306796845662852E-2</v>
      </c>
      <c r="AG446" s="1">
        <f>(Table2[[#This Row],[Close Price]]/Table2[[#This Row],[Current Month Low]])-1</f>
        <v>4.4177231734413791E-2</v>
      </c>
      <c r="AH446" s="1">
        <f>(Table2[[#This Row],[Current Month High]]/Table2[[#This Row],[Close Price]])-1</f>
        <v>9.4630116410063803E-2</v>
      </c>
      <c r="AI446">
        <v>35.060708474151902</v>
      </c>
      <c r="AJ446">
        <v>34.268907563025202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-0.18</v>
      </c>
      <c r="AM446" t="s">
        <v>3158</v>
      </c>
      <c r="AN446">
        <v>-5.59</v>
      </c>
      <c r="AO446" t="s">
        <v>3158</v>
      </c>
      <c r="AP446">
        <v>4.0894193923901E-2</v>
      </c>
      <c r="AQ446">
        <f>(Table2[[#This Row],[Sharpe Ratio]]-AVERAGE(Table2[Sharpe Ratio]))/_xlfn.STDEV.P(Table2[Sharpe Ratio])</f>
        <v>-0.1711375874175281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408</v>
      </c>
      <c r="AT446">
        <f>_xlfn.RANK.AVG(Table2[[#This Row],[6M Return vs Nifty Z-Score]],Table2[6M Return vs Nifty Z-Score])</f>
        <v>467</v>
      </c>
      <c r="AU446">
        <f>_xlfn.RANK.AVG(Table2[[#This Row],[Sharpe Ratio Z-Score]],Table2[Sharpe Ratio Z-Score])</f>
        <v>397</v>
      </c>
      <c r="AV446">
        <f>(Table2[[#This Row],[Rank 1Y]]+Table2[[#This Row],[Rank 6M]]+Table2[[#This Row],[Rank Sharpe]])/3</f>
        <v>424</v>
      </c>
    </row>
    <row r="447" spans="1:48" hidden="1" x14ac:dyDescent="0.3">
      <c r="A447" t="s">
        <v>634</v>
      </c>
      <c r="B447" t="s">
        <v>635</v>
      </c>
      <c r="C447" t="s">
        <v>3117</v>
      </c>
      <c r="D447" t="s">
        <v>249</v>
      </c>
      <c r="E447">
        <v>27728.859928409998</v>
      </c>
      <c r="F447">
        <v>1032.55</v>
      </c>
      <c r="G447">
        <v>-7.8052560437934098</v>
      </c>
      <c r="H447">
        <f>(Table2[[#This Row],[1Y Return vs Nifty]]-AVERAGE(Table2[1Y Return vs Nifty]))/_xlfn.STDEV.P(Table2[1Y Return vs Nifty])</f>
        <v>-0.45911892778113361</v>
      </c>
      <c r="I447">
        <v>6.6012038778847497</v>
      </c>
      <c r="J447">
        <f>(Table2[[#This Row],[1M Return vs Nifty]]-AVERAGE(Table2[1M Return vs Nifty]))/_xlfn.STDEV.P(Table2[1M Return vs Nifty])</f>
        <v>0.8270335844787442</v>
      </c>
      <c r="K447">
        <v>-32.228792006391203</v>
      </c>
      <c r="L447">
        <f>(Table2[[#This Row],[6M Return vs Nifty]]-AVERAGE(Table2[6M Return vs Nifty]))/_xlfn.STDEV.P(Table2[6M Return vs Nifty])</f>
        <v>-1.2798599831735289</v>
      </c>
      <c r="M447">
        <v>1.95203591799861</v>
      </c>
      <c r="N447">
        <f>(Table2[[#This Row],[1W Return vs Nifty]]-AVERAGE(Table2[1W Return vs Nifty]))/_xlfn.STDEV.P(Table2[1W Return vs Nifty])</f>
        <v>0.22089376062878657</v>
      </c>
      <c r="O447">
        <v>1065.1600000000001</v>
      </c>
      <c r="P447">
        <v>1078.9806245775601</v>
      </c>
      <c r="Q447">
        <v>1109.9266102392601</v>
      </c>
      <c r="R447">
        <v>34.182198564520903</v>
      </c>
      <c r="S447" s="1">
        <f>(Table2[[#This Row],[Close Price]]-Table2[[#This Row],[20D EMA]])/Table2[[#This Row],[20D EMA]]</f>
        <v>-3.0615118855383348E-2</v>
      </c>
      <c r="T447" s="1">
        <f>(Table2[[#This Row],[Close Price]]-Table2[[#This Row],[50D EMA]])/Table2[[#This Row],[50D EMA]]</f>
        <v>-4.3031935439747628E-2</v>
      </c>
      <c r="U447" s="1">
        <f>(Table2[[#This Row],[Close Price]]-Table2[[#This Row],[200D EMA]])/Table2[[#This Row],[200D EMA]]</f>
        <v>-6.9713267098426013E-2</v>
      </c>
      <c r="V447">
        <v>0.30926296819170102</v>
      </c>
      <c r="W447">
        <v>1016.6</v>
      </c>
      <c r="X447">
        <v>1054.8</v>
      </c>
      <c r="Y447">
        <v>1016.6</v>
      </c>
      <c r="Z447">
        <v>1085.95</v>
      </c>
      <c r="AA447">
        <v>1016.6</v>
      </c>
      <c r="AB447">
        <v>1124</v>
      </c>
      <c r="AC447" s="1">
        <f>(Table2[[#This Row],[Close Price]]/Table2[[#This Row],[Day Low]])-1</f>
        <v>1.5689553413338553E-2</v>
      </c>
      <c r="AD447" s="1">
        <f>(Table2[[#This Row],[Day High]]/Table2[[#This Row],[Close Price]])-1</f>
        <v>2.1548593288460705E-2</v>
      </c>
      <c r="AE447" s="1">
        <f>(Table2[[#This Row],[Close Price]]/Table2[[#This Row],[Current Week Low]])-1</f>
        <v>1.5689553413338553E-2</v>
      </c>
      <c r="AF447" s="1">
        <f>(Table2[[#This Row],[Current Week High]]/Table2[[#This Row],[Close Price]])-1</f>
        <v>5.1716623892305469E-2</v>
      </c>
      <c r="AG447" s="1">
        <f>(Table2[[#This Row],[Close Price]]/Table2[[#This Row],[Current Month Low]])-1</f>
        <v>1.5689553413338553E-2</v>
      </c>
      <c r="AH447" s="1">
        <f>(Table2[[#This Row],[Current Month High]]/Table2[[#This Row],[Close Price]])-1</f>
        <v>8.8567139605830292E-2</v>
      </c>
      <c r="AI447">
        <v>46.617597210788801</v>
      </c>
      <c r="AJ447">
        <v>17.1621468285487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</v>
      </c>
      <c r="AM447" t="s">
        <v>3160</v>
      </c>
      <c r="AN447">
        <v>-3.74</v>
      </c>
      <c r="AO447" t="s">
        <v>3158</v>
      </c>
      <c r="AP447">
        <v>0.15400149055041801</v>
      </c>
      <c r="AQ447">
        <f>(Table2[[#This Row],[Sharpe Ratio]]-AVERAGE(Table2[Sharpe Ratio]))/_xlfn.STDEV.P(Table2[Sharpe Ratio])</f>
        <v>1.1695192451054568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472</v>
      </c>
      <c r="AT447">
        <f>_xlfn.RANK.AVG(Table2[[#This Row],[6M Return vs Nifty Z-Score]],Table2[6M Return vs Nifty Z-Score])</f>
        <v>712</v>
      </c>
      <c r="AU447">
        <f>_xlfn.RANK.AVG(Table2[[#This Row],[Sharpe Ratio Z-Score]],Table2[Sharpe Ratio Z-Score])</f>
        <v>88</v>
      </c>
      <c r="AV447">
        <f>(Table2[[#This Row],[Rank 1Y]]+Table2[[#This Row],[Rank 6M]]+Table2[[#This Row],[Rank Sharpe]])/3</f>
        <v>424</v>
      </c>
    </row>
    <row r="448" spans="1:48" hidden="1" x14ac:dyDescent="0.3">
      <c r="A448" t="s">
        <v>156</v>
      </c>
      <c r="B448" t="s">
        <v>157</v>
      </c>
      <c r="C448" t="s">
        <v>3113</v>
      </c>
      <c r="D448" t="s">
        <v>43</v>
      </c>
      <c r="E448">
        <v>154967.57796518001</v>
      </c>
      <c r="F448">
        <v>1546.7</v>
      </c>
      <c r="G448">
        <v>-4.7287163750633301</v>
      </c>
      <c r="H448">
        <f>(Table2[[#This Row],[1Y Return vs Nifty]]-AVERAGE(Table2[1Y Return vs Nifty]))/_xlfn.STDEV.P(Table2[1Y Return vs Nifty])</f>
        <v>-0.39728715170689338</v>
      </c>
      <c r="I448">
        <v>-4.3838213670025397</v>
      </c>
      <c r="J448">
        <f>(Table2[[#This Row],[1M Return vs Nifty]]-AVERAGE(Table2[1M Return vs Nifty]))/_xlfn.STDEV.P(Table2[1M Return vs Nifty])</f>
        <v>-0.37460796149240883</v>
      </c>
      <c r="K448">
        <v>1.95023043370669</v>
      </c>
      <c r="L448">
        <f>(Table2[[#This Row],[6M Return vs Nifty]]-AVERAGE(Table2[6M Return vs Nifty]))/_xlfn.STDEV.P(Table2[6M Return vs Nifty])</f>
        <v>-9.3230281527248715E-2</v>
      </c>
      <c r="M448">
        <v>-0.32796207381631398</v>
      </c>
      <c r="N448">
        <f>(Table2[[#This Row],[1W Return vs Nifty]]-AVERAGE(Table2[1W Return vs Nifty]))/_xlfn.STDEV.P(Table2[1W Return vs Nifty])</f>
        <v>-0.25661616727573167</v>
      </c>
      <c r="O448">
        <v>1629.43</v>
      </c>
      <c r="P448">
        <v>1689.2705446980101</v>
      </c>
      <c r="Q448">
        <v>1602.4108819215901</v>
      </c>
      <c r="R448">
        <v>22.8409571141027</v>
      </c>
      <c r="S448" s="1">
        <f>(Table2[[#This Row],[Close Price]]-Table2[[#This Row],[20D EMA]])/Table2[[#This Row],[20D EMA]]</f>
        <v>-5.0772355977243583E-2</v>
      </c>
      <c r="T448" s="1">
        <f>(Table2[[#This Row],[Close Price]]-Table2[[#This Row],[50D EMA]])/Table2[[#This Row],[50D EMA]]</f>
        <v>-8.439769766038116E-2</v>
      </c>
      <c r="U448" s="1">
        <f>(Table2[[#This Row],[Close Price]]-Table2[[#This Row],[200D EMA]])/Table2[[#This Row],[200D EMA]]</f>
        <v>-3.4766914372662203E-2</v>
      </c>
      <c r="V448">
        <v>0.83085580399688497</v>
      </c>
      <c r="W448">
        <v>1540</v>
      </c>
      <c r="X448">
        <v>1572</v>
      </c>
      <c r="Y448">
        <v>1540</v>
      </c>
      <c r="Z448">
        <v>1585.95</v>
      </c>
      <c r="AA448">
        <v>1540</v>
      </c>
      <c r="AB448">
        <v>1642</v>
      </c>
      <c r="AC448" s="1">
        <f>(Table2[[#This Row],[Close Price]]/Table2[[#This Row],[Day Low]])-1</f>
        <v>4.3506493506493271E-3</v>
      </c>
      <c r="AD448" s="1">
        <f>(Table2[[#This Row],[Day High]]/Table2[[#This Row],[Close Price]])-1</f>
        <v>1.635740609038594E-2</v>
      </c>
      <c r="AE448" s="1">
        <f>(Table2[[#This Row],[Close Price]]/Table2[[#This Row],[Current Week Low]])-1</f>
        <v>4.3506493506493271E-3</v>
      </c>
      <c r="AF448" s="1">
        <f>(Table2[[#This Row],[Current Week High]]/Table2[[#This Row],[Close Price]])-1</f>
        <v>2.5376608262752898E-2</v>
      </c>
      <c r="AG448" s="1">
        <f>(Table2[[#This Row],[Close Price]]/Table2[[#This Row],[Current Month Low]])-1</f>
        <v>4.3506493506493271E-3</v>
      </c>
      <c r="AH448" s="1">
        <f>(Table2[[#This Row],[Current Month High]]/Table2[[#This Row],[Close Price]])-1</f>
        <v>6.1615051399754206E-2</v>
      </c>
      <c r="AI448">
        <v>25.1697161699101</v>
      </c>
      <c r="AJ448">
        <v>18.276363080217099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-0.14000000000000001</v>
      </c>
      <c r="AM448" t="s">
        <v>3158</v>
      </c>
      <c r="AN448">
        <v>-3.69</v>
      </c>
      <c r="AO448" t="s">
        <v>3158</v>
      </c>
      <c r="AP448">
        <v>8.8246861863629997E-3</v>
      </c>
      <c r="AQ448">
        <f>(Table2[[#This Row],[Sharpe Ratio]]-AVERAGE(Table2[Sharpe Ratio]))/_xlfn.STDEV.P(Table2[Sharpe Ratio])</f>
        <v>-0.55125634143520164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453</v>
      </c>
      <c r="AT448">
        <f>_xlfn.RANK.AVG(Table2[[#This Row],[6M Return vs Nifty Z-Score]],Table2[6M Return vs Nifty Z-Score])</f>
        <v>339</v>
      </c>
      <c r="AU448">
        <f>_xlfn.RANK.AVG(Table2[[#This Row],[Sharpe Ratio Z-Score]],Table2[Sharpe Ratio Z-Score])</f>
        <v>483</v>
      </c>
      <c r="AV448">
        <f>(Table2[[#This Row],[Rank 1Y]]+Table2[[#This Row],[Rank 6M]]+Table2[[#This Row],[Rank Sharpe]])/3</f>
        <v>425</v>
      </c>
    </row>
    <row r="449" spans="1:48" hidden="1" x14ac:dyDescent="0.3">
      <c r="A449" t="s">
        <v>1440</v>
      </c>
      <c r="B449" t="s">
        <v>1441</v>
      </c>
      <c r="C449" t="s">
        <v>3113</v>
      </c>
      <c r="D449" t="s">
        <v>567</v>
      </c>
      <c r="E449">
        <v>6951.7074843</v>
      </c>
      <c r="F449">
        <v>646.20000000000005</v>
      </c>
      <c r="G449">
        <v>-2.5322917063789201</v>
      </c>
      <c r="H449">
        <f>(Table2[[#This Row],[1Y Return vs Nifty]]-AVERAGE(Table2[1Y Return vs Nifty]))/_xlfn.STDEV.P(Table2[1Y Return vs Nifty])</f>
        <v>-0.35314377866399349</v>
      </c>
      <c r="I449">
        <v>-4.9536618957215701</v>
      </c>
      <c r="J449">
        <f>(Table2[[#This Row],[1M Return vs Nifty]]-AVERAGE(Table2[1M Return vs Nifty]))/_xlfn.STDEV.P(Table2[1M Return vs Nifty])</f>
        <v>-0.43694227922241607</v>
      </c>
      <c r="K449">
        <v>4.4198148787135203</v>
      </c>
      <c r="L449">
        <f>(Table2[[#This Row],[6M Return vs Nifty]]-AVERAGE(Table2[6M Return vs Nifty]))/_xlfn.STDEV.P(Table2[6M Return vs Nifty])</f>
        <v>-7.4910753137091505E-3</v>
      </c>
      <c r="M449">
        <v>-1.6807327469412201</v>
      </c>
      <c r="N449">
        <f>(Table2[[#This Row],[1W Return vs Nifty]]-AVERAGE(Table2[1W Return vs Nifty]))/_xlfn.STDEV.P(Table2[1W Return vs Nifty])</f>
        <v>-0.53993283198955544</v>
      </c>
      <c r="O449">
        <v>691.15</v>
      </c>
      <c r="P449">
        <v>707.66883446265501</v>
      </c>
      <c r="Q449">
        <v>659.63061153379795</v>
      </c>
      <c r="R449">
        <v>25.349972230396201</v>
      </c>
      <c r="S449" s="1">
        <f>(Table2[[#This Row],[Close Price]]-Table2[[#This Row],[20D EMA]])/Table2[[#This Row],[20D EMA]]</f>
        <v>-6.5036533314041717E-2</v>
      </c>
      <c r="T449" s="1">
        <f>(Table2[[#This Row],[Close Price]]-Table2[[#This Row],[50D EMA]])/Table2[[#This Row],[50D EMA]]</f>
        <v>-8.6861016720242171E-2</v>
      </c>
      <c r="U449" s="1">
        <f>(Table2[[#This Row],[Close Price]]-Table2[[#This Row],[200D EMA]])/Table2[[#This Row],[200D EMA]]</f>
        <v>-2.0360806940976462E-2</v>
      </c>
      <c r="V449">
        <v>0.43752748632640998</v>
      </c>
      <c r="W449">
        <v>641.9</v>
      </c>
      <c r="X449">
        <v>665.55</v>
      </c>
      <c r="Y449">
        <v>641.9</v>
      </c>
      <c r="Z449">
        <v>702.65</v>
      </c>
      <c r="AA449">
        <v>641.9</v>
      </c>
      <c r="AB449">
        <v>719.9</v>
      </c>
      <c r="AC449" s="1">
        <f>(Table2[[#This Row],[Close Price]]/Table2[[#This Row],[Day Low]])-1</f>
        <v>6.6988627512074572E-3</v>
      </c>
      <c r="AD449" s="1">
        <f>(Table2[[#This Row],[Day High]]/Table2[[#This Row],[Close Price]])-1</f>
        <v>2.9944289693593085E-2</v>
      </c>
      <c r="AE449" s="1">
        <f>(Table2[[#This Row],[Close Price]]/Table2[[#This Row],[Current Week Low]])-1</f>
        <v>6.6988627512074572E-3</v>
      </c>
      <c r="AF449" s="1">
        <f>(Table2[[#This Row],[Current Week High]]/Table2[[#This Row],[Close Price]])-1</f>
        <v>8.7356855462704885E-2</v>
      </c>
      <c r="AG449" s="1">
        <f>(Table2[[#This Row],[Close Price]]/Table2[[#This Row],[Current Month Low]])-1</f>
        <v>6.6988627512074572E-3</v>
      </c>
      <c r="AH449" s="1">
        <f>(Table2[[#This Row],[Current Month High]]/Table2[[#This Row],[Close Price]])-1</f>
        <v>0.11405137728257486</v>
      </c>
      <c r="AI449">
        <v>23.645930052615199</v>
      </c>
      <c r="AJ449">
        <v>24.4726957526726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-0.11</v>
      </c>
      <c r="AM449" t="s">
        <v>3158</v>
      </c>
      <c r="AN449">
        <v>-5.0999999999999996</v>
      </c>
      <c r="AO449" t="s">
        <v>3158</v>
      </c>
      <c r="AQ449">
        <f>(Table2[[#This Row],[Sharpe Ratio]]-AVERAGE(Table2[Sharpe Ratio]))/_xlfn.STDEV.P(Table2[Sharpe Ratio])</f>
        <v>-0.65585503827864744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434</v>
      </c>
      <c r="AT449">
        <f>_xlfn.RANK.AVG(Table2[[#This Row],[6M Return vs Nifty Z-Score]],Table2[6M Return vs Nifty Z-Score])</f>
        <v>311</v>
      </c>
      <c r="AU449">
        <f>_xlfn.RANK.AVG(Table2[[#This Row],[Sharpe Ratio Z-Score]],Table2[Sharpe Ratio Z-Score])</f>
        <v>531</v>
      </c>
      <c r="AV449">
        <f>(Table2[[#This Row],[Rank 1Y]]+Table2[[#This Row],[Rank 6M]]+Table2[[#This Row],[Rank Sharpe]])/3</f>
        <v>425.33333333333331</v>
      </c>
    </row>
    <row r="450" spans="1:48" hidden="1" x14ac:dyDescent="0.3">
      <c r="A450" t="s">
        <v>778</v>
      </c>
      <c r="B450" t="s">
        <v>779</v>
      </c>
      <c r="C450" t="s">
        <v>3112</v>
      </c>
      <c r="D450" t="s">
        <v>234</v>
      </c>
      <c r="E450">
        <v>19763.51579388</v>
      </c>
      <c r="F450">
        <v>1795.4</v>
      </c>
      <c r="G450">
        <v>-13.5317389964114</v>
      </c>
      <c r="H450">
        <f>(Table2[[#This Row],[1Y Return vs Nifty]]-AVERAGE(Table2[1Y Return vs Nifty]))/_xlfn.STDEV.P(Table2[1Y Return vs Nifty])</f>
        <v>-0.57420881763956155</v>
      </c>
      <c r="I450">
        <v>3.3715553230920801</v>
      </c>
      <c r="J450">
        <f>(Table2[[#This Row],[1M Return vs Nifty]]-AVERAGE(Table2[1M Return vs Nifty]))/_xlfn.STDEV.P(Table2[1M Return vs Nifty])</f>
        <v>0.47374537659494131</v>
      </c>
      <c r="K450">
        <v>-1.0328274504497501</v>
      </c>
      <c r="L450">
        <f>(Table2[[#This Row],[6M Return vs Nifty]]-AVERAGE(Table2[6M Return vs Nifty]))/_xlfn.STDEV.P(Table2[6M Return vs Nifty])</f>
        <v>-0.19679629466510143</v>
      </c>
      <c r="M450">
        <v>1.0403291850110801</v>
      </c>
      <c r="N450">
        <f>(Table2[[#This Row],[1W Return vs Nifty]]-AVERAGE(Table2[1W Return vs Nifty]))/_xlfn.STDEV.P(Table2[1W Return vs Nifty])</f>
        <v>2.9951041423848697E-2</v>
      </c>
      <c r="O450">
        <v>1846.71</v>
      </c>
      <c r="P450">
        <v>1869.01217169391</v>
      </c>
      <c r="Q450">
        <v>1861.1075794860401</v>
      </c>
      <c r="R450">
        <v>36.270971939213098</v>
      </c>
      <c r="S450" s="1">
        <f>(Table2[[#This Row],[Close Price]]-Table2[[#This Row],[20D EMA]])/Table2[[#This Row],[20D EMA]]</f>
        <v>-2.7784546572011817E-2</v>
      </c>
      <c r="T450" s="1">
        <f>(Table2[[#This Row],[Close Price]]-Table2[[#This Row],[50D EMA]])/Table2[[#This Row],[50D EMA]]</f>
        <v>-3.9385603159124545E-2</v>
      </c>
      <c r="U450" s="1">
        <f>(Table2[[#This Row],[Close Price]]-Table2[[#This Row],[200D EMA]])/Table2[[#This Row],[200D EMA]]</f>
        <v>-3.5305632092576658E-2</v>
      </c>
      <c r="V450">
        <v>0.462284866459935</v>
      </c>
      <c r="W450">
        <v>1791</v>
      </c>
      <c r="X450">
        <v>1838.4</v>
      </c>
      <c r="Y450">
        <v>1791</v>
      </c>
      <c r="Z450">
        <v>1905</v>
      </c>
      <c r="AA450">
        <v>1791</v>
      </c>
      <c r="AB450">
        <v>1930.45</v>
      </c>
      <c r="AC450" s="1">
        <f>(Table2[[#This Row],[Close Price]]/Table2[[#This Row],[Day Low]])-1</f>
        <v>2.4567280848688533E-3</v>
      </c>
      <c r="AD450" s="1">
        <f>(Table2[[#This Row],[Day High]]/Table2[[#This Row],[Close Price]])-1</f>
        <v>2.3950094686420842E-2</v>
      </c>
      <c r="AE450" s="1">
        <f>(Table2[[#This Row],[Close Price]]/Table2[[#This Row],[Current Week Low]])-1</f>
        <v>2.4567280848688533E-3</v>
      </c>
      <c r="AF450" s="1">
        <f>(Table2[[#This Row],[Current Week High]]/Table2[[#This Row],[Close Price]])-1</f>
        <v>6.104489250306333E-2</v>
      </c>
      <c r="AG450" s="1">
        <f>(Table2[[#This Row],[Close Price]]/Table2[[#This Row],[Current Month Low]])-1</f>
        <v>2.4567280848688533E-3</v>
      </c>
      <c r="AH450" s="1">
        <f>(Table2[[#This Row],[Current Month High]]/Table2[[#This Row],[Close Price]])-1</f>
        <v>7.5220006683747398E-2</v>
      </c>
      <c r="AI450">
        <v>36.958337974824502</v>
      </c>
      <c r="AJ450">
        <v>8.7132909476233795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-0.12</v>
      </c>
      <c r="AM450" t="s">
        <v>3158</v>
      </c>
      <c r="AN450">
        <v>1.49</v>
      </c>
      <c r="AO450" t="s">
        <v>3159</v>
      </c>
      <c r="AP450">
        <v>4.6930420836222002E-2</v>
      </c>
      <c r="AQ450">
        <f>(Table2[[#This Row],[Sharpe Ratio]]-AVERAGE(Table2[Sharpe Ratio]))/_xlfn.STDEV.P(Table2[Sharpe Ratio])</f>
        <v>-9.9590400860820535E-2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528</v>
      </c>
      <c r="AT450">
        <f>_xlfn.RANK.AVG(Table2[[#This Row],[6M Return vs Nifty Z-Score]],Table2[6M Return vs Nifty Z-Score])</f>
        <v>371</v>
      </c>
      <c r="AU450">
        <f>_xlfn.RANK.AVG(Table2[[#This Row],[Sharpe Ratio Z-Score]],Table2[Sharpe Ratio Z-Score])</f>
        <v>380</v>
      </c>
      <c r="AV450">
        <f>(Table2[[#This Row],[Rank 1Y]]+Table2[[#This Row],[Rank 6M]]+Table2[[#This Row],[Rank Sharpe]])/3</f>
        <v>426.33333333333331</v>
      </c>
    </row>
    <row r="451" spans="1:48" hidden="1" x14ac:dyDescent="0.3">
      <c r="A451" t="s">
        <v>340</v>
      </c>
      <c r="B451" t="s">
        <v>341</v>
      </c>
      <c r="C451" t="s">
        <v>3113</v>
      </c>
      <c r="D451" t="s">
        <v>54</v>
      </c>
      <c r="E451">
        <v>71071.152623729999</v>
      </c>
      <c r="F451">
        <v>1770.3</v>
      </c>
      <c r="G451">
        <v>16.023616372953001</v>
      </c>
      <c r="H451">
        <f>(Table2[[#This Row],[1Y Return vs Nifty]]-AVERAGE(Table2[1Y Return vs Nifty]))/_xlfn.STDEV.P(Table2[1Y Return vs Nifty])</f>
        <v>1.9789736504699746E-2</v>
      </c>
      <c r="I451">
        <v>-2.4354600868313101</v>
      </c>
      <c r="J451">
        <f>(Table2[[#This Row],[1M Return vs Nifty]]-AVERAGE(Table2[1M Return vs Nifty]))/_xlfn.STDEV.P(Table2[1M Return vs Nifty])</f>
        <v>-0.16147855954543017</v>
      </c>
      <c r="K451">
        <v>-1.9362902435304901</v>
      </c>
      <c r="L451">
        <f>(Table2[[#This Row],[6M Return vs Nifty]]-AVERAGE(Table2[6M Return vs Nifty]))/_xlfn.STDEV.P(Table2[6M Return vs Nifty])</f>
        <v>-0.22816277937018131</v>
      </c>
      <c r="M451">
        <v>-3.0754023897901401</v>
      </c>
      <c r="N451">
        <f>(Table2[[#This Row],[1W Return vs Nifty]]-AVERAGE(Table2[1W Return vs Nifty]))/_xlfn.STDEV.P(Table2[1W Return vs Nifty])</f>
        <v>-0.83202458075345842</v>
      </c>
      <c r="O451">
        <v>1881.15</v>
      </c>
      <c r="P451">
        <v>1909.0732462948199</v>
      </c>
      <c r="Q451">
        <v>1750.3328686679699</v>
      </c>
      <c r="R451">
        <v>18.6960443478029</v>
      </c>
      <c r="S451" s="1">
        <f>(Table2[[#This Row],[Close Price]]-Table2[[#This Row],[20D EMA]])/Table2[[#This Row],[20D EMA]]</f>
        <v>-5.892672035722836E-2</v>
      </c>
      <c r="T451" s="1">
        <f>(Table2[[#This Row],[Close Price]]-Table2[[#This Row],[50D EMA]])/Table2[[#This Row],[50D EMA]]</f>
        <v>-7.2691420595912049E-2</v>
      </c>
      <c r="U451" s="1">
        <f>(Table2[[#This Row],[Close Price]]-Table2[[#This Row],[200D EMA]])/Table2[[#This Row],[200D EMA]]</f>
        <v>1.14076194816734E-2</v>
      </c>
      <c r="V451">
        <v>0.633155171120238</v>
      </c>
      <c r="W451">
        <v>1761.05</v>
      </c>
      <c r="X451">
        <v>1803.8</v>
      </c>
      <c r="Y451">
        <v>1761.05</v>
      </c>
      <c r="Z451">
        <v>1830</v>
      </c>
      <c r="AA451">
        <v>1761.05</v>
      </c>
      <c r="AB451">
        <v>1962.45</v>
      </c>
      <c r="AC451" s="1">
        <f>(Table2[[#This Row],[Close Price]]/Table2[[#This Row],[Day Low]])-1</f>
        <v>5.2525481956786635E-3</v>
      </c>
      <c r="AD451" s="1">
        <f>(Table2[[#This Row],[Day High]]/Table2[[#This Row],[Close Price]])-1</f>
        <v>1.8923346325481649E-2</v>
      </c>
      <c r="AE451" s="1">
        <f>(Table2[[#This Row],[Close Price]]/Table2[[#This Row],[Current Week Low]])-1</f>
        <v>5.2525481956786635E-3</v>
      </c>
      <c r="AF451" s="1">
        <f>(Table2[[#This Row],[Current Week High]]/Table2[[#This Row],[Close Price]])-1</f>
        <v>3.3723097780037348E-2</v>
      </c>
      <c r="AG451" s="1">
        <f>(Table2[[#This Row],[Close Price]]/Table2[[#This Row],[Current Month Low]])-1</f>
        <v>5.2525481956786635E-3</v>
      </c>
      <c r="AH451" s="1">
        <f>(Table2[[#This Row],[Current Month High]]/Table2[[#This Row],[Close Price]])-1</f>
        <v>0.10854092526690406</v>
      </c>
      <c r="AI451">
        <v>17.423600519685898</v>
      </c>
      <c r="AJ451">
        <v>40.288453918694003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-0.09</v>
      </c>
      <c r="AM451" t="s">
        <v>3158</v>
      </c>
      <c r="AN451">
        <v>-8.09</v>
      </c>
      <c r="AO451" t="s">
        <v>3158</v>
      </c>
      <c r="AP451">
        <v>-2.3020529411312999E-2</v>
      </c>
      <c r="AQ451">
        <f>(Table2[[#This Row],[Sharpe Ratio]]-AVERAGE(Table2[Sharpe Ratio]))/_xlfn.STDEV.P(Table2[Sharpe Ratio])</f>
        <v>-0.92871656856066132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297</v>
      </c>
      <c r="AT451">
        <f>_xlfn.RANK.AVG(Table2[[#This Row],[6M Return vs Nifty Z-Score]],Table2[6M Return vs Nifty Z-Score])</f>
        <v>383</v>
      </c>
      <c r="AU451">
        <f>_xlfn.RANK.AVG(Table2[[#This Row],[Sharpe Ratio Z-Score]],Table2[Sharpe Ratio Z-Score])</f>
        <v>605</v>
      </c>
      <c r="AV451">
        <f>(Table2[[#This Row],[Rank 1Y]]+Table2[[#This Row],[Rank 6M]]+Table2[[#This Row],[Rank Sharpe]])/3</f>
        <v>428.33333333333331</v>
      </c>
    </row>
    <row r="452" spans="1:48" x14ac:dyDescent="0.3">
      <c r="A452" t="s">
        <v>1037</v>
      </c>
      <c r="B452" t="s">
        <v>1038</v>
      </c>
      <c r="C452" t="s">
        <v>3113</v>
      </c>
      <c r="D452" t="s">
        <v>24</v>
      </c>
      <c r="E452">
        <v>12641.047385567999</v>
      </c>
      <c r="F452">
        <v>170.67</v>
      </c>
      <c r="G452">
        <v>-2.1081531851217599</v>
      </c>
      <c r="H452">
        <f>(Table2[[#This Row],[1Y Return vs Nifty]]-AVERAGE(Table2[1Y Return vs Nifty]))/_xlfn.STDEV.P(Table2[1Y Return vs Nifty])</f>
        <v>-0.34461951410228964</v>
      </c>
      <c r="I452">
        <v>18.523500794141999</v>
      </c>
      <c r="J452">
        <f>(Table2[[#This Row],[1M Return vs Nifty]]-AVERAGE(Table2[1M Return vs Nifty]))/_xlfn.STDEV.P(Table2[1M Return vs Nifty])</f>
        <v>2.1312023941632106</v>
      </c>
      <c r="K452">
        <v>7.0838295550961101</v>
      </c>
      <c r="L452">
        <f>(Table2[[#This Row],[6M Return vs Nifty]]-AVERAGE(Table2[6M Return vs Nifty]))/_xlfn.STDEV.P(Table2[6M Return vs Nifty])</f>
        <v>8.4998373328582968E-2</v>
      </c>
      <c r="M452">
        <v>1.4722193888523101</v>
      </c>
      <c r="N452">
        <f>(Table2[[#This Row],[1W Return vs Nifty]]-AVERAGE(Table2[1W Return vs Nifty]))/_xlfn.STDEV.P(Table2[1W Return vs Nifty])</f>
        <v>0.12040369131181142</v>
      </c>
      <c r="O452">
        <v>172.16</v>
      </c>
      <c r="P452">
        <v>168.05655819826001</v>
      </c>
      <c r="Q452">
        <v>158.51272952430801</v>
      </c>
      <c r="R452">
        <v>39.112384970958601</v>
      </c>
      <c r="S452" s="1">
        <f>(Table2[[#This Row],[Close Price]]-Table2[[#This Row],[20D EMA]])/Table2[[#This Row],[20D EMA]]</f>
        <v>-8.654739776951725E-3</v>
      </c>
      <c r="T452" s="1">
        <f>(Table2[[#This Row],[Close Price]]-Table2[[#This Row],[50D EMA]])/Table2[[#This Row],[50D EMA]]</f>
        <v>1.5550965875766933E-2</v>
      </c>
      <c r="U452" s="1">
        <f>(Table2[[#This Row],[Close Price]]-Table2[[#This Row],[200D EMA]])/Table2[[#This Row],[200D EMA]]</f>
        <v>7.6695862295574499E-2</v>
      </c>
      <c r="V452">
        <v>0.80802900411624501</v>
      </c>
      <c r="W452">
        <v>169.23</v>
      </c>
      <c r="X452">
        <v>174.8</v>
      </c>
      <c r="Y452">
        <v>169.23</v>
      </c>
      <c r="Z452">
        <v>178</v>
      </c>
      <c r="AA452">
        <v>169.23</v>
      </c>
      <c r="AB452">
        <v>182.24</v>
      </c>
      <c r="AC452" s="1">
        <f>(Table2[[#This Row],[Close Price]]/Table2[[#This Row],[Day Low]])-1</f>
        <v>8.5091295869526018E-3</v>
      </c>
      <c r="AD452" s="1">
        <f>(Table2[[#This Row],[Day High]]/Table2[[#This Row],[Close Price]])-1</f>
        <v>2.4198746118240022E-2</v>
      </c>
      <c r="AE452" s="1">
        <f>(Table2[[#This Row],[Close Price]]/Table2[[#This Row],[Current Week Low]])-1</f>
        <v>8.5091295869526018E-3</v>
      </c>
      <c r="AF452" s="1">
        <f>(Table2[[#This Row],[Current Week High]]/Table2[[#This Row],[Close Price]])-1</f>
        <v>4.2948379914454771E-2</v>
      </c>
      <c r="AG452" s="1">
        <f>(Table2[[#This Row],[Close Price]]/Table2[[#This Row],[Current Month Low]])-1</f>
        <v>8.5091295869526018E-3</v>
      </c>
      <c r="AH452" s="1">
        <f>(Table2[[#This Row],[Current Month High]]/Table2[[#This Row],[Close Price]])-1</f>
        <v>6.7791644694439768E-2</v>
      </c>
      <c r="AI452">
        <v>6.7791644694439697</v>
      </c>
      <c r="AJ452">
        <v>36.100478468899396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0.03</v>
      </c>
      <c r="AM452" t="s">
        <v>3159</v>
      </c>
      <c r="AN452">
        <v>-0.69</v>
      </c>
      <c r="AO452" t="s">
        <v>3158</v>
      </c>
      <c r="AP452">
        <v>-7.4941317115739996E-3</v>
      </c>
      <c r="AQ452">
        <f>(Table2[[#This Row],[Sharpe Ratio]]-AVERAGE(Table2[Sharpe Ratio]))/_xlfn.STDEV.P(Table2[Sharpe Ratio])</f>
        <v>-0.74468271945048625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1.2473022252508292</v>
      </c>
      <c r="AS452">
        <f>_xlfn.RANK.AVG(Table2[[#This Row],[1Y Return vs Nifty Z-Score]],Table2[1Y Return vs Nifty Z-Score])</f>
        <v>431</v>
      </c>
      <c r="AT452">
        <f>_xlfn.RANK.AVG(Table2[[#This Row],[6M Return vs Nifty Z-Score]],Table2[6M Return vs Nifty Z-Score])</f>
        <v>280</v>
      </c>
      <c r="AU452">
        <f>_xlfn.RANK.AVG(Table2[[#This Row],[Sharpe Ratio Z-Score]],Table2[Sharpe Ratio Z-Score])</f>
        <v>575</v>
      </c>
      <c r="AV452">
        <f>(Table2[[#This Row],[Rank 1Y]]+Table2[[#This Row],[Rank 6M]]+Table2[[#This Row],[Rank Sharpe]])/3</f>
        <v>428.66666666666669</v>
      </c>
    </row>
    <row r="453" spans="1:48" hidden="1" x14ac:dyDescent="0.3">
      <c r="A453" t="s">
        <v>818</v>
      </c>
      <c r="B453" t="s">
        <v>819</v>
      </c>
      <c r="C453" t="s">
        <v>3124</v>
      </c>
      <c r="D453" t="s">
        <v>271</v>
      </c>
      <c r="E453">
        <v>18034.908876789999</v>
      </c>
      <c r="F453">
        <v>570.04999999999995</v>
      </c>
      <c r="G453">
        <v>-10.132120963757201</v>
      </c>
      <c r="H453">
        <f>(Table2[[#This Row],[1Y Return vs Nifty]]-AVERAGE(Table2[1Y Return vs Nifty]))/_xlfn.STDEV.P(Table2[1Y Return vs Nifty])</f>
        <v>-0.50588386702392707</v>
      </c>
      <c r="I453">
        <v>-4.4256405567179096</v>
      </c>
      <c r="J453">
        <f>(Table2[[#This Row],[1M Return vs Nifty]]-AVERAGE(Table2[1M Return vs Nifty]))/_xlfn.STDEV.P(Table2[1M Return vs Nifty])</f>
        <v>-0.37918252319441553</v>
      </c>
      <c r="K453">
        <v>-15.607400376797701</v>
      </c>
      <c r="L453">
        <f>(Table2[[#This Row],[6M Return vs Nifty]]-AVERAGE(Table2[6M Return vs Nifty]))/_xlfn.STDEV.P(Table2[6M Return vs Nifty])</f>
        <v>-0.70279734117030068</v>
      </c>
      <c r="M453">
        <v>-3.6507772836401502</v>
      </c>
      <c r="N453">
        <f>(Table2[[#This Row],[1W Return vs Nifty]]-AVERAGE(Table2[1W Return vs Nifty]))/_xlfn.STDEV.P(Table2[1W Return vs Nifty])</f>
        <v>-0.95252785534699602</v>
      </c>
      <c r="O453">
        <v>632.94000000000005</v>
      </c>
      <c r="P453">
        <v>653.54374872002904</v>
      </c>
      <c r="Q453">
        <v>641.61967126208197</v>
      </c>
      <c r="R453">
        <v>20.796955958872399</v>
      </c>
      <c r="S453" s="1">
        <f>(Table2[[#This Row],[Close Price]]-Table2[[#This Row],[20D EMA]])/Table2[[#This Row],[20D EMA]]</f>
        <v>-9.9361708850760094E-2</v>
      </c>
      <c r="T453" s="1">
        <f>(Table2[[#This Row],[Close Price]]-Table2[[#This Row],[50D EMA]])/Table2[[#This Row],[50D EMA]]</f>
        <v>-0.12775540869842655</v>
      </c>
      <c r="U453" s="1">
        <f>(Table2[[#This Row],[Close Price]]-Table2[[#This Row],[200D EMA]])/Table2[[#This Row],[200D EMA]]</f>
        <v>-0.11154531955247363</v>
      </c>
      <c r="V453">
        <v>0.50421857510105295</v>
      </c>
      <c r="W453">
        <v>567.04999999999995</v>
      </c>
      <c r="X453">
        <v>613.65</v>
      </c>
      <c r="Y453">
        <v>567.04999999999995</v>
      </c>
      <c r="Z453">
        <v>635</v>
      </c>
      <c r="AA453">
        <v>567.04999999999995</v>
      </c>
      <c r="AB453">
        <v>668.7</v>
      </c>
      <c r="AC453" s="1">
        <f>(Table2[[#This Row],[Close Price]]/Table2[[#This Row],[Day Low]])-1</f>
        <v>5.2905387531962944E-3</v>
      </c>
      <c r="AD453" s="1">
        <f>(Table2[[#This Row],[Day High]]/Table2[[#This Row],[Close Price]])-1</f>
        <v>7.6484518901850818E-2</v>
      </c>
      <c r="AE453" s="1">
        <f>(Table2[[#This Row],[Close Price]]/Table2[[#This Row],[Current Week Low]])-1</f>
        <v>5.2905387531962944E-3</v>
      </c>
      <c r="AF453" s="1">
        <f>(Table2[[#This Row],[Current Week High]]/Table2[[#This Row],[Close Price]])-1</f>
        <v>0.11393737391456904</v>
      </c>
      <c r="AG453" s="1">
        <f>(Table2[[#This Row],[Close Price]]/Table2[[#This Row],[Current Month Low]])-1</f>
        <v>5.2905387531962944E-3</v>
      </c>
      <c r="AH453" s="1">
        <f>(Table2[[#This Row],[Current Month High]]/Table2[[#This Row],[Close Price]])-1</f>
        <v>0.17305499517586198</v>
      </c>
      <c r="AI453">
        <v>40.1543724234716</v>
      </c>
      <c r="AJ453">
        <v>13.4202148826104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-0.12</v>
      </c>
      <c r="AM453" t="s">
        <v>3158</v>
      </c>
      <c r="AN453">
        <v>-4.3</v>
      </c>
      <c r="AO453" t="s">
        <v>3158</v>
      </c>
      <c r="AP453">
        <v>9.7651879553402002E-2</v>
      </c>
      <c r="AQ453">
        <f>(Table2[[#This Row],[Sharpe Ratio]]-AVERAGE(Table2[Sharpe Ratio]))/_xlfn.STDEV.P(Table2[Sharpe Ratio])</f>
        <v>0.50160927601995342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492</v>
      </c>
      <c r="AT453">
        <f>_xlfn.RANK.AVG(Table2[[#This Row],[6M Return vs Nifty Z-Score]],Table2[6M Return vs Nifty Z-Score])</f>
        <v>571</v>
      </c>
      <c r="AU453">
        <f>_xlfn.RANK.AVG(Table2[[#This Row],[Sharpe Ratio Z-Score]],Table2[Sharpe Ratio Z-Score])</f>
        <v>224</v>
      </c>
      <c r="AV453">
        <f>(Table2[[#This Row],[Rank 1Y]]+Table2[[#This Row],[Rank 6M]]+Table2[[#This Row],[Rank Sharpe]])/3</f>
        <v>429</v>
      </c>
    </row>
    <row r="454" spans="1:48" hidden="1" x14ac:dyDescent="0.3">
      <c r="A454" t="s">
        <v>969</v>
      </c>
      <c r="B454" t="s">
        <v>970</v>
      </c>
      <c r="C454" t="s">
        <v>3127</v>
      </c>
      <c r="D454" t="s">
        <v>475</v>
      </c>
      <c r="E454">
        <v>14445.1410926399</v>
      </c>
      <c r="F454">
        <v>4711.3999999999996</v>
      </c>
      <c r="G454">
        <v>-11.2859287841491</v>
      </c>
      <c r="H454">
        <f>(Table2[[#This Row],[1Y Return vs Nifty]]-AVERAGE(Table2[1Y Return vs Nifty]))/_xlfn.STDEV.P(Table2[1Y Return vs Nifty])</f>
        <v>-0.52907290225994175</v>
      </c>
      <c r="I454">
        <v>1.3222060386497001</v>
      </c>
      <c r="J454">
        <f>(Table2[[#This Row],[1M Return vs Nifty]]-AVERAGE(Table2[1M Return vs Nifty]))/_xlfn.STDEV.P(Table2[1M Return vs Nifty])</f>
        <v>0.24956899215391631</v>
      </c>
      <c r="K454">
        <v>3.32360191313989</v>
      </c>
      <c r="L454">
        <f>(Table2[[#This Row],[6M Return vs Nifty]]-AVERAGE(Table2[6M Return vs Nifty]))/_xlfn.STDEV.P(Table2[6M Return vs Nifty])</f>
        <v>-4.5549474045246875E-2</v>
      </c>
      <c r="M454">
        <v>3.3577286376542301</v>
      </c>
      <c r="N454">
        <f>(Table2[[#This Row],[1W Return vs Nifty]]-AVERAGE(Table2[1W Return vs Nifty]))/_xlfn.STDEV.P(Table2[1W Return vs Nifty])</f>
        <v>0.51529412046609813</v>
      </c>
      <c r="O454">
        <v>4950.5600000000004</v>
      </c>
      <c r="P454">
        <v>5047.8819324521</v>
      </c>
      <c r="Q454">
        <v>4923.0834982108199</v>
      </c>
      <c r="R454">
        <v>34.930228378254299</v>
      </c>
      <c r="S454" s="1">
        <f>(Table2[[#This Row],[Close Price]]-Table2[[#This Row],[20D EMA]])/Table2[[#This Row],[20D EMA]]</f>
        <v>-4.8309686176917506E-2</v>
      </c>
      <c r="T454" s="1">
        <f>(Table2[[#This Row],[Close Price]]-Table2[[#This Row],[50D EMA]])/Table2[[#This Row],[50D EMA]]</f>
        <v>-6.6658043305035899E-2</v>
      </c>
      <c r="U454" s="1">
        <f>(Table2[[#This Row],[Close Price]]-Table2[[#This Row],[200D EMA]])/Table2[[#This Row],[200D EMA]]</f>
        <v>-4.2998153146854352E-2</v>
      </c>
      <c r="V454">
        <v>1.6045496364651699</v>
      </c>
      <c r="W454">
        <v>4697.1000000000004</v>
      </c>
      <c r="X454">
        <v>4869.5</v>
      </c>
      <c r="Y454">
        <v>4697.1000000000004</v>
      </c>
      <c r="Z454">
        <v>5249</v>
      </c>
      <c r="AA454">
        <v>4697.1000000000004</v>
      </c>
      <c r="AB454">
        <v>5249</v>
      </c>
      <c r="AC454" s="1">
        <f>(Table2[[#This Row],[Close Price]]/Table2[[#This Row],[Day Low]])-1</f>
        <v>3.0444316706050856E-3</v>
      </c>
      <c r="AD454" s="1">
        <f>(Table2[[#This Row],[Day High]]/Table2[[#This Row],[Close Price]])-1</f>
        <v>3.3556904529439269E-2</v>
      </c>
      <c r="AE454" s="1">
        <f>(Table2[[#This Row],[Close Price]]/Table2[[#This Row],[Current Week Low]])-1</f>
        <v>3.0444316706050856E-3</v>
      </c>
      <c r="AF454" s="1">
        <f>(Table2[[#This Row],[Current Week High]]/Table2[[#This Row],[Close Price]])-1</f>
        <v>0.114106210468226</v>
      </c>
      <c r="AG454" s="1">
        <f>(Table2[[#This Row],[Close Price]]/Table2[[#This Row],[Current Month Low]])-1</f>
        <v>3.0444316706050856E-3</v>
      </c>
      <c r="AH454" s="1">
        <f>(Table2[[#This Row],[Current Month High]]/Table2[[#This Row],[Close Price]])-1</f>
        <v>0.114106210468226</v>
      </c>
      <c r="AI454">
        <v>26.477267903383201</v>
      </c>
      <c r="AJ454">
        <v>17.169858244217799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-0.06</v>
      </c>
      <c r="AM454" t="s">
        <v>3158</v>
      </c>
      <c r="AN454">
        <v>0.59</v>
      </c>
      <c r="AO454" t="s">
        <v>3159</v>
      </c>
      <c r="AP454">
        <v>1.6090638619827999E-2</v>
      </c>
      <c r="AQ454">
        <f>(Table2[[#This Row],[Sharpe Ratio]]-AVERAGE(Table2[Sharpe Ratio]))/_xlfn.STDEV.P(Table2[Sharpe Ratio])</f>
        <v>-0.46513326126931837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505</v>
      </c>
      <c r="AT454">
        <f>_xlfn.RANK.AVG(Table2[[#This Row],[6M Return vs Nifty Z-Score]],Table2[6M Return vs Nifty Z-Score])</f>
        <v>322</v>
      </c>
      <c r="AU454">
        <f>_xlfn.RANK.AVG(Table2[[#This Row],[Sharpe Ratio Z-Score]],Table2[Sharpe Ratio Z-Score])</f>
        <v>460</v>
      </c>
      <c r="AV454">
        <f>(Table2[[#This Row],[Rank 1Y]]+Table2[[#This Row],[Rank 6M]]+Table2[[#This Row],[Rank Sharpe]])/3</f>
        <v>429</v>
      </c>
    </row>
    <row r="455" spans="1:48" hidden="1" x14ac:dyDescent="0.3">
      <c r="A455" t="s">
        <v>1146</v>
      </c>
      <c r="B455" t="s">
        <v>1147</v>
      </c>
      <c r="C455" t="s">
        <v>3116</v>
      </c>
      <c r="D455" t="s">
        <v>48</v>
      </c>
      <c r="E455">
        <v>10076.857705516901</v>
      </c>
      <c r="F455">
        <v>179.29</v>
      </c>
      <c r="G455">
        <v>1.2994447686045401</v>
      </c>
      <c r="H455">
        <f>(Table2[[#This Row],[1Y Return vs Nifty]]-AVERAGE(Table2[1Y Return vs Nifty]))/_xlfn.STDEV.P(Table2[1Y Return vs Nifty])</f>
        <v>-0.27613418437702247</v>
      </c>
      <c r="I455">
        <v>-1.5448159084237201</v>
      </c>
      <c r="J455">
        <f>(Table2[[#This Row],[1M Return vs Nifty]]-AVERAGE(Table2[1M Return vs Nifty]))/_xlfn.STDEV.P(Table2[1M Return vs Nifty])</f>
        <v>-6.4051833289155174E-2</v>
      </c>
      <c r="K455">
        <v>-26.791671890498701</v>
      </c>
      <c r="L455">
        <f>(Table2[[#This Row],[6M Return vs Nifty]]-AVERAGE(Table2[6M Return vs Nifty]))/_xlfn.STDEV.P(Table2[6M Return vs Nifty])</f>
        <v>-1.091093665112677</v>
      </c>
      <c r="M455">
        <v>0.84883914691775997</v>
      </c>
      <c r="N455">
        <f>(Table2[[#This Row],[1W Return vs Nifty]]-AVERAGE(Table2[1W Return vs Nifty]))/_xlfn.STDEV.P(Table2[1W Return vs Nifty])</f>
        <v>-1.0153552796248811E-2</v>
      </c>
      <c r="O455">
        <v>189.85</v>
      </c>
      <c r="P455">
        <v>199.82885386098101</v>
      </c>
      <c r="Q455">
        <v>209.554989726336</v>
      </c>
      <c r="R455">
        <v>32.863171439235202</v>
      </c>
      <c r="S455" s="1">
        <f>(Table2[[#This Row],[Close Price]]-Table2[[#This Row],[20D EMA]])/Table2[[#This Row],[20D EMA]]</f>
        <v>-5.5622860152752189E-2</v>
      </c>
      <c r="T455" s="1">
        <f>(Table2[[#This Row],[Close Price]]-Table2[[#This Row],[50D EMA]])/Table2[[#This Row],[50D EMA]]</f>
        <v>-0.10278222320821448</v>
      </c>
      <c r="U455" s="1">
        <f>(Table2[[#This Row],[Close Price]]-Table2[[#This Row],[200D EMA]])/Table2[[#This Row],[200D EMA]]</f>
        <v>-0.14442504931932162</v>
      </c>
      <c r="V455">
        <v>0.64086686855827302</v>
      </c>
      <c r="W455">
        <v>178.75</v>
      </c>
      <c r="X455">
        <v>187.23</v>
      </c>
      <c r="Y455">
        <v>178.75</v>
      </c>
      <c r="Z455">
        <v>194.42</v>
      </c>
      <c r="AA455">
        <v>178.75</v>
      </c>
      <c r="AB455">
        <v>199.24</v>
      </c>
      <c r="AC455" s="1">
        <f>(Table2[[#This Row],[Close Price]]/Table2[[#This Row],[Day Low]])-1</f>
        <v>3.0209790209789755E-3</v>
      </c>
      <c r="AD455" s="1">
        <f>(Table2[[#This Row],[Day High]]/Table2[[#This Row],[Close Price]])-1</f>
        <v>4.4285793965084475E-2</v>
      </c>
      <c r="AE455" s="1">
        <f>(Table2[[#This Row],[Close Price]]/Table2[[#This Row],[Current Week Low]])-1</f>
        <v>3.0209790209789755E-3</v>
      </c>
      <c r="AF455" s="1">
        <f>(Table2[[#This Row],[Current Week High]]/Table2[[#This Row],[Close Price]])-1</f>
        <v>8.4388420993920521E-2</v>
      </c>
      <c r="AG455" s="1">
        <f>(Table2[[#This Row],[Close Price]]/Table2[[#This Row],[Current Month Low]])-1</f>
        <v>3.0209790209789755E-3</v>
      </c>
      <c r="AH455" s="1">
        <f>(Table2[[#This Row],[Current Month High]]/Table2[[#This Row],[Close Price]])-1</f>
        <v>0.11127224050421125</v>
      </c>
      <c r="AI455">
        <v>69.501924256790602</v>
      </c>
      <c r="AJ455">
        <v>27.336647727272702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-0.08</v>
      </c>
      <c r="AM455" t="s">
        <v>3158</v>
      </c>
      <c r="AN455">
        <v>-0.48</v>
      </c>
      <c r="AO455" t="s">
        <v>3158</v>
      </c>
      <c r="AP455">
        <v>0.104232164458554</v>
      </c>
      <c r="AQ455">
        <f>(Table2[[#This Row],[Sharpe Ratio]]-AVERAGE(Table2[Sharpe Ratio]))/_xlfn.STDEV.P(Table2[Sharpe Ratio])</f>
        <v>0.5796051629446497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403</v>
      </c>
      <c r="AT455">
        <f>_xlfn.RANK.AVG(Table2[[#This Row],[6M Return vs Nifty Z-Score]],Table2[6M Return vs Nifty Z-Score])</f>
        <v>685</v>
      </c>
      <c r="AU455">
        <f>_xlfn.RANK.AVG(Table2[[#This Row],[Sharpe Ratio Z-Score]],Table2[Sharpe Ratio Z-Score])</f>
        <v>202</v>
      </c>
      <c r="AV455">
        <f>(Table2[[#This Row],[Rank 1Y]]+Table2[[#This Row],[Rank 6M]]+Table2[[#This Row],[Rank Sharpe]])/3</f>
        <v>430</v>
      </c>
    </row>
    <row r="456" spans="1:48" hidden="1" x14ac:dyDescent="0.3">
      <c r="A456" t="s">
        <v>1115</v>
      </c>
      <c r="B456" t="s">
        <v>1116</v>
      </c>
      <c r="C456" t="s">
        <v>3113</v>
      </c>
      <c r="D456" t="s">
        <v>567</v>
      </c>
      <c r="E456">
        <v>10860.050434999999</v>
      </c>
      <c r="F456">
        <v>815.6</v>
      </c>
      <c r="G456">
        <v>-12.2309140464198</v>
      </c>
      <c r="H456">
        <f>(Table2[[#This Row],[1Y Return vs Nifty]]-AVERAGE(Table2[1Y Return vs Nifty]))/_xlfn.STDEV.P(Table2[1Y Return vs Nifty])</f>
        <v>-0.5480650568952492</v>
      </c>
      <c r="I456">
        <v>0.49007958347533198</v>
      </c>
      <c r="J456">
        <f>(Table2[[#This Row],[1M Return vs Nifty]]-AVERAGE(Table2[1M Return vs Nifty]))/_xlfn.STDEV.P(Table2[1M Return vs Nifty])</f>
        <v>0.15854346442428177</v>
      </c>
      <c r="K456">
        <v>3.8202031645661898</v>
      </c>
      <c r="L456">
        <f>(Table2[[#This Row],[6M Return vs Nifty]]-AVERAGE(Table2[6M Return vs Nifty]))/_xlfn.STDEV.P(Table2[6M Return vs Nifty])</f>
        <v>-2.8308436919333338E-2</v>
      </c>
      <c r="M456">
        <v>-0.81483601591221999</v>
      </c>
      <c r="N456">
        <f>(Table2[[#This Row],[1W Return vs Nifty]]-AVERAGE(Table2[1W Return vs Nifty]))/_xlfn.STDEV.P(Table2[1W Return vs Nifty])</f>
        <v>-0.35858430138085878</v>
      </c>
      <c r="O456">
        <v>853.58</v>
      </c>
      <c r="P456">
        <v>858.30520287015599</v>
      </c>
      <c r="Q456">
        <v>823.03993913205295</v>
      </c>
      <c r="R456">
        <v>28.4354425776094</v>
      </c>
      <c r="S456" s="1">
        <f>(Table2[[#This Row],[Close Price]]-Table2[[#This Row],[20D EMA]])/Table2[[#This Row],[20D EMA]]</f>
        <v>-4.4494950678319566E-2</v>
      </c>
      <c r="T456" s="1">
        <f>(Table2[[#This Row],[Close Price]]-Table2[[#This Row],[50D EMA]])/Table2[[#This Row],[50D EMA]]</f>
        <v>-4.9755265058804954E-2</v>
      </c>
      <c r="U456" s="1">
        <f>(Table2[[#This Row],[Close Price]]-Table2[[#This Row],[200D EMA]])/Table2[[#This Row],[200D EMA]]</f>
        <v>-9.039584567303997E-3</v>
      </c>
      <c r="V456">
        <v>0.58319931630866395</v>
      </c>
      <c r="W456">
        <v>810.5</v>
      </c>
      <c r="X456">
        <v>827.8</v>
      </c>
      <c r="Y456">
        <v>810.5</v>
      </c>
      <c r="Z456">
        <v>848.1</v>
      </c>
      <c r="AA456">
        <v>810.5</v>
      </c>
      <c r="AB456">
        <v>891.9</v>
      </c>
      <c r="AC456" s="1">
        <f>(Table2[[#This Row],[Close Price]]/Table2[[#This Row],[Day Low]])-1</f>
        <v>6.2924120913017134E-3</v>
      </c>
      <c r="AD456" s="1">
        <f>(Table2[[#This Row],[Day High]]/Table2[[#This Row],[Close Price]])-1</f>
        <v>1.4958312898479598E-2</v>
      </c>
      <c r="AE456" s="1">
        <f>(Table2[[#This Row],[Close Price]]/Table2[[#This Row],[Current Week Low]])-1</f>
        <v>6.2924120913017134E-3</v>
      </c>
      <c r="AF456" s="1">
        <f>(Table2[[#This Row],[Current Week High]]/Table2[[#This Row],[Close Price]])-1</f>
        <v>3.9847964688572768E-2</v>
      </c>
      <c r="AG456" s="1">
        <f>(Table2[[#This Row],[Close Price]]/Table2[[#This Row],[Current Month Low]])-1</f>
        <v>6.2924120913017134E-3</v>
      </c>
      <c r="AH456" s="1">
        <f>(Table2[[#This Row],[Current Month High]]/Table2[[#This Row],[Close Price]])-1</f>
        <v>9.3550760176557057E-2</v>
      </c>
      <c r="AI456">
        <v>16.693231976459</v>
      </c>
      <c r="AJ456">
        <v>19.9411764705882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-0.04</v>
      </c>
      <c r="AM456" t="s">
        <v>3158</v>
      </c>
      <c r="AN456">
        <v>-3.79</v>
      </c>
      <c r="AO456" t="s">
        <v>3158</v>
      </c>
      <c r="AP456">
        <v>1.5499494024545001E-2</v>
      </c>
      <c r="AQ456">
        <f>(Table2[[#This Row],[Sharpe Ratio]]-AVERAGE(Table2[Sharpe Ratio]))/_xlfn.STDEV.P(Table2[Sharpe Ratio])</f>
        <v>-0.47214007748995629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514</v>
      </c>
      <c r="AT456">
        <f>_xlfn.RANK.AVG(Table2[[#This Row],[6M Return vs Nifty Z-Score]],Table2[6M Return vs Nifty Z-Score])</f>
        <v>317</v>
      </c>
      <c r="AU456">
        <f>_xlfn.RANK.AVG(Table2[[#This Row],[Sharpe Ratio Z-Score]],Table2[Sharpe Ratio Z-Score])</f>
        <v>461</v>
      </c>
      <c r="AV456">
        <f>(Table2[[#This Row],[Rank 1Y]]+Table2[[#This Row],[Rank 6M]]+Table2[[#This Row],[Rank Sharpe]])/3</f>
        <v>430.66666666666669</v>
      </c>
    </row>
    <row r="457" spans="1:48" x14ac:dyDescent="0.3">
      <c r="A457" t="s">
        <v>671</v>
      </c>
      <c r="B457" t="s">
        <v>672</v>
      </c>
      <c r="C457" t="s">
        <v>3117</v>
      </c>
      <c r="D457" t="s">
        <v>51</v>
      </c>
      <c r="E457">
        <v>25699.028701809999</v>
      </c>
      <c r="F457">
        <v>476.65</v>
      </c>
      <c r="G457">
        <v>6.57043282699681</v>
      </c>
      <c r="H457">
        <f>(Table2[[#This Row],[1Y Return vs Nifty]]-AVERAGE(Table2[1Y Return vs Nifty]))/_xlfn.STDEV.P(Table2[1Y Return vs Nifty])</f>
        <v>-0.17019875418280217</v>
      </c>
      <c r="I457">
        <v>8.6594711633047297</v>
      </c>
      <c r="J457">
        <f>(Table2[[#This Row],[1M Return vs Nifty]]-AVERAGE(Table2[1M Return vs Nifty]))/_xlfn.STDEV.P(Table2[1M Return vs Nifty])</f>
        <v>1.0521855006316043</v>
      </c>
      <c r="K457">
        <v>3.4983272975384399</v>
      </c>
      <c r="L457">
        <f>(Table2[[#This Row],[6M Return vs Nifty]]-AVERAGE(Table2[6M Return vs Nifty]))/_xlfn.STDEV.P(Table2[6M Return vs Nifty])</f>
        <v>-3.948334587782322E-2</v>
      </c>
      <c r="M457">
        <v>3.9109212633124701</v>
      </c>
      <c r="N457">
        <f>(Table2[[#This Row],[1W Return vs Nifty]]-AVERAGE(Table2[1W Return vs Nifty]))/_xlfn.STDEV.P(Table2[1W Return vs Nifty])</f>
        <v>0.63115166584275195</v>
      </c>
      <c r="O457">
        <v>483.32</v>
      </c>
      <c r="P457">
        <v>474.24440112350402</v>
      </c>
      <c r="Q457">
        <v>445.53319748916198</v>
      </c>
      <c r="R457">
        <v>40.025470796503299</v>
      </c>
      <c r="S457" s="1">
        <f>(Table2[[#This Row],[Close Price]]-Table2[[#This Row],[20D EMA]])/Table2[[#This Row],[20D EMA]]</f>
        <v>-1.3800380700157279E-2</v>
      </c>
      <c r="T457" s="1">
        <f>(Table2[[#This Row],[Close Price]]-Table2[[#This Row],[50D EMA]])/Table2[[#This Row],[50D EMA]]</f>
        <v>5.0724876683773124E-3</v>
      </c>
      <c r="U457" s="1">
        <f>(Table2[[#This Row],[Close Price]]-Table2[[#This Row],[200D EMA]])/Table2[[#This Row],[200D EMA]]</f>
        <v>6.9841714795214435E-2</v>
      </c>
      <c r="V457">
        <v>0.95470753776152495</v>
      </c>
      <c r="W457">
        <v>474.05</v>
      </c>
      <c r="X457">
        <v>489.75</v>
      </c>
      <c r="Y457">
        <v>474.05</v>
      </c>
      <c r="Z457">
        <v>503.2</v>
      </c>
      <c r="AA457">
        <v>474.05</v>
      </c>
      <c r="AB457">
        <v>507</v>
      </c>
      <c r="AC457" s="1">
        <f>(Table2[[#This Row],[Close Price]]/Table2[[#This Row],[Day Low]])-1</f>
        <v>5.4846535175614441E-3</v>
      </c>
      <c r="AD457" s="1">
        <f>(Table2[[#This Row],[Day High]]/Table2[[#This Row],[Close Price]])-1</f>
        <v>2.7483478443302234E-2</v>
      </c>
      <c r="AE457" s="1">
        <f>(Table2[[#This Row],[Close Price]]/Table2[[#This Row],[Current Week Low]])-1</f>
        <v>5.4846535175614441E-3</v>
      </c>
      <c r="AF457" s="1">
        <f>(Table2[[#This Row],[Current Week High]]/Table2[[#This Row],[Close Price]])-1</f>
        <v>5.5701248295394912E-2</v>
      </c>
      <c r="AG457" s="1">
        <f>(Table2[[#This Row],[Close Price]]/Table2[[#This Row],[Current Month Low]])-1</f>
        <v>5.4846535175614441E-3</v>
      </c>
      <c r="AH457" s="1">
        <f>(Table2[[#This Row],[Current Month High]]/Table2[[#This Row],[Close Price]])-1</f>
        <v>6.3673555019406303E-2</v>
      </c>
      <c r="AI457">
        <v>8.6751285009965393</v>
      </c>
      <c r="AJ457">
        <v>32.090896494388197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</v>
      </c>
      <c r="AM457" t="s">
        <v>3159</v>
      </c>
      <c r="AN457">
        <v>-3.16</v>
      </c>
      <c r="AO457" t="s">
        <v>3158</v>
      </c>
      <c r="AP457">
        <v>-2.8369232114419999E-2</v>
      </c>
      <c r="AQ457">
        <f>(Table2[[#This Row],[Sharpe Ratio]]-AVERAGE(Table2[Sharpe Ratio]))/_xlfn.STDEV.P(Table2[Sharpe Ratio])</f>
        <v>-0.99211455470237442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0.48154051171135637</v>
      </c>
      <c r="AS457">
        <f>_xlfn.RANK.AVG(Table2[[#This Row],[1Y Return vs Nifty Z-Score]],Table2[1Y Return vs Nifty Z-Score])</f>
        <v>361</v>
      </c>
      <c r="AT457">
        <f>_xlfn.RANK.AVG(Table2[[#This Row],[6M Return vs Nifty Z-Score]],Table2[6M Return vs Nifty Z-Score])</f>
        <v>320</v>
      </c>
      <c r="AU457">
        <f>_xlfn.RANK.AVG(Table2[[#This Row],[Sharpe Ratio Z-Score]],Table2[Sharpe Ratio Z-Score])</f>
        <v>615</v>
      </c>
      <c r="AV457">
        <f>(Table2[[#This Row],[Rank 1Y]]+Table2[[#This Row],[Rank 6M]]+Table2[[#This Row],[Rank Sharpe]])/3</f>
        <v>432</v>
      </c>
    </row>
    <row r="458" spans="1:48" hidden="1" x14ac:dyDescent="0.3">
      <c r="A458" t="s">
        <v>132</v>
      </c>
      <c r="B458" t="s">
        <v>133</v>
      </c>
      <c r="C458" t="s">
        <v>3111</v>
      </c>
      <c r="D458" t="s">
        <v>18</v>
      </c>
      <c r="E458">
        <v>192034.720770416</v>
      </c>
      <c r="F458">
        <v>135.99</v>
      </c>
      <c r="G458">
        <v>16.197234137705401</v>
      </c>
      <c r="H458">
        <f>(Table2[[#This Row],[1Y Return vs Nifty]]-AVERAGE(Table2[1Y Return vs Nifty]))/_xlfn.STDEV.P(Table2[1Y Return vs Nifty])</f>
        <v>2.3279077097896683E-2</v>
      </c>
      <c r="I458">
        <v>-9.92332598134346</v>
      </c>
      <c r="J458">
        <f>(Table2[[#This Row],[1M Return vs Nifty]]-AVERAGE(Table2[1M Return vs Nifty]))/_xlfn.STDEV.P(Table2[1M Return vs Nifty])</f>
        <v>-0.98056914412956875</v>
      </c>
      <c r="K458">
        <v>-20.621695008835498</v>
      </c>
      <c r="L458">
        <f>(Table2[[#This Row],[6M Return vs Nifty]]-AVERAGE(Table2[6M Return vs Nifty]))/_xlfn.STDEV.P(Table2[6M Return vs Nifty])</f>
        <v>-0.8768839743854463</v>
      </c>
      <c r="M458">
        <v>1.2702428499077201</v>
      </c>
      <c r="N458">
        <f>(Table2[[#This Row],[1W Return vs Nifty]]-AVERAGE(Table2[1W Return vs Nifty]))/_xlfn.STDEV.P(Table2[1W Return vs Nifty])</f>
        <v>7.8102863461931391E-2</v>
      </c>
      <c r="O458">
        <v>146.81</v>
      </c>
      <c r="P458">
        <v>156.654356714263</v>
      </c>
      <c r="Q458">
        <v>156.74633629240901</v>
      </c>
      <c r="R458">
        <v>24.038096642304399</v>
      </c>
      <c r="S458" s="1">
        <f>(Table2[[#This Row],[Close Price]]-Table2[[#This Row],[20D EMA]])/Table2[[#This Row],[20D EMA]]</f>
        <v>-7.3700701587085304E-2</v>
      </c>
      <c r="T458" s="1">
        <f>(Table2[[#This Row],[Close Price]]-Table2[[#This Row],[50D EMA]])/Table2[[#This Row],[50D EMA]]</f>
        <v>-0.13191051399837356</v>
      </c>
      <c r="U458" s="1">
        <f>(Table2[[#This Row],[Close Price]]-Table2[[#This Row],[200D EMA]])/Table2[[#This Row],[200D EMA]]</f>
        <v>-0.13241991349442597</v>
      </c>
      <c r="V458">
        <v>0.97974585115825097</v>
      </c>
      <c r="W458">
        <v>135.5</v>
      </c>
      <c r="X458">
        <v>139.30000000000001</v>
      </c>
      <c r="Y458">
        <v>135.5</v>
      </c>
      <c r="Z458">
        <v>141.96</v>
      </c>
      <c r="AA458">
        <v>135.5</v>
      </c>
      <c r="AB458">
        <v>145.74</v>
      </c>
      <c r="AC458" s="1">
        <f>(Table2[[#This Row],[Close Price]]/Table2[[#This Row],[Day Low]])-1</f>
        <v>3.6162361623617301E-3</v>
      </c>
      <c r="AD458" s="1">
        <f>(Table2[[#This Row],[Day High]]/Table2[[#This Row],[Close Price]])-1</f>
        <v>2.4340025001838406E-2</v>
      </c>
      <c r="AE458" s="1">
        <f>(Table2[[#This Row],[Close Price]]/Table2[[#This Row],[Current Week Low]])-1</f>
        <v>3.6162361623617301E-3</v>
      </c>
      <c r="AF458" s="1">
        <f>(Table2[[#This Row],[Current Week High]]/Table2[[#This Row],[Close Price]])-1</f>
        <v>4.3900286785793163E-2</v>
      </c>
      <c r="AG458" s="1">
        <f>(Table2[[#This Row],[Close Price]]/Table2[[#This Row],[Current Month Low]])-1</f>
        <v>3.6162361623617301E-3</v>
      </c>
      <c r="AH458" s="1">
        <f>(Table2[[#This Row],[Current Month High]]/Table2[[#This Row],[Close Price]])-1</f>
        <v>7.1696448268254942E-2</v>
      </c>
      <c r="AI458">
        <v>44.7165232737701</v>
      </c>
      <c r="AJ458">
        <v>39.405433111225001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-0.08</v>
      </c>
      <c r="AM458" t="s">
        <v>3158</v>
      </c>
      <c r="AN458">
        <v>-7.5</v>
      </c>
      <c r="AO458" t="s">
        <v>3158</v>
      </c>
      <c r="AP458">
        <v>5.0023432656884997E-2</v>
      </c>
      <c r="AQ458">
        <f>(Table2[[#This Row],[Sharpe Ratio]]-AVERAGE(Table2[Sharpe Ratio]))/_xlfn.STDEV.P(Table2[Sharpe Ratio])</f>
        <v>-6.2929039886571475E-2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295</v>
      </c>
      <c r="AT458">
        <f>_xlfn.RANK.AVG(Table2[[#This Row],[6M Return vs Nifty Z-Score]],Table2[6M Return vs Nifty Z-Score])</f>
        <v>632</v>
      </c>
      <c r="AU458">
        <f>_xlfn.RANK.AVG(Table2[[#This Row],[Sharpe Ratio Z-Score]],Table2[Sharpe Ratio Z-Score])</f>
        <v>370</v>
      </c>
      <c r="AV458">
        <f>(Table2[[#This Row],[Rank 1Y]]+Table2[[#This Row],[Rank 6M]]+Table2[[#This Row],[Rank Sharpe]])/3</f>
        <v>432.33333333333331</v>
      </c>
    </row>
    <row r="459" spans="1:48" hidden="1" x14ac:dyDescent="0.3">
      <c r="A459" t="s">
        <v>517</v>
      </c>
      <c r="B459" t="s">
        <v>518</v>
      </c>
      <c r="C459" t="s">
        <v>3113</v>
      </c>
      <c r="D459" t="s">
        <v>34</v>
      </c>
      <c r="E459">
        <v>38588.531184150001</v>
      </c>
      <c r="F459">
        <v>52.51</v>
      </c>
      <c r="G459">
        <v>-7.2618469113973498</v>
      </c>
      <c r="H459">
        <f>(Table2[[#This Row],[1Y Return vs Nifty]]-AVERAGE(Table2[1Y Return vs Nifty]))/_xlfn.STDEV.P(Table2[1Y Return vs Nifty])</f>
        <v>-0.44819758256575415</v>
      </c>
      <c r="I459">
        <v>1.97747310764484</v>
      </c>
      <c r="J459">
        <f>(Table2[[#This Row],[1M Return vs Nifty]]-AVERAGE(Table2[1M Return vs Nifty]))/_xlfn.STDEV.P(Table2[1M Return vs Nifty])</f>
        <v>0.3212480385154875</v>
      </c>
      <c r="K459">
        <v>-22.566504111237499</v>
      </c>
      <c r="L459">
        <f>(Table2[[#This Row],[6M Return vs Nifty]]-AVERAGE(Table2[6M Return vs Nifty]))/_xlfn.STDEV.P(Table2[6M Return vs Nifty])</f>
        <v>-0.94440399339672276</v>
      </c>
      <c r="M459">
        <v>-2.1349490922671301</v>
      </c>
      <c r="N459">
        <f>(Table2[[#This Row],[1W Return vs Nifty]]-AVERAGE(Table2[1W Return vs Nifty]))/_xlfn.STDEV.P(Table2[1W Return vs Nifty])</f>
        <v>-0.63506134310590878</v>
      </c>
      <c r="O459">
        <v>53.71</v>
      </c>
      <c r="P459">
        <v>56.225663096317398</v>
      </c>
      <c r="Q459">
        <v>57.603995355855602</v>
      </c>
      <c r="R459">
        <v>28.710578488492899</v>
      </c>
      <c r="S459" s="1">
        <f>(Table2[[#This Row],[Close Price]]-Table2[[#This Row],[20D EMA]])/Table2[[#This Row],[20D EMA]]</f>
        <v>-2.2342208154906028E-2</v>
      </c>
      <c r="T459" s="1">
        <f>(Table2[[#This Row],[Close Price]]-Table2[[#This Row],[50D EMA]])/Table2[[#This Row],[50D EMA]]</f>
        <v>-6.6084824823715846E-2</v>
      </c>
      <c r="U459" s="1">
        <f>(Table2[[#This Row],[Close Price]]-Table2[[#This Row],[200D EMA]])/Table2[[#This Row],[200D EMA]]</f>
        <v>-8.843128544099825E-2</v>
      </c>
      <c r="V459">
        <v>1.27734745987067</v>
      </c>
      <c r="W459">
        <v>50</v>
      </c>
      <c r="X459">
        <v>52.5</v>
      </c>
      <c r="Y459">
        <v>50</v>
      </c>
      <c r="Z459">
        <v>54.4</v>
      </c>
      <c r="AA459">
        <v>50</v>
      </c>
      <c r="AB459">
        <v>57.1</v>
      </c>
      <c r="AC459" s="1">
        <f>(Table2[[#This Row],[Close Price]]/Table2[[#This Row],[Day Low]])-1</f>
        <v>5.0200000000000022E-2</v>
      </c>
      <c r="AD459" s="1">
        <f>(Table2[[#This Row],[Day High]]/Table2[[#This Row],[Close Price]])-1</f>
        <v>-1.9043991620637524E-4</v>
      </c>
      <c r="AE459" s="1">
        <f>(Table2[[#This Row],[Close Price]]/Table2[[#This Row],[Current Week Low]])-1</f>
        <v>5.0200000000000022E-2</v>
      </c>
      <c r="AF459" s="1">
        <f>(Table2[[#This Row],[Current Week High]]/Table2[[#This Row],[Close Price]])-1</f>
        <v>3.5993144163016577E-2</v>
      </c>
      <c r="AG459" s="1">
        <f>(Table2[[#This Row],[Close Price]]/Table2[[#This Row],[Current Month Low]])-1</f>
        <v>5.0200000000000022E-2</v>
      </c>
      <c r="AH459" s="1">
        <f>(Table2[[#This Row],[Current Month High]]/Table2[[#This Row],[Close Price]])-1</f>
        <v>8.7411921538754545E-2</v>
      </c>
      <c r="AI459">
        <v>39.973338411731099</v>
      </c>
      <c r="AJ459">
        <v>22.543757292882098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-0.19</v>
      </c>
      <c r="AM459" t="s">
        <v>3158</v>
      </c>
      <c r="AN459">
        <v>0.72</v>
      </c>
      <c r="AO459" t="s">
        <v>3159</v>
      </c>
      <c r="AP459">
        <v>0.113413592868921</v>
      </c>
      <c r="AQ459">
        <f>(Table2[[#This Row],[Sharpe Ratio]]-AVERAGE(Table2[Sharpe Ratio]))/_xlfn.STDEV.P(Table2[Sharpe Ratio])</f>
        <v>0.68843231289700202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468</v>
      </c>
      <c r="AT459">
        <f>_xlfn.RANK.AVG(Table2[[#This Row],[6M Return vs Nifty Z-Score]],Table2[6M Return vs Nifty Z-Score])</f>
        <v>658</v>
      </c>
      <c r="AU459">
        <f>_xlfn.RANK.AVG(Table2[[#This Row],[Sharpe Ratio Z-Score]],Table2[Sharpe Ratio Z-Score])</f>
        <v>171</v>
      </c>
      <c r="AV459">
        <f>(Table2[[#This Row],[Rank 1Y]]+Table2[[#This Row],[Rank 6M]]+Table2[[#This Row],[Rank Sharpe]])/3</f>
        <v>432.33333333333331</v>
      </c>
    </row>
    <row r="460" spans="1:48" hidden="1" x14ac:dyDescent="0.3">
      <c r="A460" t="s">
        <v>620</v>
      </c>
      <c r="B460" t="s">
        <v>621</v>
      </c>
      <c r="C460" t="s">
        <v>3130</v>
      </c>
      <c r="D460" t="s">
        <v>622</v>
      </c>
      <c r="E460">
        <v>28559.312411399998</v>
      </c>
      <c r="F460">
        <v>730.6</v>
      </c>
      <c r="G460">
        <v>-12.486595606369701</v>
      </c>
      <c r="H460">
        <f>(Table2[[#This Row],[1Y Return vs Nifty]]-AVERAGE(Table2[1Y Return vs Nifty]))/_xlfn.STDEV.P(Table2[1Y Return vs Nifty])</f>
        <v>-0.55320370182215184</v>
      </c>
      <c r="I460">
        <v>-1.53760563756107</v>
      </c>
      <c r="J460">
        <f>(Table2[[#This Row],[1M Return vs Nifty]]-AVERAGE(Table2[1M Return vs Nifty]))/_xlfn.STDEV.P(Table2[1M Return vs Nifty])</f>
        <v>-6.3263108563165305E-2</v>
      </c>
      <c r="K460">
        <v>2.45413494554928</v>
      </c>
      <c r="L460">
        <f>(Table2[[#This Row],[6M Return vs Nifty]]-AVERAGE(Table2[6M Return vs Nifty]))/_xlfn.STDEV.P(Table2[6M Return vs Nifty])</f>
        <v>-7.5735689293256359E-2</v>
      </c>
      <c r="M460">
        <v>1.3343858163962701</v>
      </c>
      <c r="N460">
        <f>(Table2[[#This Row],[1W Return vs Nifty]]-AVERAGE(Table2[1W Return vs Nifty]))/_xlfn.STDEV.P(Table2[1W Return vs Nifty])</f>
        <v>9.1536604813233294E-2</v>
      </c>
      <c r="O460">
        <v>752.47</v>
      </c>
      <c r="P460">
        <v>775.01133037465604</v>
      </c>
      <c r="Q460">
        <v>735.69233971436904</v>
      </c>
      <c r="R460">
        <v>28.027717683320802</v>
      </c>
      <c r="S460" s="1">
        <f>(Table2[[#This Row],[Close Price]]-Table2[[#This Row],[20D EMA]])/Table2[[#This Row],[20D EMA]]</f>
        <v>-2.9064281632490335E-2</v>
      </c>
      <c r="T460" s="1">
        <f>(Table2[[#This Row],[Close Price]]-Table2[[#This Row],[50D EMA]])/Table2[[#This Row],[50D EMA]]</f>
        <v>-5.7304104642169153E-2</v>
      </c>
      <c r="U460" s="1">
        <f>(Table2[[#This Row],[Close Price]]-Table2[[#This Row],[200D EMA]])/Table2[[#This Row],[200D EMA]]</f>
        <v>-6.9218332711553148E-3</v>
      </c>
      <c r="V460">
        <v>0.533924323830821</v>
      </c>
      <c r="W460">
        <v>707.1</v>
      </c>
      <c r="X460">
        <v>729.45</v>
      </c>
      <c r="Y460">
        <v>707.1</v>
      </c>
      <c r="Z460">
        <v>754.95</v>
      </c>
      <c r="AA460">
        <v>707.1</v>
      </c>
      <c r="AB460">
        <v>770.05</v>
      </c>
      <c r="AC460" s="1">
        <f>(Table2[[#This Row],[Close Price]]/Table2[[#This Row],[Day Low]])-1</f>
        <v>3.3234337434592032E-2</v>
      </c>
      <c r="AD460" s="1">
        <f>(Table2[[#This Row],[Day High]]/Table2[[#This Row],[Close Price]])-1</f>
        <v>-1.5740487270735626E-3</v>
      </c>
      <c r="AE460" s="1">
        <f>(Table2[[#This Row],[Close Price]]/Table2[[#This Row],[Current Week Low]])-1</f>
        <v>3.3234337434592032E-2</v>
      </c>
      <c r="AF460" s="1">
        <f>(Table2[[#This Row],[Current Week High]]/Table2[[#This Row],[Close Price]])-1</f>
        <v>3.3328770873254809E-2</v>
      </c>
      <c r="AG460" s="1">
        <f>(Table2[[#This Row],[Close Price]]/Table2[[#This Row],[Current Month Low]])-1</f>
        <v>3.3234337434592032E-2</v>
      </c>
      <c r="AH460" s="1">
        <f>(Table2[[#This Row],[Current Month High]]/Table2[[#This Row],[Close Price]])-1</f>
        <v>5.3996715028743481E-2</v>
      </c>
      <c r="AI460">
        <v>26.060771968245199</v>
      </c>
      <c r="AJ460">
        <v>28.717406624383301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0.02</v>
      </c>
      <c r="AM460" t="s">
        <v>3159</v>
      </c>
      <c r="AN460">
        <v>-0.96</v>
      </c>
      <c r="AO460" t="s">
        <v>3158</v>
      </c>
      <c r="AP460">
        <v>2.0508455548653E-2</v>
      </c>
      <c r="AQ460">
        <f>(Table2[[#This Row],[Sharpe Ratio]]-AVERAGE(Table2[Sharpe Ratio]))/_xlfn.STDEV.P(Table2[Sharpe Ratio])</f>
        <v>-0.41276903166508605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516</v>
      </c>
      <c r="AT460">
        <f>_xlfn.RANK.AVG(Table2[[#This Row],[6M Return vs Nifty Z-Score]],Table2[6M Return vs Nifty Z-Score])</f>
        <v>335</v>
      </c>
      <c r="AU460">
        <f>_xlfn.RANK.AVG(Table2[[#This Row],[Sharpe Ratio Z-Score]],Table2[Sharpe Ratio Z-Score])</f>
        <v>446</v>
      </c>
      <c r="AV460">
        <f>(Table2[[#This Row],[Rank 1Y]]+Table2[[#This Row],[Rank 6M]]+Table2[[#This Row],[Rank Sharpe]])/3</f>
        <v>432.33333333333331</v>
      </c>
    </row>
    <row r="461" spans="1:48" hidden="1" x14ac:dyDescent="0.3">
      <c r="A461" t="s">
        <v>41</v>
      </c>
      <c r="B461" t="s">
        <v>42</v>
      </c>
      <c r="C461" t="s">
        <v>3113</v>
      </c>
      <c r="D461" t="s">
        <v>43</v>
      </c>
      <c r="E461">
        <v>567921.54357278999</v>
      </c>
      <c r="F461">
        <v>897.9</v>
      </c>
      <c r="G461">
        <v>27.1120223467715</v>
      </c>
      <c r="H461">
        <f>(Table2[[#This Row],[1Y Return vs Nifty]]-AVERAGE(Table2[1Y Return vs Nifty]))/_xlfn.STDEV.P(Table2[1Y Return vs Nifty])</f>
        <v>0.24264265212350539</v>
      </c>
      <c r="I461">
        <v>1.54201043727432</v>
      </c>
      <c r="J461">
        <f>(Table2[[#This Row],[1M Return vs Nifty]]-AVERAGE(Table2[1M Return vs Nifty]))/_xlfn.STDEV.P(Table2[1M Return vs Nifty])</f>
        <v>0.27361318791008704</v>
      </c>
      <c r="K461">
        <v>-5.88720300099867</v>
      </c>
      <c r="L461">
        <f>(Table2[[#This Row],[6M Return vs Nifty]]-AVERAGE(Table2[6M Return vs Nifty]))/_xlfn.STDEV.P(Table2[6M Return vs Nifty])</f>
        <v>-0.36533084597716531</v>
      </c>
      <c r="M461">
        <v>2.6085045820348198</v>
      </c>
      <c r="N461">
        <f>(Table2[[#This Row],[1W Return vs Nifty]]-AVERAGE(Table2[1W Return vs Nifty]))/_xlfn.STDEV.P(Table2[1W Return vs Nifty])</f>
        <v>0.35838085735468206</v>
      </c>
      <c r="O461">
        <v>929.63</v>
      </c>
      <c r="P461">
        <v>964.12712692227103</v>
      </c>
      <c r="Q461">
        <v>960.41143880789298</v>
      </c>
      <c r="R461">
        <v>32.027106446226597</v>
      </c>
      <c r="S461" s="1">
        <f>(Table2[[#This Row],[Close Price]]-Table2[[#This Row],[20D EMA]])/Table2[[#This Row],[20D EMA]]</f>
        <v>-3.4131858911610018E-2</v>
      </c>
      <c r="T461" s="1">
        <f>(Table2[[#This Row],[Close Price]]-Table2[[#This Row],[50D EMA]])/Table2[[#This Row],[50D EMA]]</f>
        <v>-6.8691280509536323E-2</v>
      </c>
      <c r="U461" s="1">
        <f>(Table2[[#This Row],[Close Price]]-Table2[[#This Row],[200D EMA]])/Table2[[#This Row],[200D EMA]]</f>
        <v>-6.5088186460466449E-2</v>
      </c>
      <c r="V461">
        <v>0.73038676299828798</v>
      </c>
      <c r="W461">
        <v>890.05</v>
      </c>
      <c r="X461">
        <v>924.9</v>
      </c>
      <c r="Y461">
        <v>890.05</v>
      </c>
      <c r="Z461">
        <v>958</v>
      </c>
      <c r="AA461">
        <v>890.05</v>
      </c>
      <c r="AB461">
        <v>958</v>
      </c>
      <c r="AC461" s="1">
        <f>(Table2[[#This Row],[Close Price]]/Table2[[#This Row],[Day Low]])-1</f>
        <v>8.8197292286951168E-3</v>
      </c>
      <c r="AD461" s="1">
        <f>(Table2[[#This Row],[Day High]]/Table2[[#This Row],[Close Price]])-1</f>
        <v>3.0070163715335774E-2</v>
      </c>
      <c r="AE461" s="1">
        <f>(Table2[[#This Row],[Close Price]]/Table2[[#This Row],[Current Week Low]])-1</f>
        <v>8.8197292286951168E-3</v>
      </c>
      <c r="AF461" s="1">
        <f>(Table2[[#This Row],[Current Week High]]/Table2[[#This Row],[Close Price]])-1</f>
        <v>6.6933957010802958E-2</v>
      </c>
      <c r="AG461" s="1">
        <f>(Table2[[#This Row],[Close Price]]/Table2[[#This Row],[Current Month Low]])-1</f>
        <v>8.8197292286951168E-3</v>
      </c>
      <c r="AH461" s="1">
        <f>(Table2[[#This Row],[Current Month High]]/Table2[[#This Row],[Close Price]])-1</f>
        <v>6.6933957010802958E-2</v>
      </c>
      <c r="AI461">
        <v>36.095333556075197</v>
      </c>
      <c r="AJ461">
        <v>50.0877559548683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-0.15</v>
      </c>
      <c r="AM461" t="s">
        <v>3158</v>
      </c>
      <c r="AN461">
        <v>-1.91</v>
      </c>
      <c r="AO461" t="s">
        <v>3158</v>
      </c>
      <c r="AP461">
        <v>-3.7630080447559999E-2</v>
      </c>
      <c r="AQ461">
        <f>(Table2[[#This Row],[Sharpe Ratio]]-AVERAGE(Table2[Sharpe Ratio]))/_xlfn.STDEV.P(Table2[Sharpe Ratio])</f>
        <v>-1.1018830662227224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232</v>
      </c>
      <c r="AT461">
        <f>_xlfn.RANK.AVG(Table2[[#This Row],[6M Return vs Nifty Z-Score]],Table2[6M Return vs Nifty Z-Score])</f>
        <v>425</v>
      </c>
      <c r="AU461">
        <f>_xlfn.RANK.AVG(Table2[[#This Row],[Sharpe Ratio Z-Score]],Table2[Sharpe Ratio Z-Score])</f>
        <v>641</v>
      </c>
      <c r="AV461">
        <f>(Table2[[#This Row],[Rank 1Y]]+Table2[[#This Row],[Rank 6M]]+Table2[[#This Row],[Rank Sharpe]])/3</f>
        <v>432.66666666666669</v>
      </c>
    </row>
    <row r="462" spans="1:48" hidden="1" x14ac:dyDescent="0.3">
      <c r="A462" t="s">
        <v>145</v>
      </c>
      <c r="B462" t="s">
        <v>146</v>
      </c>
      <c r="C462" t="s">
        <v>3112</v>
      </c>
      <c r="D462" t="s">
        <v>21</v>
      </c>
      <c r="E462">
        <v>176122.08130916001</v>
      </c>
      <c r="F462">
        <v>5947.55</v>
      </c>
      <c r="G462">
        <v>-8.1187505941429396</v>
      </c>
      <c r="H462">
        <f>(Table2[[#This Row],[1Y Return vs Nifty]]-AVERAGE(Table2[1Y Return vs Nifty]))/_xlfn.STDEV.P(Table2[1Y Return vs Nifty])</f>
        <v>-0.46541948845152725</v>
      </c>
      <c r="I462">
        <v>-0.757993568747105</v>
      </c>
      <c r="J462">
        <f>(Table2[[#This Row],[1M Return vs Nifty]]-AVERAGE(Table2[1M Return vs Nifty]))/_xlfn.STDEV.P(Table2[1M Return vs Nifty])</f>
        <v>2.2017919995544571E-2</v>
      </c>
      <c r="K462">
        <v>22.893609134509202</v>
      </c>
      <c r="L462">
        <f>(Table2[[#This Row],[6M Return vs Nifty]]-AVERAGE(Table2[6M Return vs Nifty]))/_xlfn.STDEV.P(Table2[6M Return vs Nifty])</f>
        <v>0.63388341116990166</v>
      </c>
      <c r="M462">
        <v>7.3142071208401997</v>
      </c>
      <c r="N462">
        <f>(Table2[[#This Row],[1W Return vs Nifty]]-AVERAGE(Table2[1W Return vs Nifty]))/_xlfn.STDEV.P(Table2[1W Return vs Nifty])</f>
        <v>1.3439166727859899</v>
      </c>
      <c r="O462">
        <v>5954.68</v>
      </c>
      <c r="P462">
        <v>5987.3200704402298</v>
      </c>
      <c r="Q462">
        <v>5627.0778827580798</v>
      </c>
      <c r="R462">
        <v>52.218172654947097</v>
      </c>
      <c r="S462" s="1">
        <f>(Table2[[#This Row],[Close Price]]-Table2[[#This Row],[20D EMA]])/Table2[[#This Row],[20D EMA]]</f>
        <v>-1.197377524904799E-3</v>
      </c>
      <c r="T462" s="1">
        <f>(Table2[[#This Row],[Close Price]]-Table2[[#This Row],[50D EMA]])/Table2[[#This Row],[50D EMA]]</f>
        <v>-6.642382563874759E-3</v>
      </c>
      <c r="U462" s="1">
        <f>(Table2[[#This Row],[Close Price]]-Table2[[#This Row],[200D EMA]])/Table2[[#This Row],[200D EMA]]</f>
        <v>5.6951782775901946E-2</v>
      </c>
      <c r="V462">
        <v>0.43650364065686398</v>
      </c>
      <c r="W462">
        <v>5914.15</v>
      </c>
      <c r="X462">
        <v>6009.7</v>
      </c>
      <c r="Y462">
        <v>5858.9</v>
      </c>
      <c r="Z462">
        <v>6037</v>
      </c>
      <c r="AA462">
        <v>5572.65</v>
      </c>
      <c r="AB462">
        <v>6037</v>
      </c>
      <c r="AC462" s="1">
        <f>(Table2[[#This Row],[Close Price]]/Table2[[#This Row],[Day Low]])-1</f>
        <v>5.6474725869315456E-3</v>
      </c>
      <c r="AD462" s="1">
        <f>(Table2[[#This Row],[Day High]]/Table2[[#This Row],[Close Price]])-1</f>
        <v>1.0449680961067909E-2</v>
      </c>
      <c r="AE462" s="1">
        <f>(Table2[[#This Row],[Close Price]]/Table2[[#This Row],[Current Week Low]])-1</f>
        <v>1.5130826605676884E-2</v>
      </c>
      <c r="AF462" s="1">
        <f>(Table2[[#This Row],[Current Week High]]/Table2[[#This Row],[Close Price]])-1</f>
        <v>1.5039806306798464E-2</v>
      </c>
      <c r="AG462" s="1">
        <f>(Table2[[#This Row],[Close Price]]/Table2[[#This Row],[Current Month Low]])-1</f>
        <v>6.7274994840874625E-2</v>
      </c>
      <c r="AH462" s="1">
        <f>(Table2[[#This Row],[Current Month High]]/Table2[[#This Row],[Close Price]])-1</f>
        <v>1.5039806306798464E-2</v>
      </c>
      <c r="AI462">
        <v>10.548881472202799</v>
      </c>
      <c r="AJ462">
        <v>31.7710006535875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0.02</v>
      </c>
      <c r="AM462" t="s">
        <v>3159</v>
      </c>
      <c r="AN462">
        <v>0.98</v>
      </c>
      <c r="AO462" t="s">
        <v>3159</v>
      </c>
      <c r="AP462">
        <v>-6.2000334944615001E-2</v>
      </c>
      <c r="AQ462">
        <f>(Table2[[#This Row],[Sharpe Ratio]]-AVERAGE(Table2[Sharpe Ratio]))/_xlfn.STDEV.P(Table2[Sharpe Ratio])</f>
        <v>-1.3907428407577376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475</v>
      </c>
      <c r="AT462">
        <f>_xlfn.RANK.AVG(Table2[[#This Row],[6M Return vs Nifty Z-Score]],Table2[6M Return vs Nifty Z-Score])</f>
        <v>142</v>
      </c>
      <c r="AU462">
        <f>_xlfn.RANK.AVG(Table2[[#This Row],[Sharpe Ratio Z-Score]],Table2[Sharpe Ratio Z-Score])</f>
        <v>681</v>
      </c>
      <c r="AV462">
        <f>(Table2[[#This Row],[Rank 1Y]]+Table2[[#This Row],[Rank 6M]]+Table2[[#This Row],[Rank Sharpe]])/3</f>
        <v>432.66666666666669</v>
      </c>
    </row>
    <row r="463" spans="1:48" hidden="1" x14ac:dyDescent="0.3">
      <c r="A463" t="s">
        <v>1082</v>
      </c>
      <c r="B463" t="s">
        <v>1083</v>
      </c>
      <c r="C463" t="s">
        <v>3116</v>
      </c>
      <c r="D463" t="s">
        <v>301</v>
      </c>
      <c r="E463">
        <v>11298.4512212399</v>
      </c>
      <c r="F463">
        <v>483.9</v>
      </c>
      <c r="G463">
        <v>50.216633014019401</v>
      </c>
      <c r="H463">
        <f>(Table2[[#This Row],[1Y Return vs Nifty]]-AVERAGE(Table2[1Y Return vs Nifty]))/_xlfn.STDEV.P(Table2[1Y Return vs Nifty])</f>
        <v>0.70699522575681206</v>
      </c>
      <c r="I463">
        <v>-5.5491087192343</v>
      </c>
      <c r="J463">
        <f>(Table2[[#This Row],[1M Return vs Nifty]]-AVERAGE(Table2[1M Return vs Nifty]))/_xlfn.STDEV.P(Table2[1M Return vs Nifty])</f>
        <v>-0.50207764537757971</v>
      </c>
      <c r="K463">
        <v>-36.345186453932897</v>
      </c>
      <c r="L463">
        <f>(Table2[[#This Row],[6M Return vs Nifty]]-AVERAGE(Table2[6M Return vs Nifty]))/_xlfn.STDEV.P(Table2[6M Return vs Nifty])</f>
        <v>-1.422773254719127</v>
      </c>
      <c r="M463">
        <v>-8.2741756459952498</v>
      </c>
      <c r="N463">
        <f>(Table2[[#This Row],[1W Return vs Nifty]]-AVERAGE(Table2[1W Return vs Nifty]))/_xlfn.STDEV.P(Table2[1W Return vs Nifty])</f>
        <v>-1.9208263479806071</v>
      </c>
      <c r="O463">
        <v>564.91999999999996</v>
      </c>
      <c r="P463">
        <v>601.30804844718898</v>
      </c>
      <c r="Q463">
        <v>601.33135270320497</v>
      </c>
      <c r="R463">
        <v>18.7128850267754</v>
      </c>
      <c r="S463" s="1">
        <f>(Table2[[#This Row],[Close Price]]-Table2[[#This Row],[20D EMA]])/Table2[[#This Row],[20D EMA]]</f>
        <v>-0.14341853713800182</v>
      </c>
      <c r="T463" s="1">
        <f>(Table2[[#This Row],[Close Price]]-Table2[[#This Row],[50D EMA]])/Table2[[#This Row],[50D EMA]]</f>
        <v>-0.19525441036484079</v>
      </c>
      <c r="U463" s="1">
        <f>(Table2[[#This Row],[Close Price]]-Table2[[#This Row],[200D EMA]])/Table2[[#This Row],[200D EMA]]</f>
        <v>-0.19528559782440744</v>
      </c>
      <c r="V463">
        <v>0.529524601594902</v>
      </c>
      <c r="W463">
        <v>483.9</v>
      </c>
      <c r="X463">
        <v>506</v>
      </c>
      <c r="Y463">
        <v>483.9</v>
      </c>
      <c r="Z463">
        <v>556.45000000000005</v>
      </c>
      <c r="AA463">
        <v>483.9</v>
      </c>
      <c r="AB463">
        <v>603.35</v>
      </c>
      <c r="AC463" s="1">
        <f>(Table2[[#This Row],[Close Price]]/Table2[[#This Row],[Day Low]])-1</f>
        <v>0</v>
      </c>
      <c r="AD463" s="1">
        <f>(Table2[[#This Row],[Day High]]/Table2[[#This Row],[Close Price]])-1</f>
        <v>4.5670593097747458E-2</v>
      </c>
      <c r="AE463" s="1">
        <f>(Table2[[#This Row],[Close Price]]/Table2[[#This Row],[Current Week Low]])-1</f>
        <v>0</v>
      </c>
      <c r="AF463" s="1">
        <f>(Table2[[#This Row],[Current Week High]]/Table2[[#This Row],[Close Price]])-1</f>
        <v>0.14992767100640636</v>
      </c>
      <c r="AG463" s="1">
        <f>(Table2[[#This Row],[Close Price]]/Table2[[#This Row],[Current Month Low]])-1</f>
        <v>0</v>
      </c>
      <c r="AH463" s="1">
        <f>(Table2[[#This Row],[Current Month High]]/Table2[[#This Row],[Close Price]])-1</f>
        <v>0.24684852242198807</v>
      </c>
      <c r="AI463">
        <v>71.109733415994995</v>
      </c>
      <c r="AJ463">
        <v>72.574893009985701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-0.2</v>
      </c>
      <c r="AM463" t="s">
        <v>3158</v>
      </c>
      <c r="AN463">
        <v>-15.12</v>
      </c>
      <c r="AO463" t="s">
        <v>3158</v>
      </c>
      <c r="AP463">
        <v>2.0458955595953E-2</v>
      </c>
      <c r="AQ463">
        <f>(Table2[[#This Row],[Sharpe Ratio]]-AVERAGE(Table2[Sharpe Ratio]))/_xlfn.STDEV.P(Table2[Sharpe Ratio])</f>
        <v>-0.41335575287385085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129</v>
      </c>
      <c r="AT463">
        <f>_xlfn.RANK.AVG(Table2[[#This Row],[6M Return vs Nifty Z-Score]],Table2[6M Return vs Nifty Z-Score])</f>
        <v>722</v>
      </c>
      <c r="AU463">
        <f>_xlfn.RANK.AVG(Table2[[#This Row],[Sharpe Ratio Z-Score]],Table2[Sharpe Ratio Z-Score])</f>
        <v>447</v>
      </c>
      <c r="AV463">
        <f>(Table2[[#This Row],[Rank 1Y]]+Table2[[#This Row],[Rank 6M]]+Table2[[#This Row],[Rank Sharpe]])/3</f>
        <v>432.66666666666669</v>
      </c>
    </row>
    <row r="464" spans="1:48" hidden="1" x14ac:dyDescent="0.3">
      <c r="A464" t="s">
        <v>336</v>
      </c>
      <c r="B464" t="s">
        <v>337</v>
      </c>
      <c r="C464" t="s">
        <v>3126</v>
      </c>
      <c r="D464" t="s">
        <v>138</v>
      </c>
      <c r="E464">
        <v>71438.327504479996</v>
      </c>
      <c r="F464">
        <v>2569.15</v>
      </c>
      <c r="G464">
        <v>19.883310914698701</v>
      </c>
      <c r="H464">
        <f>(Table2[[#This Row],[1Y Return vs Nifty]]-AVERAGE(Table2[1Y Return vs Nifty]))/_xlfn.STDEV.P(Table2[1Y Return vs Nifty])</f>
        <v>9.736122730842367E-2</v>
      </c>
      <c r="I464">
        <v>-6.7865081071992499</v>
      </c>
      <c r="J464">
        <f>(Table2[[#This Row],[1M Return vs Nifty]]-AVERAGE(Table2[1M Return vs Nifty]))/_xlfn.STDEV.P(Table2[1M Return vs Nifty])</f>
        <v>-0.63743559680604878</v>
      </c>
      <c r="K464">
        <v>-13.7194230731402</v>
      </c>
      <c r="L464">
        <f>(Table2[[#This Row],[6M Return vs Nifty]]-AVERAGE(Table2[6M Return vs Nifty]))/_xlfn.STDEV.P(Table2[6M Return vs Nifty])</f>
        <v>-0.63725041253942927</v>
      </c>
      <c r="M464">
        <v>-3.1305964602772201</v>
      </c>
      <c r="N464">
        <f>(Table2[[#This Row],[1W Return vs Nifty]]-AVERAGE(Table2[1W Return vs Nifty]))/_xlfn.STDEV.P(Table2[1W Return vs Nifty])</f>
        <v>-0.84358411576781278</v>
      </c>
      <c r="O464">
        <v>2832.96</v>
      </c>
      <c r="P464">
        <v>2921.3168283919799</v>
      </c>
      <c r="Q464">
        <v>2733.4137960796302</v>
      </c>
      <c r="R464">
        <v>19.001102225779899</v>
      </c>
      <c r="S464" s="1">
        <f>(Table2[[#This Row],[Close Price]]-Table2[[#This Row],[20D EMA]])/Table2[[#This Row],[20D EMA]]</f>
        <v>-9.3121681915734764E-2</v>
      </c>
      <c r="T464" s="1">
        <f>(Table2[[#This Row],[Close Price]]-Table2[[#This Row],[50D EMA]])/Table2[[#This Row],[50D EMA]]</f>
        <v>-0.12055071362657634</v>
      </c>
      <c r="U464" s="1">
        <f>(Table2[[#This Row],[Close Price]]-Table2[[#This Row],[200D EMA]])/Table2[[#This Row],[200D EMA]]</f>
        <v>-6.0094741716465942E-2</v>
      </c>
      <c r="V464">
        <v>0.637159213540613</v>
      </c>
      <c r="W464">
        <v>2555</v>
      </c>
      <c r="X464">
        <v>2660</v>
      </c>
      <c r="Y464">
        <v>2555</v>
      </c>
      <c r="Z464">
        <v>2722.75</v>
      </c>
      <c r="AA464">
        <v>2555</v>
      </c>
      <c r="AB464">
        <v>2914</v>
      </c>
      <c r="AC464" s="1">
        <f>(Table2[[#This Row],[Close Price]]/Table2[[#This Row],[Day Low]])-1</f>
        <v>5.5381604696673747E-3</v>
      </c>
      <c r="AD464" s="1">
        <f>(Table2[[#This Row],[Day High]]/Table2[[#This Row],[Close Price]])-1</f>
        <v>3.5361890119300021E-2</v>
      </c>
      <c r="AE464" s="1">
        <f>(Table2[[#This Row],[Close Price]]/Table2[[#This Row],[Current Week Low]])-1</f>
        <v>5.5381604696673747E-3</v>
      </c>
      <c r="AF464" s="1">
        <f>(Table2[[#This Row],[Current Week High]]/Table2[[#This Row],[Close Price]])-1</f>
        <v>5.9786310647490293E-2</v>
      </c>
      <c r="AG464" s="1">
        <f>(Table2[[#This Row],[Close Price]]/Table2[[#This Row],[Current Month Low]])-1</f>
        <v>5.5381604696673747E-3</v>
      </c>
      <c r="AH464" s="1">
        <f>(Table2[[#This Row],[Current Month High]]/Table2[[#This Row],[Close Price]])-1</f>
        <v>0.13422727361189501</v>
      </c>
      <c r="AI464">
        <v>32.444582838682003</v>
      </c>
      <c r="AJ464">
        <v>42.647344604536201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-0.02</v>
      </c>
      <c r="AM464" t="s">
        <v>3158</v>
      </c>
      <c r="AN464">
        <v>-13.65</v>
      </c>
      <c r="AO464" t="s">
        <v>3158</v>
      </c>
      <c r="AP464">
        <v>6.9633493827440003E-3</v>
      </c>
      <c r="AQ464">
        <f>(Table2[[#This Row],[Sharpe Ratio]]-AVERAGE(Table2[Sharpe Ratio]))/_xlfn.STDEV.P(Table2[Sharpe Ratio])</f>
        <v>-0.57331870149352948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271</v>
      </c>
      <c r="AT464">
        <f>_xlfn.RANK.AVG(Table2[[#This Row],[6M Return vs Nifty Z-Score]],Table2[6M Return vs Nifty Z-Score])</f>
        <v>540</v>
      </c>
      <c r="AU464">
        <f>_xlfn.RANK.AVG(Table2[[#This Row],[Sharpe Ratio Z-Score]],Table2[Sharpe Ratio Z-Score])</f>
        <v>488</v>
      </c>
      <c r="AV464">
        <f>(Table2[[#This Row],[Rank 1Y]]+Table2[[#This Row],[Rank 6M]]+Table2[[#This Row],[Rank Sharpe]])/3</f>
        <v>433</v>
      </c>
    </row>
    <row r="465" spans="1:48" hidden="1" x14ac:dyDescent="0.3">
      <c r="A465" t="s">
        <v>1762</v>
      </c>
      <c r="B465" t="s">
        <v>1763</v>
      </c>
      <c r="C465" t="s">
        <v>3124</v>
      </c>
      <c r="D465" t="s">
        <v>271</v>
      </c>
      <c r="E465">
        <v>4386.5049789000004</v>
      </c>
      <c r="F465">
        <v>481.8</v>
      </c>
      <c r="G465">
        <v>1.2732419926204901</v>
      </c>
      <c r="H465">
        <f>(Table2[[#This Row],[1Y Return vs Nifty]]-AVERAGE(Table2[1Y Return vs Nifty]))/_xlfn.STDEV.P(Table2[1Y Return vs Nifty])</f>
        <v>-0.27666080335536253</v>
      </c>
      <c r="I465">
        <v>3.9125794131639999</v>
      </c>
      <c r="J465">
        <f>(Table2[[#This Row],[1M Return vs Nifty]]-AVERAGE(Table2[1M Return vs Nifty]))/_xlfn.STDEV.P(Table2[1M Return vs Nifty])</f>
        <v>0.53292749129278771</v>
      </c>
      <c r="K465">
        <v>10.033736963432601</v>
      </c>
      <c r="L465">
        <f>(Table2[[#This Row],[6M Return vs Nifty]]-AVERAGE(Table2[6M Return vs Nifty]))/_xlfn.STDEV.P(Table2[6M Return vs Nifty])</f>
        <v>0.18741346591858787</v>
      </c>
      <c r="M465">
        <v>1.5765877059197899</v>
      </c>
      <c r="N465">
        <f>(Table2[[#This Row],[1W Return vs Nifty]]-AVERAGE(Table2[1W Return vs Nifty]))/_xlfn.STDEV.P(Table2[1W Return vs Nifty])</f>
        <v>0.14226200335301503</v>
      </c>
      <c r="O465">
        <v>498.75</v>
      </c>
      <c r="P465">
        <v>504.28097577529201</v>
      </c>
      <c r="Q465">
        <v>485.75181590102801</v>
      </c>
      <c r="R465">
        <v>35.694708597530898</v>
      </c>
      <c r="S465" s="1">
        <f>(Table2[[#This Row],[Close Price]]-Table2[[#This Row],[20D EMA]])/Table2[[#This Row],[20D EMA]]</f>
        <v>-3.3984962406015014E-2</v>
      </c>
      <c r="T465" s="1">
        <f>(Table2[[#This Row],[Close Price]]-Table2[[#This Row],[50D EMA]])/Table2[[#This Row],[50D EMA]]</f>
        <v>-4.4580257545367992E-2</v>
      </c>
      <c r="U465" s="1">
        <f>(Table2[[#This Row],[Close Price]]-Table2[[#This Row],[200D EMA]])/Table2[[#This Row],[200D EMA]]</f>
        <v>-8.135462949732301E-3</v>
      </c>
      <c r="V465">
        <v>1.07905769406003</v>
      </c>
      <c r="W465">
        <v>473.6</v>
      </c>
      <c r="X465">
        <v>500</v>
      </c>
      <c r="Y465">
        <v>473.6</v>
      </c>
      <c r="Z465">
        <v>519</v>
      </c>
      <c r="AA465">
        <v>473.6</v>
      </c>
      <c r="AB465">
        <v>523.5</v>
      </c>
      <c r="AC465" s="1">
        <f>(Table2[[#This Row],[Close Price]]/Table2[[#This Row],[Day Low]])-1</f>
        <v>1.7314189189189255E-2</v>
      </c>
      <c r="AD465" s="1">
        <f>(Table2[[#This Row],[Day High]]/Table2[[#This Row],[Close Price]])-1</f>
        <v>3.7775010377750107E-2</v>
      </c>
      <c r="AE465" s="1">
        <f>(Table2[[#This Row],[Close Price]]/Table2[[#This Row],[Current Week Low]])-1</f>
        <v>1.7314189189189255E-2</v>
      </c>
      <c r="AF465" s="1">
        <f>(Table2[[#This Row],[Current Week High]]/Table2[[#This Row],[Close Price]])-1</f>
        <v>7.7210460772104472E-2</v>
      </c>
      <c r="AG465" s="1">
        <f>(Table2[[#This Row],[Close Price]]/Table2[[#This Row],[Current Month Low]])-1</f>
        <v>1.7314189189189255E-2</v>
      </c>
      <c r="AH465" s="1">
        <f>(Table2[[#This Row],[Current Month High]]/Table2[[#This Row],[Close Price]])-1</f>
        <v>8.655043586550426E-2</v>
      </c>
      <c r="AI465">
        <v>27.407638024076299</v>
      </c>
      <c r="AJ465">
        <v>33.796167731185697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-0.01</v>
      </c>
      <c r="AM465" t="s">
        <v>3158</v>
      </c>
      <c r="AN465">
        <v>-0.16</v>
      </c>
      <c r="AO465" t="s">
        <v>3158</v>
      </c>
      <c r="AP465">
        <v>-3.9452646008603001E-2</v>
      </c>
      <c r="AQ465">
        <f>(Table2[[#This Row],[Sharpe Ratio]]-AVERAGE(Table2[Sharpe Ratio]))/_xlfn.STDEV.P(Table2[Sharpe Ratio])</f>
        <v>-1.1234858720982943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404</v>
      </c>
      <c r="AT465">
        <f>_xlfn.RANK.AVG(Table2[[#This Row],[6M Return vs Nifty Z-Score]],Table2[6M Return vs Nifty Z-Score])</f>
        <v>251</v>
      </c>
      <c r="AU465">
        <f>_xlfn.RANK.AVG(Table2[[#This Row],[Sharpe Ratio Z-Score]],Table2[Sharpe Ratio Z-Score])</f>
        <v>645</v>
      </c>
      <c r="AV465">
        <f>(Table2[[#This Row],[Rank 1Y]]+Table2[[#This Row],[Rank 6M]]+Table2[[#This Row],[Rank Sharpe]])/3</f>
        <v>433.33333333333331</v>
      </c>
    </row>
    <row r="466" spans="1:48" hidden="1" x14ac:dyDescent="0.3">
      <c r="A466" t="s">
        <v>230</v>
      </c>
      <c r="B466" t="s">
        <v>231</v>
      </c>
      <c r="C466" t="s">
        <v>3117</v>
      </c>
      <c r="D466" t="s">
        <v>51</v>
      </c>
      <c r="E466">
        <v>103714.24692000001</v>
      </c>
      <c r="F466">
        <v>1245</v>
      </c>
      <c r="G466">
        <v>-6.3108250420605598</v>
      </c>
      <c r="H466">
        <f>(Table2[[#This Row],[1Y Return vs Nifty]]-AVERAGE(Table2[1Y Return vs Nifty]))/_xlfn.STDEV.P(Table2[1Y Return vs Nifty])</f>
        <v>-0.42908410521839063</v>
      </c>
      <c r="I466">
        <v>1.14079297047493</v>
      </c>
      <c r="J466">
        <f>(Table2[[#This Row],[1M Return vs Nifty]]-AVERAGE(Table2[1M Return vs Nifty]))/_xlfn.STDEV.P(Table2[1M Return vs Nifty])</f>
        <v>0.2297243878092553</v>
      </c>
      <c r="K466">
        <v>-1.2267061574248399</v>
      </c>
      <c r="L466">
        <f>(Table2[[#This Row],[6M Return vs Nifty]]-AVERAGE(Table2[6M Return vs Nifty]))/_xlfn.STDEV.P(Table2[6M Return vs Nifty])</f>
        <v>-0.2035273892309751</v>
      </c>
      <c r="M466">
        <v>3.1255565968958199</v>
      </c>
      <c r="N466">
        <f>(Table2[[#This Row],[1W Return vs Nifty]]-AVERAGE(Table2[1W Return vs Nifty]))/_xlfn.STDEV.P(Table2[1W Return vs Nifty])</f>
        <v>0.46666931691715152</v>
      </c>
      <c r="O466">
        <v>1289.0999999999999</v>
      </c>
      <c r="P466">
        <v>1309.83505617274</v>
      </c>
      <c r="Q466">
        <v>1267.6554036601699</v>
      </c>
      <c r="R466">
        <v>30.852001741026001</v>
      </c>
      <c r="S466" s="1">
        <f>(Table2[[#This Row],[Close Price]]-Table2[[#This Row],[20D EMA]])/Table2[[#This Row],[20D EMA]]</f>
        <v>-3.4209913893413942E-2</v>
      </c>
      <c r="T466" s="1">
        <f>(Table2[[#This Row],[Close Price]]-Table2[[#This Row],[50D EMA]])/Table2[[#This Row],[50D EMA]]</f>
        <v>-4.9498641731413245E-2</v>
      </c>
      <c r="U466" s="1">
        <f>(Table2[[#This Row],[Close Price]]-Table2[[#This Row],[200D EMA]])/Table2[[#This Row],[200D EMA]]</f>
        <v>-1.7871894518617381E-2</v>
      </c>
      <c r="V466">
        <v>0.93357087981206699</v>
      </c>
      <c r="W466">
        <v>1238.3</v>
      </c>
      <c r="X466">
        <v>1265.05</v>
      </c>
      <c r="Y466">
        <v>1238.3</v>
      </c>
      <c r="Z466">
        <v>1295.25</v>
      </c>
      <c r="AA466">
        <v>1201.8</v>
      </c>
      <c r="AB466">
        <v>1321.9</v>
      </c>
      <c r="AC466" s="1">
        <f>(Table2[[#This Row],[Close Price]]/Table2[[#This Row],[Day Low]])-1</f>
        <v>5.4106436243237521E-3</v>
      </c>
      <c r="AD466" s="1">
        <f>(Table2[[#This Row],[Day High]]/Table2[[#This Row],[Close Price]])-1</f>
        <v>1.6104417670682603E-2</v>
      </c>
      <c r="AE466" s="1">
        <f>(Table2[[#This Row],[Close Price]]/Table2[[#This Row],[Current Week Low]])-1</f>
        <v>5.4106436243237521E-3</v>
      </c>
      <c r="AF466" s="1">
        <f>(Table2[[#This Row],[Current Week High]]/Table2[[#This Row],[Close Price]])-1</f>
        <v>4.0361445783132499E-2</v>
      </c>
      <c r="AG466" s="1">
        <f>(Table2[[#This Row],[Close Price]]/Table2[[#This Row],[Current Month Low]])-1</f>
        <v>3.5946080878682007E-2</v>
      </c>
      <c r="AH466" s="1">
        <f>(Table2[[#This Row],[Current Month High]]/Table2[[#This Row],[Close Price]])-1</f>
        <v>6.1767068273092418E-2</v>
      </c>
      <c r="AI466">
        <v>14.1759036144578</v>
      </c>
      <c r="AJ466">
        <v>15.921787709497201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-7.0000000000000007E-2</v>
      </c>
      <c r="AM466" t="s">
        <v>3158</v>
      </c>
      <c r="AN466">
        <v>-5.07</v>
      </c>
      <c r="AO466" t="s">
        <v>3158</v>
      </c>
      <c r="AP466">
        <v>1.1700163104754E-2</v>
      </c>
      <c r="AQ466">
        <f>(Table2[[#This Row],[Sharpe Ratio]]-AVERAGE(Table2[Sharpe Ratio]))/_xlfn.STDEV.P(Table2[Sharpe Ratio])</f>
        <v>-0.51717341405225459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464</v>
      </c>
      <c r="AT466">
        <f>_xlfn.RANK.AVG(Table2[[#This Row],[6M Return vs Nifty Z-Score]],Table2[6M Return vs Nifty Z-Score])</f>
        <v>373</v>
      </c>
      <c r="AU466">
        <f>_xlfn.RANK.AVG(Table2[[#This Row],[Sharpe Ratio Z-Score]],Table2[Sharpe Ratio Z-Score])</f>
        <v>472</v>
      </c>
      <c r="AV466">
        <f>(Table2[[#This Row],[Rank 1Y]]+Table2[[#This Row],[Rank 6M]]+Table2[[#This Row],[Rank Sharpe]])/3</f>
        <v>436.33333333333331</v>
      </c>
    </row>
    <row r="467" spans="1:48" hidden="1" x14ac:dyDescent="0.3">
      <c r="A467" t="s">
        <v>398</v>
      </c>
      <c r="B467" t="s">
        <v>399</v>
      </c>
      <c r="C467" t="s">
        <v>3112</v>
      </c>
      <c r="D467" t="s">
        <v>234</v>
      </c>
      <c r="E467">
        <v>54770.300716425001</v>
      </c>
      <c r="F467">
        <v>5174.75</v>
      </c>
      <c r="G467">
        <v>0.372221913862823</v>
      </c>
      <c r="H467">
        <f>(Table2[[#This Row],[1Y Return vs Nifty]]-AVERAGE(Table2[1Y Return vs Nifty]))/_xlfn.STDEV.P(Table2[1Y Return vs Nifty])</f>
        <v>-0.29476935313757113</v>
      </c>
      <c r="I467">
        <v>6.6817125640617903</v>
      </c>
      <c r="J467">
        <f>(Table2[[#This Row],[1M Return vs Nifty]]-AVERAGE(Table2[1M Return vs Nifty]))/_xlfn.STDEV.P(Table2[1M Return vs Nifty])</f>
        <v>0.83584035369094167</v>
      </c>
      <c r="K467">
        <v>10.657742388377301</v>
      </c>
      <c r="L467">
        <f>(Table2[[#This Row],[6M Return vs Nifty]]-AVERAGE(Table2[6M Return vs Nifty]))/_xlfn.STDEV.P(Table2[6M Return vs Nifty])</f>
        <v>0.20907773008897265</v>
      </c>
      <c r="M467">
        <v>8.5617564739038894</v>
      </c>
      <c r="N467">
        <f>(Table2[[#This Row],[1W Return vs Nifty]]-AVERAGE(Table2[1W Return vs Nifty]))/_xlfn.STDEV.P(Table2[1W Return vs Nifty])</f>
        <v>1.6051963773196627</v>
      </c>
      <c r="O467">
        <v>5160.3900000000003</v>
      </c>
      <c r="P467">
        <v>5224.4968938551401</v>
      </c>
      <c r="Q467">
        <v>5092.6635779735097</v>
      </c>
      <c r="R467">
        <v>52.795743525396801</v>
      </c>
      <c r="S467" s="1">
        <f>(Table2[[#This Row],[Close Price]]-Table2[[#This Row],[20D EMA]])/Table2[[#This Row],[20D EMA]]</f>
        <v>2.7827354134086131E-3</v>
      </c>
      <c r="T467" s="1">
        <f>(Table2[[#This Row],[Close Price]]-Table2[[#This Row],[50D EMA]])/Table2[[#This Row],[50D EMA]]</f>
        <v>-9.5218534656706499E-3</v>
      </c>
      <c r="U467" s="1">
        <f>(Table2[[#This Row],[Close Price]]-Table2[[#This Row],[200D EMA]])/Table2[[#This Row],[200D EMA]]</f>
        <v>1.6118563649388826E-2</v>
      </c>
      <c r="V467">
        <v>0.81841653752354304</v>
      </c>
      <c r="W467">
        <v>5151.8500000000004</v>
      </c>
      <c r="X467">
        <v>5331.5</v>
      </c>
      <c r="Y467">
        <v>5023.3500000000004</v>
      </c>
      <c r="Z467">
        <v>5370</v>
      </c>
      <c r="AA467">
        <v>4871</v>
      </c>
      <c r="AB467">
        <v>5370</v>
      </c>
      <c r="AC467" s="1">
        <f>(Table2[[#This Row],[Close Price]]/Table2[[#This Row],[Day Low]])-1</f>
        <v>4.4450051923095035E-3</v>
      </c>
      <c r="AD467" s="1">
        <f>(Table2[[#This Row],[Day High]]/Table2[[#This Row],[Close Price]])-1</f>
        <v>3.0291318421179714E-2</v>
      </c>
      <c r="AE467" s="1">
        <f>(Table2[[#This Row],[Close Price]]/Table2[[#This Row],[Current Week Low]])-1</f>
        <v>3.013924970388282E-2</v>
      </c>
      <c r="AF467" s="1">
        <f>(Table2[[#This Row],[Current Week High]]/Table2[[#This Row],[Close Price]])-1</f>
        <v>3.77312913667327E-2</v>
      </c>
      <c r="AG467" s="1">
        <f>(Table2[[#This Row],[Close Price]]/Table2[[#This Row],[Current Month Low]])-1</f>
        <v>6.2358858550605634E-2</v>
      </c>
      <c r="AH467" s="1">
        <f>(Table2[[#This Row],[Current Month High]]/Table2[[#This Row],[Close Price]])-1</f>
        <v>3.77312913667327E-2</v>
      </c>
      <c r="AI467">
        <v>15.947630320305301</v>
      </c>
      <c r="AJ467">
        <v>23.2083333333333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-7.0000000000000007E-2</v>
      </c>
      <c r="AM467" t="s">
        <v>3158</v>
      </c>
      <c r="AN467">
        <v>0.48</v>
      </c>
      <c r="AO467" t="s">
        <v>3159</v>
      </c>
      <c r="AP467">
        <v>-4.5119876871759002E-2</v>
      </c>
      <c r="AQ467">
        <f>(Table2[[#This Row],[Sharpe Ratio]]-AVERAGE(Table2[Sharpe Ratio]))/_xlfn.STDEV.P(Table2[Sharpe Ratio])</f>
        <v>-1.190659361384873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412</v>
      </c>
      <c r="AT467">
        <f>_xlfn.RANK.AVG(Table2[[#This Row],[6M Return vs Nifty Z-Score]],Table2[6M Return vs Nifty Z-Score])</f>
        <v>243</v>
      </c>
      <c r="AU467">
        <f>_xlfn.RANK.AVG(Table2[[#This Row],[Sharpe Ratio Z-Score]],Table2[Sharpe Ratio Z-Score])</f>
        <v>654</v>
      </c>
      <c r="AV467">
        <f>(Table2[[#This Row],[Rank 1Y]]+Table2[[#This Row],[Rank 6M]]+Table2[[#This Row],[Rank Sharpe]])/3</f>
        <v>436.33333333333331</v>
      </c>
    </row>
    <row r="468" spans="1:48" hidden="1" x14ac:dyDescent="0.3">
      <c r="A468" t="s">
        <v>2057</v>
      </c>
      <c r="B468" t="s">
        <v>2058</v>
      </c>
      <c r="C468" t="s">
        <v>3111</v>
      </c>
      <c r="D468" t="s">
        <v>287</v>
      </c>
      <c r="E468">
        <v>2979.5388551999999</v>
      </c>
      <c r="F468">
        <v>1753.2</v>
      </c>
      <c r="G468">
        <v>17.0331878733911</v>
      </c>
      <c r="H468">
        <f>(Table2[[#This Row],[1Y Return vs Nifty]]-AVERAGE(Table2[1Y Return vs Nifty]))/_xlfn.STDEV.P(Table2[1Y Return vs Nifty])</f>
        <v>4.0079934476302745E-2</v>
      </c>
      <c r="I468">
        <v>-4.67459167863493</v>
      </c>
      <c r="J468">
        <f>(Table2[[#This Row],[1M Return vs Nifty]]-AVERAGE(Table2[1M Return vs Nifty]))/_xlfn.STDEV.P(Table2[1M Return vs Nifty])</f>
        <v>-0.40641505150843588</v>
      </c>
      <c r="K468">
        <v>-7.76613617075731</v>
      </c>
      <c r="L468">
        <f>(Table2[[#This Row],[6M Return vs Nifty]]-AVERAGE(Table2[6M Return vs Nifty]))/_xlfn.STDEV.P(Table2[6M Return vs Nifty])</f>
        <v>-0.43056377973211934</v>
      </c>
      <c r="M468">
        <v>0.95453285391523801</v>
      </c>
      <c r="N468">
        <f>(Table2[[#This Row],[1W Return vs Nifty]]-AVERAGE(Table2[1W Return vs Nifty]))/_xlfn.STDEV.P(Table2[1W Return vs Nifty])</f>
        <v>1.1982341441163235E-2</v>
      </c>
      <c r="O468">
        <v>1945.62</v>
      </c>
      <c r="P468">
        <v>2083.90954854444</v>
      </c>
      <c r="Q468">
        <v>1978.2736398332399</v>
      </c>
      <c r="R468">
        <v>24.643209430017901</v>
      </c>
      <c r="S468" s="1">
        <f>(Table2[[#This Row],[Close Price]]-Table2[[#This Row],[20D EMA]])/Table2[[#This Row],[20D EMA]]</f>
        <v>-9.8899065593486837E-2</v>
      </c>
      <c r="T468" s="1">
        <f>(Table2[[#This Row],[Close Price]]-Table2[[#This Row],[50D EMA]])/Table2[[#This Row],[50D EMA]]</f>
        <v>-0.15869669044677706</v>
      </c>
      <c r="U468" s="1">
        <f>(Table2[[#This Row],[Close Price]]-Table2[[#This Row],[200D EMA]])/Table2[[#This Row],[200D EMA]]</f>
        <v>-0.11377275383005793</v>
      </c>
      <c r="V468">
        <v>0.54397453049742195</v>
      </c>
      <c r="W468">
        <v>1730</v>
      </c>
      <c r="X468">
        <v>1855.15</v>
      </c>
      <c r="Y468">
        <v>1730</v>
      </c>
      <c r="Z468">
        <v>1946.85</v>
      </c>
      <c r="AA468">
        <v>1730</v>
      </c>
      <c r="AB468">
        <v>2051.9</v>
      </c>
      <c r="AC468" s="1">
        <f>(Table2[[#This Row],[Close Price]]/Table2[[#This Row],[Day Low]])-1</f>
        <v>1.3410404624277561E-2</v>
      </c>
      <c r="AD468" s="1">
        <f>(Table2[[#This Row],[Day High]]/Table2[[#This Row],[Close Price]])-1</f>
        <v>5.8150809947524529E-2</v>
      </c>
      <c r="AE468" s="1">
        <f>(Table2[[#This Row],[Close Price]]/Table2[[#This Row],[Current Week Low]])-1</f>
        <v>1.3410404624277561E-2</v>
      </c>
      <c r="AF468" s="1">
        <f>(Table2[[#This Row],[Current Week High]]/Table2[[#This Row],[Close Price]])-1</f>
        <v>0.11045516769336072</v>
      </c>
      <c r="AG468" s="1">
        <f>(Table2[[#This Row],[Close Price]]/Table2[[#This Row],[Current Month Low]])-1</f>
        <v>1.3410404624277561E-2</v>
      </c>
      <c r="AH468" s="1">
        <f>(Table2[[#This Row],[Current Month High]]/Table2[[#This Row],[Close Price]])-1</f>
        <v>0.17037417294090806</v>
      </c>
      <c r="AI468">
        <v>59.707962582705797</v>
      </c>
      <c r="AJ468">
        <v>45.741718275905001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-0.25</v>
      </c>
      <c r="AM468" t="s">
        <v>3158</v>
      </c>
      <c r="AN468">
        <v>-4.71</v>
      </c>
      <c r="AO468" t="s">
        <v>3158</v>
      </c>
      <c r="AP468">
        <v>-6.3736800067630004E-3</v>
      </c>
      <c r="AQ468">
        <f>(Table2[[#This Row],[Sharpe Ratio]]-AVERAGE(Table2[Sharpe Ratio]))/_xlfn.STDEV.P(Table2[Sharpe Ratio])</f>
        <v>-0.73140204456593838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286</v>
      </c>
      <c r="AT468">
        <f>_xlfn.RANK.AVG(Table2[[#This Row],[6M Return vs Nifty Z-Score]],Table2[6M Return vs Nifty Z-Score])</f>
        <v>453</v>
      </c>
      <c r="AU468">
        <f>_xlfn.RANK.AVG(Table2[[#This Row],[Sharpe Ratio Z-Score]],Table2[Sharpe Ratio Z-Score])</f>
        <v>571</v>
      </c>
      <c r="AV468">
        <f>(Table2[[#This Row],[Rank 1Y]]+Table2[[#This Row],[Rank 6M]]+Table2[[#This Row],[Rank Sharpe]])/3</f>
        <v>436.66666666666669</v>
      </c>
    </row>
    <row r="469" spans="1:48" x14ac:dyDescent="0.3">
      <c r="A469" t="s">
        <v>873</v>
      </c>
      <c r="B469" t="s">
        <v>874</v>
      </c>
      <c r="C469" t="s">
        <v>3122</v>
      </c>
      <c r="D469" t="s">
        <v>875</v>
      </c>
      <c r="E469">
        <v>16652.97646545</v>
      </c>
      <c r="F469">
        <v>749.55</v>
      </c>
      <c r="G469">
        <v>-3.7096914212612102</v>
      </c>
      <c r="H469">
        <f>(Table2[[#This Row],[1Y Return vs Nifty]]-AVERAGE(Table2[1Y Return vs Nifty]))/_xlfn.STDEV.P(Table2[1Y Return vs Nifty])</f>
        <v>-0.37680695982184492</v>
      </c>
      <c r="I469">
        <v>-6.0636286216723496</v>
      </c>
      <c r="J469">
        <f>(Table2[[#This Row],[1M Return vs Nifty]]-AVERAGE(Table2[1M Return vs Nifty]))/_xlfn.STDEV.P(Table2[1M Return vs Nifty])</f>
        <v>-0.55836049199974314</v>
      </c>
      <c r="K469">
        <v>6.57419878731318</v>
      </c>
      <c r="L469">
        <f>(Table2[[#This Row],[6M Return vs Nifty]]-AVERAGE(Table2[6M Return vs Nifty]))/_xlfn.STDEV.P(Table2[6M Return vs Nifty])</f>
        <v>6.7304976538669084E-2</v>
      </c>
      <c r="M469">
        <v>-2.1882237937046001</v>
      </c>
      <c r="N469">
        <f>(Table2[[#This Row],[1W Return vs Nifty]]-AVERAGE(Table2[1W Return vs Nifty]))/_xlfn.STDEV.P(Table2[1W Return vs Nifty])</f>
        <v>-0.64621889628528273</v>
      </c>
      <c r="O469">
        <v>837.06</v>
      </c>
      <c r="P469">
        <v>835.22932251076395</v>
      </c>
      <c r="Q469">
        <v>757.58798612802298</v>
      </c>
      <c r="R469">
        <v>10.428239521197399</v>
      </c>
      <c r="S469" s="1">
        <f>(Table2[[#This Row],[Close Price]]-Table2[[#This Row],[20D EMA]])/Table2[[#This Row],[20D EMA]]</f>
        <v>-0.10454447709841588</v>
      </c>
      <c r="T469" s="1">
        <f>(Table2[[#This Row],[Close Price]]-Table2[[#This Row],[50D EMA]])/Table2[[#This Row],[50D EMA]]</f>
        <v>-0.10258179424688459</v>
      </c>
      <c r="U469" s="1">
        <f>(Table2[[#This Row],[Close Price]]-Table2[[#This Row],[200D EMA]])/Table2[[#This Row],[200D EMA]]</f>
        <v>-1.0609970426147574E-2</v>
      </c>
      <c r="V469">
        <v>0.30416126477766797</v>
      </c>
      <c r="W469">
        <v>745.05</v>
      </c>
      <c r="X469">
        <v>800</v>
      </c>
      <c r="Y469">
        <v>745.05</v>
      </c>
      <c r="Z469">
        <v>839.35</v>
      </c>
      <c r="AA469">
        <v>745.05</v>
      </c>
      <c r="AB469">
        <v>862</v>
      </c>
      <c r="AC469" s="1">
        <f>(Table2[[#This Row],[Close Price]]/Table2[[#This Row],[Day Low]])-1</f>
        <v>6.0398630964364486E-3</v>
      </c>
      <c r="AD469" s="1">
        <f>(Table2[[#This Row],[Day High]]/Table2[[#This Row],[Close Price]])-1</f>
        <v>6.7307050897205123E-2</v>
      </c>
      <c r="AE469" s="1">
        <f>(Table2[[#This Row],[Close Price]]/Table2[[#This Row],[Current Week Low]])-1</f>
        <v>6.0398630964364486E-3</v>
      </c>
      <c r="AF469" s="1">
        <f>(Table2[[#This Row],[Current Week High]]/Table2[[#This Row],[Close Price]])-1</f>
        <v>0.11980521646321129</v>
      </c>
      <c r="AG469" s="1">
        <f>(Table2[[#This Row],[Close Price]]/Table2[[#This Row],[Current Month Low]])-1</f>
        <v>6.0398630964364486E-3</v>
      </c>
      <c r="AH469" s="1">
        <f>(Table2[[#This Row],[Current Month High]]/Table2[[#This Row],[Close Price]])-1</f>
        <v>0.1500233473417385</v>
      </c>
      <c r="AI469">
        <v>24.741511573610801</v>
      </c>
      <c r="AJ469">
        <v>20.487059958206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0.04</v>
      </c>
      <c r="AM469" t="s">
        <v>3159</v>
      </c>
      <c r="AN469">
        <v>-10.82</v>
      </c>
      <c r="AO469" t="s">
        <v>3158</v>
      </c>
      <c r="AP469">
        <v>-1.0616097753921E-2</v>
      </c>
      <c r="AQ469">
        <f>(Table2[[#This Row],[Sharpe Ratio]]-AVERAGE(Table2[Sharpe Ratio]))/_xlfn.STDEV.P(Table2[Sharpe Ratio])</f>
        <v>-0.78168727380207537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-2.295768645370277</v>
      </c>
      <c r="AS469">
        <f>_xlfn.RANK.AVG(Table2[[#This Row],[1Y Return vs Nifty Z-Score]],Table2[1Y Return vs Nifty Z-Score])</f>
        <v>443</v>
      </c>
      <c r="AT469">
        <f>_xlfn.RANK.AVG(Table2[[#This Row],[6M Return vs Nifty Z-Score]],Table2[6M Return vs Nifty Z-Score])</f>
        <v>286</v>
      </c>
      <c r="AU469">
        <f>_xlfn.RANK.AVG(Table2[[#This Row],[Sharpe Ratio Z-Score]],Table2[Sharpe Ratio Z-Score])</f>
        <v>582</v>
      </c>
      <c r="AV469">
        <f>(Table2[[#This Row],[Rank 1Y]]+Table2[[#This Row],[Rank 6M]]+Table2[[#This Row],[Rank Sharpe]])/3</f>
        <v>437</v>
      </c>
    </row>
    <row r="470" spans="1:48" hidden="1" x14ac:dyDescent="0.3">
      <c r="A470" t="s">
        <v>179</v>
      </c>
      <c r="B470" t="s">
        <v>180</v>
      </c>
      <c r="C470" t="s">
        <v>3121</v>
      </c>
      <c r="D470" t="s">
        <v>75</v>
      </c>
      <c r="E470">
        <v>134326.43887273001</v>
      </c>
      <c r="F470">
        <v>545.35</v>
      </c>
      <c r="G470">
        <v>8.8645944359669908</v>
      </c>
      <c r="H470">
        <f>(Table2[[#This Row],[1Y Return vs Nifty]]-AVERAGE(Table2[1Y Return vs Nifty]))/_xlfn.STDEV.P(Table2[1Y Return vs Nifty])</f>
        <v>-0.12409108057607249</v>
      </c>
      <c r="I470">
        <v>0.71725789883462898</v>
      </c>
      <c r="J470">
        <f>(Table2[[#This Row],[1M Return vs Nifty]]-AVERAGE(Table2[1M Return vs Nifty]))/_xlfn.STDEV.P(Table2[1M Return vs Nifty])</f>
        <v>0.18339428597396576</v>
      </c>
      <c r="K470">
        <v>-13.867441207463299</v>
      </c>
      <c r="L470">
        <f>(Table2[[#This Row],[6M Return vs Nifty]]-AVERAGE(Table2[6M Return vs Nifty]))/_xlfn.STDEV.P(Table2[6M Return vs Nifty])</f>
        <v>-0.64238931652294395</v>
      </c>
      <c r="M470">
        <v>0.59480745038971194</v>
      </c>
      <c r="N470">
        <f>(Table2[[#This Row],[1W Return vs Nifty]]-AVERAGE(Table2[1W Return vs Nifty]))/_xlfn.STDEV.P(Table2[1W Return vs Nifty])</f>
        <v>-6.3356519434834016E-2</v>
      </c>
      <c r="O470">
        <v>571.54</v>
      </c>
      <c r="P470">
        <v>591.15888005789395</v>
      </c>
      <c r="Q470">
        <v>594.20707806643202</v>
      </c>
      <c r="R470">
        <v>25.585455329494799</v>
      </c>
      <c r="S470" s="1">
        <f>(Table2[[#This Row],[Close Price]]-Table2[[#This Row],[20D EMA]])/Table2[[#This Row],[20D EMA]]</f>
        <v>-4.5823564404940939E-2</v>
      </c>
      <c r="T470" s="1">
        <f>(Table2[[#This Row],[Close Price]]-Table2[[#This Row],[50D EMA]])/Table2[[#This Row],[50D EMA]]</f>
        <v>-7.7489963532997641E-2</v>
      </c>
      <c r="U470" s="1">
        <f>(Table2[[#This Row],[Close Price]]-Table2[[#This Row],[200D EMA]])/Table2[[#This Row],[200D EMA]]</f>
        <v>-8.2222309140803945E-2</v>
      </c>
      <c r="V470">
        <v>0.39976785356041999</v>
      </c>
      <c r="W470">
        <v>541.25</v>
      </c>
      <c r="X470">
        <v>558.25</v>
      </c>
      <c r="Y470">
        <v>541.25</v>
      </c>
      <c r="Z470">
        <v>567.79999999999995</v>
      </c>
      <c r="AA470">
        <v>541.25</v>
      </c>
      <c r="AB470">
        <v>585.5</v>
      </c>
      <c r="AC470" s="1">
        <f>(Table2[[#This Row],[Close Price]]/Table2[[#This Row],[Day Low]])-1</f>
        <v>7.5750577367206251E-3</v>
      </c>
      <c r="AD470" s="1">
        <f>(Table2[[#This Row],[Day High]]/Table2[[#This Row],[Close Price]])-1</f>
        <v>2.3654533785642196E-2</v>
      </c>
      <c r="AE470" s="1">
        <f>(Table2[[#This Row],[Close Price]]/Table2[[#This Row],[Current Week Low]])-1</f>
        <v>7.5750577367206251E-3</v>
      </c>
      <c r="AF470" s="1">
        <f>(Table2[[#This Row],[Current Week High]]/Table2[[#This Row],[Close Price]])-1</f>
        <v>4.1166223526175827E-2</v>
      </c>
      <c r="AG470" s="1">
        <f>(Table2[[#This Row],[Close Price]]/Table2[[#This Row],[Current Month Low]])-1</f>
        <v>7.5750577367206251E-3</v>
      </c>
      <c r="AH470" s="1">
        <f>(Table2[[#This Row],[Current Month High]]/Table2[[#This Row],[Close Price]])-1</f>
        <v>7.3622444301824519E-2</v>
      </c>
      <c r="AI470">
        <v>29.6323461996882</v>
      </c>
      <c r="AJ470">
        <v>33.467939304943698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-0.03</v>
      </c>
      <c r="AM470" t="s">
        <v>3158</v>
      </c>
      <c r="AN470">
        <v>-4.22</v>
      </c>
      <c r="AO470" t="s">
        <v>3158</v>
      </c>
      <c r="AP470">
        <v>2.7370187275077999E-2</v>
      </c>
      <c r="AQ470">
        <f>(Table2[[#This Row],[Sharpe Ratio]]-AVERAGE(Table2[Sharpe Ratio]))/_xlfn.STDEV.P(Table2[Sharpe Ratio])</f>
        <v>-0.33143716540762008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339</v>
      </c>
      <c r="AT470">
        <f>_xlfn.RANK.AVG(Table2[[#This Row],[6M Return vs Nifty Z-Score]],Table2[6M Return vs Nifty Z-Score])</f>
        <v>544</v>
      </c>
      <c r="AU470">
        <f>_xlfn.RANK.AVG(Table2[[#This Row],[Sharpe Ratio Z-Score]],Table2[Sharpe Ratio Z-Score])</f>
        <v>429</v>
      </c>
      <c r="AV470">
        <f>(Table2[[#This Row],[Rank 1Y]]+Table2[[#This Row],[Rank 6M]]+Table2[[#This Row],[Rank Sharpe]])/3</f>
        <v>437.33333333333331</v>
      </c>
    </row>
    <row r="471" spans="1:48" hidden="1" x14ac:dyDescent="0.3">
      <c r="A471" t="s">
        <v>1290</v>
      </c>
      <c r="B471" t="s">
        <v>1291</v>
      </c>
      <c r="C471" t="s">
        <v>3123</v>
      </c>
      <c r="D471" t="s">
        <v>88</v>
      </c>
      <c r="E471">
        <v>8484.8538604099995</v>
      </c>
      <c r="F471">
        <v>175.51</v>
      </c>
      <c r="G471">
        <v>4.7826469308684496</v>
      </c>
      <c r="H471">
        <f>(Table2[[#This Row],[1Y Return vs Nifty]]-AVERAGE(Table2[1Y Return vs Nifty]))/_xlfn.STDEV.P(Table2[1Y Return vs Nifty])</f>
        <v>-0.20612937400273862</v>
      </c>
      <c r="I471">
        <v>-9.8887983587794892</v>
      </c>
      <c r="J471">
        <f>(Table2[[#This Row],[1M Return vs Nifty]]-AVERAGE(Table2[1M Return vs Nifty]))/_xlfn.STDEV.P(Table2[1M Return vs Nifty])</f>
        <v>-0.97679220007786627</v>
      </c>
      <c r="K471">
        <v>-18.2977958617405</v>
      </c>
      <c r="L471">
        <f>(Table2[[#This Row],[6M Return vs Nifty]]-AVERAGE(Table2[6M Return vs Nifty]))/_xlfn.STDEV.P(Table2[6M Return vs Nifty])</f>
        <v>-0.79620268057704779</v>
      </c>
      <c r="M471">
        <v>-3.8334706109416898</v>
      </c>
      <c r="N471">
        <f>(Table2[[#This Row],[1W Return vs Nifty]]-AVERAGE(Table2[1W Return vs Nifty]))/_xlfn.STDEV.P(Table2[1W Return vs Nifty])</f>
        <v>-0.9907901160426521</v>
      </c>
      <c r="O471">
        <v>193.33</v>
      </c>
      <c r="P471">
        <v>204.58683038525399</v>
      </c>
      <c r="Q471">
        <v>199.90577642171601</v>
      </c>
      <c r="R471">
        <v>16.1501016882847</v>
      </c>
      <c r="S471" s="1">
        <f>(Table2[[#This Row],[Close Price]]-Table2[[#This Row],[20D EMA]])/Table2[[#This Row],[20D EMA]]</f>
        <v>-9.2174003000051824E-2</v>
      </c>
      <c r="T471" s="1">
        <f>(Table2[[#This Row],[Close Price]]-Table2[[#This Row],[50D EMA]])/Table2[[#This Row],[50D EMA]]</f>
        <v>-0.14212464375394993</v>
      </c>
      <c r="U471" s="1">
        <f>(Table2[[#This Row],[Close Price]]-Table2[[#This Row],[200D EMA]])/Table2[[#This Row],[200D EMA]]</f>
        <v>-0.12203637562854276</v>
      </c>
      <c r="V471">
        <v>0.53034741359991</v>
      </c>
      <c r="W471">
        <v>174</v>
      </c>
      <c r="X471">
        <v>182.21</v>
      </c>
      <c r="Y471">
        <v>174</v>
      </c>
      <c r="Z471">
        <v>184.65</v>
      </c>
      <c r="AA471">
        <v>174</v>
      </c>
      <c r="AB471">
        <v>201.45</v>
      </c>
      <c r="AC471" s="1">
        <f>(Table2[[#This Row],[Close Price]]/Table2[[#This Row],[Day Low]])-1</f>
        <v>8.678160919540101E-3</v>
      </c>
      <c r="AD471" s="1">
        <f>(Table2[[#This Row],[Day High]]/Table2[[#This Row],[Close Price]])-1</f>
        <v>3.8174462993561642E-2</v>
      </c>
      <c r="AE471" s="1">
        <f>(Table2[[#This Row],[Close Price]]/Table2[[#This Row],[Current Week Low]])-1</f>
        <v>8.678160919540101E-3</v>
      </c>
      <c r="AF471" s="1">
        <f>(Table2[[#This Row],[Current Week High]]/Table2[[#This Row],[Close Price]])-1</f>
        <v>5.2076804740470717E-2</v>
      </c>
      <c r="AG471" s="1">
        <f>(Table2[[#This Row],[Close Price]]/Table2[[#This Row],[Current Month Low]])-1</f>
        <v>8.678160919540101E-3</v>
      </c>
      <c r="AH471" s="1">
        <f>(Table2[[#This Row],[Current Month High]]/Table2[[#This Row],[Close Price]])-1</f>
        <v>0.14779784627656545</v>
      </c>
      <c r="AI471">
        <v>42.835166087402399</v>
      </c>
      <c r="AJ471">
        <v>30.393759286775602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-0.16</v>
      </c>
      <c r="AM471" t="s">
        <v>3158</v>
      </c>
      <c r="AN471">
        <v>-8.2799999999999994</v>
      </c>
      <c r="AO471" t="s">
        <v>3158</v>
      </c>
      <c r="AP471">
        <v>6.0891206134411999E-2</v>
      </c>
      <c r="AQ471">
        <f>(Table2[[#This Row],[Sharpe Ratio]]-AVERAGE(Table2[Sharpe Ratio]))/_xlfn.STDEV.P(Table2[Sharpe Ratio])</f>
        <v>6.5886299189818906E-2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376</v>
      </c>
      <c r="AT471">
        <f>_xlfn.RANK.AVG(Table2[[#This Row],[6M Return vs Nifty Z-Score]],Table2[6M Return vs Nifty Z-Score])</f>
        <v>605</v>
      </c>
      <c r="AU471">
        <f>_xlfn.RANK.AVG(Table2[[#This Row],[Sharpe Ratio Z-Score]],Table2[Sharpe Ratio Z-Score])</f>
        <v>333</v>
      </c>
      <c r="AV471">
        <f>(Table2[[#This Row],[Rank 1Y]]+Table2[[#This Row],[Rank 6M]]+Table2[[#This Row],[Rank Sharpe]])/3</f>
        <v>438</v>
      </c>
    </row>
    <row r="472" spans="1:48" hidden="1" x14ac:dyDescent="0.3">
      <c r="A472" t="s">
        <v>471</v>
      </c>
      <c r="B472" t="s">
        <v>472</v>
      </c>
      <c r="C472" t="s">
        <v>3113</v>
      </c>
      <c r="D472" t="s">
        <v>34</v>
      </c>
      <c r="E472">
        <v>45158.246925264</v>
      </c>
      <c r="F472">
        <v>52.02</v>
      </c>
      <c r="G472">
        <v>-10.1311834425798</v>
      </c>
      <c r="H472">
        <f>(Table2[[#This Row],[1Y Return vs Nifty]]-AVERAGE(Table2[1Y Return vs Nifty]))/_xlfn.STDEV.P(Table2[1Y Return vs Nifty])</f>
        <v>-0.50586502488121221</v>
      </c>
      <c r="I472">
        <v>1.2734485575697301</v>
      </c>
      <c r="J472">
        <f>(Table2[[#This Row],[1M Return vs Nifty]]-AVERAGE(Table2[1M Return vs Nifty]))/_xlfn.STDEV.P(Table2[1M Return vs Nifty])</f>
        <v>0.24423545730656915</v>
      </c>
      <c r="K472">
        <v>-18.710882489615901</v>
      </c>
      <c r="L472">
        <f>(Table2[[#This Row],[6M Return vs Nifty]]-AVERAGE(Table2[6M Return vs Nifty]))/_xlfn.STDEV.P(Table2[6M Return vs Nifty])</f>
        <v>-0.8105442511368538</v>
      </c>
      <c r="M472">
        <v>-0.74376939095132499</v>
      </c>
      <c r="N472">
        <f>(Table2[[#This Row],[1W Return vs Nifty]]-AVERAGE(Table2[1W Return vs Nifty]))/_xlfn.STDEV.P(Table2[1W Return vs Nifty])</f>
        <v>-0.34370050802519819</v>
      </c>
      <c r="O472">
        <v>55.78</v>
      </c>
      <c r="P472">
        <v>57.167242982534297</v>
      </c>
      <c r="Q472">
        <v>57.463074806764901</v>
      </c>
      <c r="R472">
        <v>30.8288679509348</v>
      </c>
      <c r="S472" s="1">
        <f>(Table2[[#This Row],[Close Price]]-Table2[[#This Row],[20D EMA]])/Table2[[#This Row],[20D EMA]]</f>
        <v>-6.7407673001075613E-2</v>
      </c>
      <c r="T472" s="1">
        <f>(Table2[[#This Row],[Close Price]]-Table2[[#This Row],[50D EMA]])/Table2[[#This Row],[50D EMA]]</f>
        <v>-9.0038328140240681E-2</v>
      </c>
      <c r="U472" s="1">
        <f>(Table2[[#This Row],[Close Price]]-Table2[[#This Row],[200D EMA]])/Table2[[#This Row],[200D EMA]]</f>
        <v>-9.4722999510010661E-2</v>
      </c>
      <c r="V472">
        <v>1.02432928393863</v>
      </c>
      <c r="W472">
        <v>51.8</v>
      </c>
      <c r="X472">
        <v>54.63</v>
      </c>
      <c r="Y472">
        <v>51.8</v>
      </c>
      <c r="Z472">
        <v>56.6</v>
      </c>
      <c r="AA472">
        <v>51.8</v>
      </c>
      <c r="AB472">
        <v>59.67</v>
      </c>
      <c r="AC472" s="1">
        <f>(Table2[[#This Row],[Close Price]]/Table2[[#This Row],[Day Low]])-1</f>
        <v>4.247104247104394E-3</v>
      </c>
      <c r="AD472" s="1">
        <f>(Table2[[#This Row],[Day High]]/Table2[[#This Row],[Close Price]])-1</f>
        <v>5.0173010380622829E-2</v>
      </c>
      <c r="AE472" s="1">
        <f>(Table2[[#This Row],[Close Price]]/Table2[[#This Row],[Current Week Low]])-1</f>
        <v>4.247104247104394E-3</v>
      </c>
      <c r="AF472" s="1">
        <f>(Table2[[#This Row],[Current Week High]]/Table2[[#This Row],[Close Price]])-1</f>
        <v>8.8043060361399528E-2</v>
      </c>
      <c r="AG472" s="1">
        <f>(Table2[[#This Row],[Close Price]]/Table2[[#This Row],[Current Month Low]])-1</f>
        <v>4.247104247104394E-3</v>
      </c>
      <c r="AH472" s="1">
        <f>(Table2[[#This Row],[Current Month High]]/Table2[[#This Row],[Close Price]])-1</f>
        <v>0.14705882352941169</v>
      </c>
      <c r="AI472">
        <v>47.827758554402102</v>
      </c>
      <c r="AJ472">
        <v>19.3119266055045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-0.13</v>
      </c>
      <c r="AM472" t="s">
        <v>3158</v>
      </c>
      <c r="AN472">
        <v>-0.42</v>
      </c>
      <c r="AO472" t="s">
        <v>3158</v>
      </c>
      <c r="AP472">
        <v>9.9144955348646993E-2</v>
      </c>
      <c r="AQ472">
        <f>(Table2[[#This Row],[Sharpe Ratio]]-AVERAGE(Table2[Sharpe Ratio]))/_xlfn.STDEV.P(Table2[Sharpe Ratio])</f>
        <v>0.51930665122094999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491</v>
      </c>
      <c r="AT472">
        <f>_xlfn.RANK.AVG(Table2[[#This Row],[6M Return vs Nifty Z-Score]],Table2[6M Return vs Nifty Z-Score])</f>
        <v>611</v>
      </c>
      <c r="AU472">
        <f>_xlfn.RANK.AVG(Table2[[#This Row],[Sharpe Ratio Z-Score]],Table2[Sharpe Ratio Z-Score])</f>
        <v>213</v>
      </c>
      <c r="AV472">
        <f>(Table2[[#This Row],[Rank 1Y]]+Table2[[#This Row],[Rank 6M]]+Table2[[#This Row],[Rank Sharpe]])/3</f>
        <v>438.33333333333331</v>
      </c>
    </row>
    <row r="473" spans="1:48" hidden="1" x14ac:dyDescent="0.3">
      <c r="A473" t="s">
        <v>490</v>
      </c>
      <c r="B473" t="s">
        <v>491</v>
      </c>
      <c r="C473" t="s">
        <v>3119</v>
      </c>
      <c r="D473" t="s">
        <v>215</v>
      </c>
      <c r="E473">
        <v>41370.484868549996</v>
      </c>
      <c r="F473">
        <v>665.95</v>
      </c>
      <c r="G473">
        <v>-2.2361405954282398</v>
      </c>
      <c r="H473">
        <f>(Table2[[#This Row],[1Y Return vs Nifty]]-AVERAGE(Table2[1Y Return vs Nifty]))/_xlfn.STDEV.P(Table2[1Y Return vs Nifty])</f>
        <v>-0.34719178351744678</v>
      </c>
      <c r="I473">
        <v>8.0622125368537194</v>
      </c>
      <c r="J473">
        <f>(Table2[[#This Row],[1M Return vs Nifty]]-AVERAGE(Table2[1M Return vs Nifty]))/_xlfn.STDEV.P(Table2[1M Return vs Nifty])</f>
        <v>0.98685194306265545</v>
      </c>
      <c r="K473">
        <v>10.1177499849685</v>
      </c>
      <c r="L473">
        <f>(Table2[[#This Row],[6M Return vs Nifty]]-AVERAGE(Table2[6M Return vs Nifty]))/_xlfn.STDEV.P(Table2[6M Return vs Nifty])</f>
        <v>0.19033023590094378</v>
      </c>
      <c r="M473">
        <v>1.8426246029341</v>
      </c>
      <c r="N473">
        <f>(Table2[[#This Row],[1W Return vs Nifty]]-AVERAGE(Table2[1W Return vs Nifty]))/_xlfn.STDEV.P(Table2[1W Return vs Nifty])</f>
        <v>0.19797927151259018</v>
      </c>
      <c r="O473">
        <v>687.7</v>
      </c>
      <c r="P473">
        <v>689.74521528518403</v>
      </c>
      <c r="Q473">
        <v>662.20016232977002</v>
      </c>
      <c r="R473">
        <v>34.156560400840597</v>
      </c>
      <c r="S473" s="1">
        <f>(Table2[[#This Row],[Close Price]]-Table2[[#This Row],[20D EMA]])/Table2[[#This Row],[20D EMA]]</f>
        <v>-3.1627163007125196E-2</v>
      </c>
      <c r="T473" s="1">
        <f>(Table2[[#This Row],[Close Price]]-Table2[[#This Row],[50D EMA]])/Table2[[#This Row],[50D EMA]]</f>
        <v>-3.4498557957151683E-2</v>
      </c>
      <c r="U473" s="1">
        <f>(Table2[[#This Row],[Close Price]]-Table2[[#This Row],[200D EMA]])/Table2[[#This Row],[200D EMA]]</f>
        <v>5.6626951842434535E-3</v>
      </c>
      <c r="V473">
        <v>0.49325812786908702</v>
      </c>
      <c r="W473">
        <v>662.15</v>
      </c>
      <c r="X473">
        <v>680.55</v>
      </c>
      <c r="Y473">
        <v>662.15</v>
      </c>
      <c r="Z473">
        <v>714.6</v>
      </c>
      <c r="AA473">
        <v>662.15</v>
      </c>
      <c r="AB473">
        <v>720.9</v>
      </c>
      <c r="AC473" s="1">
        <f>(Table2[[#This Row],[Close Price]]/Table2[[#This Row],[Day Low]])-1</f>
        <v>5.7388809182210565E-3</v>
      </c>
      <c r="AD473" s="1">
        <f>(Table2[[#This Row],[Day High]]/Table2[[#This Row],[Close Price]])-1</f>
        <v>2.1923567835423041E-2</v>
      </c>
      <c r="AE473" s="1">
        <f>(Table2[[#This Row],[Close Price]]/Table2[[#This Row],[Current Week Low]])-1</f>
        <v>5.7388809182210565E-3</v>
      </c>
      <c r="AF473" s="1">
        <f>(Table2[[#This Row],[Current Week High]]/Table2[[#This Row],[Close Price]])-1</f>
        <v>7.3053532547488587E-2</v>
      </c>
      <c r="AG473" s="1">
        <f>(Table2[[#This Row],[Close Price]]/Table2[[#This Row],[Current Month Low]])-1</f>
        <v>5.7388809182210565E-3</v>
      </c>
      <c r="AH473" s="1">
        <f>(Table2[[#This Row],[Current Month High]]/Table2[[#This Row],[Close Price]])-1</f>
        <v>8.2513702229896957E-2</v>
      </c>
      <c r="AI473">
        <v>15.4215781965612</v>
      </c>
      <c r="AJ473">
        <v>25.272761474793001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7.0000000000000007E-2</v>
      </c>
      <c r="AM473" t="s">
        <v>3159</v>
      </c>
      <c r="AN473">
        <v>-3.6</v>
      </c>
      <c r="AO473" t="s">
        <v>3158</v>
      </c>
      <c r="AP473">
        <v>-3.5585932441315998E-2</v>
      </c>
      <c r="AQ473">
        <f>(Table2[[#This Row],[Sharpe Ratio]]-AVERAGE(Table2[Sharpe Ratio]))/_xlfn.STDEV.P(Table2[Sharpe Ratio])</f>
        <v>-1.0776538513710188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432</v>
      </c>
      <c r="AT473">
        <f>_xlfn.RANK.AVG(Table2[[#This Row],[6M Return vs Nifty Z-Score]],Table2[6M Return vs Nifty Z-Score])</f>
        <v>250</v>
      </c>
      <c r="AU473">
        <f>_xlfn.RANK.AVG(Table2[[#This Row],[Sharpe Ratio Z-Score]],Table2[Sharpe Ratio Z-Score])</f>
        <v>635</v>
      </c>
      <c r="AV473">
        <f>(Table2[[#This Row],[Rank 1Y]]+Table2[[#This Row],[Rank 6M]]+Table2[[#This Row],[Rank Sharpe]])/3</f>
        <v>439</v>
      </c>
    </row>
    <row r="474" spans="1:48" hidden="1" x14ac:dyDescent="0.3">
      <c r="A474" t="s">
        <v>1904</v>
      </c>
      <c r="B474" t="s">
        <v>1905</v>
      </c>
      <c r="C474" t="s">
        <v>3129</v>
      </c>
      <c r="D474" t="s">
        <v>105</v>
      </c>
      <c r="E474">
        <v>3702.404269746</v>
      </c>
      <c r="F474">
        <v>216.51</v>
      </c>
      <c r="G474">
        <v>18.202764172524098</v>
      </c>
      <c r="H474">
        <f>(Table2[[#This Row],[1Y Return vs Nifty]]-AVERAGE(Table2[1Y Return vs Nifty]))/_xlfn.STDEV.P(Table2[1Y Return vs Nifty])</f>
        <v>6.3585881942138878E-2</v>
      </c>
      <c r="I474">
        <v>-6.0721001126547698</v>
      </c>
      <c r="J474">
        <f>(Table2[[#This Row],[1M Return vs Nifty]]-AVERAGE(Table2[1M Return vs Nifty]))/_xlfn.STDEV.P(Table2[1M Return vs Nifty])</f>
        <v>-0.55928718040453618</v>
      </c>
      <c r="K474">
        <v>-31.327029658682701</v>
      </c>
      <c r="L474">
        <f>(Table2[[#This Row],[6M Return vs Nifty]]-AVERAGE(Table2[6M Return vs Nifty]))/_xlfn.STDEV.P(Table2[6M Return vs Nifty])</f>
        <v>-1.2485525346503135</v>
      </c>
      <c r="M474">
        <v>-1.1619842678412899</v>
      </c>
      <c r="N474">
        <f>(Table2[[#This Row],[1W Return vs Nifty]]-AVERAGE(Table2[1W Return vs Nifty]))/_xlfn.STDEV.P(Table2[1W Return vs Nifty])</f>
        <v>-0.43128907451922283</v>
      </c>
      <c r="O474">
        <v>235.34</v>
      </c>
      <c r="P474">
        <v>248.95197056267901</v>
      </c>
      <c r="Q474">
        <v>249.052345682349</v>
      </c>
      <c r="R474">
        <v>26.513459387546</v>
      </c>
      <c r="S474" s="1">
        <f>(Table2[[#This Row],[Close Price]]-Table2[[#This Row],[20D EMA]])/Table2[[#This Row],[20D EMA]]</f>
        <v>-8.0011897679952468E-2</v>
      </c>
      <c r="T474" s="1">
        <f>(Table2[[#This Row],[Close Price]]-Table2[[#This Row],[50D EMA]])/Table2[[#This Row],[50D EMA]]</f>
        <v>-0.13031417461510333</v>
      </c>
      <c r="U474" s="1">
        <f>(Table2[[#This Row],[Close Price]]-Table2[[#This Row],[200D EMA]])/Table2[[#This Row],[200D EMA]]</f>
        <v>-0.13066468253165853</v>
      </c>
      <c r="V474">
        <v>0.60634127985330899</v>
      </c>
      <c r="W474">
        <v>215</v>
      </c>
      <c r="X474">
        <v>225.49</v>
      </c>
      <c r="Y474">
        <v>215</v>
      </c>
      <c r="Z474">
        <v>230.35</v>
      </c>
      <c r="AA474">
        <v>215</v>
      </c>
      <c r="AB474">
        <v>243.87</v>
      </c>
      <c r="AC474" s="1">
        <f>(Table2[[#This Row],[Close Price]]/Table2[[#This Row],[Day Low]])-1</f>
        <v>7.0232558139533552E-3</v>
      </c>
      <c r="AD474" s="1">
        <f>(Table2[[#This Row],[Day High]]/Table2[[#This Row],[Close Price]])-1</f>
        <v>4.1476144288947525E-2</v>
      </c>
      <c r="AE474" s="1">
        <f>(Table2[[#This Row],[Close Price]]/Table2[[#This Row],[Current Week Low]])-1</f>
        <v>7.0232558139533552E-3</v>
      </c>
      <c r="AF474" s="1">
        <f>(Table2[[#This Row],[Current Week High]]/Table2[[#This Row],[Close Price]])-1</f>
        <v>6.3923144427509238E-2</v>
      </c>
      <c r="AG474" s="1">
        <f>(Table2[[#This Row],[Close Price]]/Table2[[#This Row],[Current Month Low]])-1</f>
        <v>7.0232558139533552E-3</v>
      </c>
      <c r="AH474" s="1">
        <f>(Table2[[#This Row],[Current Month High]]/Table2[[#This Row],[Close Price]])-1</f>
        <v>0.12636829707634756</v>
      </c>
      <c r="AI474">
        <v>48.007020460948603</v>
      </c>
      <c r="AJ474">
        <v>46.786440677965999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</v>
      </c>
      <c r="AM474">
        <v>0</v>
      </c>
      <c r="AN474">
        <v>-4.58</v>
      </c>
      <c r="AO474" t="s">
        <v>3158</v>
      </c>
      <c r="AP474">
        <v>6.2009529206826002E-2</v>
      </c>
      <c r="AQ474">
        <f>(Table2[[#This Row],[Sharpe Ratio]]-AVERAGE(Table2[Sharpe Ratio]))/_xlfn.STDEV.P(Table2[Sharpe Ratio])</f>
        <v>7.9141743468985198E-2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279</v>
      </c>
      <c r="AT474">
        <f>_xlfn.RANK.AVG(Table2[[#This Row],[6M Return vs Nifty Z-Score]],Table2[6M Return vs Nifty Z-Score])</f>
        <v>708</v>
      </c>
      <c r="AU474">
        <f>_xlfn.RANK.AVG(Table2[[#This Row],[Sharpe Ratio Z-Score]],Table2[Sharpe Ratio Z-Score])</f>
        <v>330</v>
      </c>
      <c r="AV474">
        <f>(Table2[[#This Row],[Rank 1Y]]+Table2[[#This Row],[Rank 6M]]+Table2[[#This Row],[Rank Sharpe]])/3</f>
        <v>439</v>
      </c>
    </row>
    <row r="475" spans="1:48" hidden="1" x14ac:dyDescent="0.3">
      <c r="A475" t="s">
        <v>882</v>
      </c>
      <c r="B475" t="s">
        <v>883</v>
      </c>
      <c r="C475" t="s">
        <v>3124</v>
      </c>
      <c r="D475" t="s">
        <v>271</v>
      </c>
      <c r="E475">
        <v>16291.78866</v>
      </c>
      <c r="F475">
        <v>15250.2</v>
      </c>
      <c r="G475">
        <v>-3.296837680631</v>
      </c>
      <c r="H475">
        <f>(Table2[[#This Row],[1Y Return vs Nifty]]-AVERAGE(Table2[1Y Return vs Nifty]))/_xlfn.STDEV.P(Table2[1Y Return vs Nifty])</f>
        <v>-0.36850949488046264</v>
      </c>
      <c r="I475">
        <v>-1.65954360270901</v>
      </c>
      <c r="J475">
        <f>(Table2[[#This Row],[1M Return vs Nifty]]-AVERAGE(Table2[1M Return vs Nifty]))/_xlfn.STDEV.P(Table2[1M Return vs Nifty])</f>
        <v>-7.6601787508955077E-2</v>
      </c>
      <c r="K475">
        <v>-13.0643035617869</v>
      </c>
      <c r="L475">
        <f>(Table2[[#This Row],[6M Return vs Nifty]]-AVERAGE(Table2[6M Return vs Nifty]))/_xlfn.STDEV.P(Table2[6M Return vs Nifty])</f>
        <v>-0.61450592733180609</v>
      </c>
      <c r="M475">
        <v>-2.3396879561857502</v>
      </c>
      <c r="N475">
        <f>(Table2[[#This Row],[1W Return vs Nifty]]-AVERAGE(Table2[1W Return vs Nifty]))/_xlfn.STDEV.P(Table2[1W Return vs Nifty])</f>
        <v>-0.67794069672815049</v>
      </c>
      <c r="O475" t="e">
        <v>#N/A</v>
      </c>
      <c r="P475">
        <v>16329.9219859856</v>
      </c>
      <c r="Q475">
        <v>15662.777312583599</v>
      </c>
      <c r="R475">
        <v>18.9948899324244</v>
      </c>
      <c r="S475" s="1" t="e">
        <f>(Table2[[#This Row],[Close Price]]-Table2[[#This Row],[20D EMA]])/Table2[[#This Row],[20D EMA]]</f>
        <v>#N/A</v>
      </c>
      <c r="T475" s="1">
        <f>(Table2[[#This Row],[Close Price]]-Table2[[#This Row],[50D EMA]])/Table2[[#This Row],[50D EMA]]</f>
        <v>-6.6119237245114884E-2</v>
      </c>
      <c r="U475" s="1">
        <f>(Table2[[#This Row],[Close Price]]-Table2[[#This Row],[200D EMA]])/Table2[[#This Row],[200D EMA]]</f>
        <v>-2.6341261472965633E-2</v>
      </c>
      <c r="V475">
        <v>0.84340641747352196</v>
      </c>
      <c r="W475" t="e">
        <v>#N/A</v>
      </c>
      <c r="X475" t="e">
        <v>#N/A</v>
      </c>
      <c r="Y475" t="e">
        <v>#N/A</v>
      </c>
      <c r="Z475" t="e">
        <v>#N/A</v>
      </c>
      <c r="AA475" t="e">
        <v>#N/A</v>
      </c>
      <c r="AB475" t="e">
        <v>#N/A</v>
      </c>
      <c r="AC475" s="1" t="e">
        <f>(Table2[[#This Row],[Close Price]]/Table2[[#This Row],[Day Low]])-1</f>
        <v>#N/A</v>
      </c>
      <c r="AD475" s="1" t="e">
        <f>(Table2[[#This Row],[Day High]]/Table2[[#This Row],[Close Price]])-1</f>
        <v>#N/A</v>
      </c>
      <c r="AE475" s="1" t="e">
        <f>(Table2[[#This Row],[Close Price]]/Table2[[#This Row],[Current Week Low]])-1</f>
        <v>#N/A</v>
      </c>
      <c r="AF475" s="1" t="e">
        <f>(Table2[[#This Row],[Current Week High]]/Table2[[#This Row],[Close Price]])-1</f>
        <v>#N/A</v>
      </c>
      <c r="AG475" s="1" t="e">
        <f>(Table2[[#This Row],[Close Price]]/Table2[[#This Row],[Current Month Low]])-1</f>
        <v>#N/A</v>
      </c>
      <c r="AH475" s="1" t="e">
        <f>(Table2[[#This Row],[Current Month High]]/Table2[[#This Row],[Close Price]])-1</f>
        <v>#N/A</v>
      </c>
      <c r="AI475">
        <v>25.899660332323499</v>
      </c>
      <c r="AJ475">
        <v>19.869834856904799</v>
      </c>
      <c r="AK475" t="e">
        <f>IF(AND(Table2[[#This Row],[20D EMA]]&gt;Table2[[#This Row],[50D EMA]],Table2[[#This Row],[50D EMA]]&gt;Table2[[#This Row],[200D EMA]]),"Uptrend","Downtrend/NoTrend")</f>
        <v>#N/A</v>
      </c>
      <c r="AL475" t="e">
        <v>#N/A</v>
      </c>
      <c r="AM475" t="e">
        <v>#N/A</v>
      </c>
      <c r="AN475" t="e">
        <v>#N/A</v>
      </c>
      <c r="AO475" t="e">
        <v>#N/A</v>
      </c>
      <c r="AP475">
        <v>5.7333437146577002E-2</v>
      </c>
      <c r="AQ475">
        <f>(Table2[[#This Row],[Sharpe Ratio]]-AVERAGE(Table2[Sharpe Ratio]))/_xlfn.STDEV.P(Table2[Sharpe Ratio])</f>
        <v>2.3716187761648248E-2</v>
      </c>
      <c r="AR475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75">
        <f>_xlfn.RANK.AVG(Table2[[#This Row],[1Y Return vs Nifty Z-Score]],Table2[1Y Return vs Nifty Z-Score])</f>
        <v>439</v>
      </c>
      <c r="AT475">
        <f>_xlfn.RANK.AVG(Table2[[#This Row],[6M Return vs Nifty Z-Score]],Table2[6M Return vs Nifty Z-Score])</f>
        <v>530</v>
      </c>
      <c r="AU475">
        <f>_xlfn.RANK.AVG(Table2[[#This Row],[Sharpe Ratio Z-Score]],Table2[Sharpe Ratio Z-Score])</f>
        <v>349</v>
      </c>
      <c r="AV475">
        <f>(Table2[[#This Row],[Rank 1Y]]+Table2[[#This Row],[Rank 6M]]+Table2[[#This Row],[Rank Sharpe]])/3</f>
        <v>439.33333333333331</v>
      </c>
    </row>
    <row r="476" spans="1:48" hidden="1" x14ac:dyDescent="0.3">
      <c r="A476" t="s">
        <v>1714</v>
      </c>
      <c r="B476" t="s">
        <v>1715</v>
      </c>
      <c r="C476" t="s">
        <v>3125</v>
      </c>
      <c r="D476" t="s">
        <v>1470</v>
      </c>
      <c r="E476">
        <v>4733.2067341350003</v>
      </c>
      <c r="F476">
        <v>836.65</v>
      </c>
      <c r="G476">
        <v>-27.9411529084202</v>
      </c>
      <c r="H476">
        <f>(Table2[[#This Row],[1Y Return vs Nifty]]-AVERAGE(Table2[1Y Return vs Nifty]))/_xlfn.STDEV.P(Table2[1Y Return vs Nifty])</f>
        <v>-0.86380679143592609</v>
      </c>
      <c r="I476">
        <v>-2.1727637372817399</v>
      </c>
      <c r="J476">
        <f>(Table2[[#This Row],[1M Return vs Nifty]]-AVERAGE(Table2[1M Return vs Nifty]))/_xlfn.STDEV.P(Table2[1M Return vs Nifty])</f>
        <v>-0.13274245375080365</v>
      </c>
      <c r="K476">
        <v>-18.648298425179402</v>
      </c>
      <c r="L476">
        <f>(Table2[[#This Row],[6M Return vs Nifty]]-AVERAGE(Table2[6M Return vs Nifty]))/_xlfn.STDEV.P(Table2[6M Return vs Nifty])</f>
        <v>-0.80837145319214221</v>
      </c>
      <c r="M476">
        <v>4.1662612568072301</v>
      </c>
      <c r="N476">
        <f>(Table2[[#This Row],[1W Return vs Nifty]]-AVERAGE(Table2[1W Return vs Nifty]))/_xlfn.STDEV.P(Table2[1W Return vs Nifty])</f>
        <v>0.68462863482366165</v>
      </c>
      <c r="O476">
        <v>855.9</v>
      </c>
      <c r="P476">
        <v>863.47712934081596</v>
      </c>
      <c r="Q476">
        <v>857.12319888857303</v>
      </c>
      <c r="R476">
        <v>35.724602916069003</v>
      </c>
      <c r="S476" s="1">
        <f>(Table2[[#This Row],[Close Price]]-Table2[[#This Row],[20D EMA]])/Table2[[#This Row],[20D EMA]]</f>
        <v>-2.2490945203878957E-2</v>
      </c>
      <c r="T476" s="1">
        <f>(Table2[[#This Row],[Close Price]]-Table2[[#This Row],[50D EMA]])/Table2[[#This Row],[50D EMA]]</f>
        <v>-3.1068720211843932E-2</v>
      </c>
      <c r="U476" s="1">
        <f>(Table2[[#This Row],[Close Price]]-Table2[[#This Row],[200D EMA]])/Table2[[#This Row],[200D EMA]]</f>
        <v>-2.3885946518680787E-2</v>
      </c>
      <c r="V476">
        <v>0.95114021978091801</v>
      </c>
      <c r="W476">
        <v>827.35</v>
      </c>
      <c r="X476">
        <v>843.45</v>
      </c>
      <c r="Y476">
        <v>827.35</v>
      </c>
      <c r="Z476">
        <v>852</v>
      </c>
      <c r="AA476">
        <v>822.5</v>
      </c>
      <c r="AB476">
        <v>887.95</v>
      </c>
      <c r="AC476" s="1">
        <f>(Table2[[#This Row],[Close Price]]/Table2[[#This Row],[Day Low]])-1</f>
        <v>1.1240708285489731E-2</v>
      </c>
      <c r="AD476" s="1">
        <f>(Table2[[#This Row],[Day High]]/Table2[[#This Row],[Close Price]])-1</f>
        <v>8.1276519452579965E-3</v>
      </c>
      <c r="AE476" s="1">
        <f>(Table2[[#This Row],[Close Price]]/Table2[[#This Row],[Current Week Low]])-1</f>
        <v>1.1240708285489731E-2</v>
      </c>
      <c r="AF476" s="1">
        <f>(Table2[[#This Row],[Current Week High]]/Table2[[#This Row],[Close Price]])-1</f>
        <v>1.8346979023486476E-2</v>
      </c>
      <c r="AG476" s="1">
        <f>(Table2[[#This Row],[Close Price]]/Table2[[#This Row],[Current Month Low]])-1</f>
        <v>1.7203647416413448E-2</v>
      </c>
      <c r="AH476" s="1">
        <f>(Table2[[#This Row],[Current Month High]]/Table2[[#This Row],[Close Price]])-1</f>
        <v>6.1315962469371987E-2</v>
      </c>
      <c r="AI476">
        <v>32.181915974421798</v>
      </c>
      <c r="AJ476">
        <v>8.6487890396727405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0.01</v>
      </c>
      <c r="AM476" t="s">
        <v>3159</v>
      </c>
      <c r="AN476">
        <v>-2.16</v>
      </c>
      <c r="AO476" t="s">
        <v>3158</v>
      </c>
      <c r="AP476">
        <v>0.15273938693097</v>
      </c>
      <c r="AQ476">
        <f>(Table2[[#This Row],[Sharpe Ratio]]-AVERAGE(Table2[Sharpe Ratio]))/_xlfn.STDEV.P(Table2[Sharpe Ratio])</f>
        <v>1.1545595750290678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620</v>
      </c>
      <c r="AT476">
        <f>_xlfn.RANK.AVG(Table2[[#This Row],[6M Return vs Nifty Z-Score]],Table2[6M Return vs Nifty Z-Score])</f>
        <v>608</v>
      </c>
      <c r="AU476">
        <f>_xlfn.RANK.AVG(Table2[[#This Row],[Sharpe Ratio Z-Score]],Table2[Sharpe Ratio Z-Score])</f>
        <v>92</v>
      </c>
      <c r="AV476">
        <f>(Table2[[#This Row],[Rank 1Y]]+Table2[[#This Row],[Rank 6M]]+Table2[[#This Row],[Rank Sharpe]])/3</f>
        <v>440</v>
      </c>
    </row>
    <row r="477" spans="1:48" hidden="1" x14ac:dyDescent="0.3">
      <c r="A477" t="s">
        <v>1392</v>
      </c>
      <c r="B477" t="s">
        <v>1393</v>
      </c>
      <c r="C477" t="s">
        <v>3113</v>
      </c>
      <c r="D477" t="s">
        <v>21</v>
      </c>
      <c r="E477">
        <v>7378.0405090280001</v>
      </c>
      <c r="F477">
        <v>27.35</v>
      </c>
      <c r="G477">
        <v>11.697662269599</v>
      </c>
      <c r="H477">
        <f>(Table2[[#This Row],[1Y Return vs Nifty]]-AVERAGE(Table2[1Y Return vs Nifty]))/_xlfn.STDEV.P(Table2[1Y Return vs Nifty])</f>
        <v>-6.715256043517194E-2</v>
      </c>
      <c r="I477">
        <v>0.46241374819251702</v>
      </c>
      <c r="J477">
        <f>(Table2[[#This Row],[1M Return vs Nifty]]-AVERAGE(Table2[1M Return vs Nifty]))/_xlfn.STDEV.P(Table2[1M Return vs Nifty])</f>
        <v>0.15551712480842173</v>
      </c>
      <c r="K477">
        <v>-16.4768905130131</v>
      </c>
      <c r="L477">
        <f>(Table2[[#This Row],[6M Return vs Nifty]]-AVERAGE(Table2[6M Return vs Nifty]))/_xlfn.STDEV.P(Table2[6M Return vs Nifty])</f>
        <v>-0.73298436078825269</v>
      </c>
      <c r="M477">
        <v>-0.15599583831772501</v>
      </c>
      <c r="N477">
        <f>(Table2[[#This Row],[1W Return vs Nifty]]-AVERAGE(Table2[1W Return vs Nifty]))/_xlfn.STDEV.P(Table2[1W Return vs Nifty])</f>
        <v>-0.22060052822265641</v>
      </c>
      <c r="O477">
        <v>28.02</v>
      </c>
      <c r="P477">
        <v>28.477276990830902</v>
      </c>
      <c r="Q477">
        <v>28.096843756498501</v>
      </c>
      <c r="R477">
        <v>29.880299850830699</v>
      </c>
      <c r="S477" s="1">
        <f>(Table2[[#This Row],[Close Price]]-Table2[[#This Row],[20D EMA]])/Table2[[#This Row],[20D EMA]]</f>
        <v>-2.391149179157738E-2</v>
      </c>
      <c r="T477" s="1">
        <f>(Table2[[#This Row],[Close Price]]-Table2[[#This Row],[50D EMA]])/Table2[[#This Row],[50D EMA]]</f>
        <v>-3.9585139800896701E-2</v>
      </c>
      <c r="U477" s="1">
        <f>(Table2[[#This Row],[Close Price]]-Table2[[#This Row],[200D EMA]])/Table2[[#This Row],[200D EMA]]</f>
        <v>-2.6581055259125415E-2</v>
      </c>
      <c r="V477">
        <v>0.49150376639531501</v>
      </c>
      <c r="W477">
        <v>26.22</v>
      </c>
      <c r="X477">
        <v>27.62</v>
      </c>
      <c r="Y477">
        <v>26.22</v>
      </c>
      <c r="Z477">
        <v>28.69</v>
      </c>
      <c r="AA477">
        <v>26.22</v>
      </c>
      <c r="AB477">
        <v>29.5</v>
      </c>
      <c r="AC477" s="1">
        <f>(Table2[[#This Row],[Close Price]]/Table2[[#This Row],[Day Low]])-1</f>
        <v>4.3096872616323445E-2</v>
      </c>
      <c r="AD477" s="1">
        <f>(Table2[[#This Row],[Day High]]/Table2[[#This Row],[Close Price]])-1</f>
        <v>9.8720292504570484E-3</v>
      </c>
      <c r="AE477" s="1">
        <f>(Table2[[#This Row],[Close Price]]/Table2[[#This Row],[Current Week Low]])-1</f>
        <v>4.3096872616323445E-2</v>
      </c>
      <c r="AF477" s="1">
        <f>(Table2[[#This Row],[Current Week High]]/Table2[[#This Row],[Close Price]])-1</f>
        <v>4.8994515539305228E-2</v>
      </c>
      <c r="AG477" s="1">
        <f>(Table2[[#This Row],[Close Price]]/Table2[[#This Row],[Current Month Low]])-1</f>
        <v>4.3096872616323445E-2</v>
      </c>
      <c r="AH477" s="1">
        <f>(Table2[[#This Row],[Current Month High]]/Table2[[#This Row],[Close Price]])-1</f>
        <v>7.8610603290676373E-2</v>
      </c>
      <c r="AI477">
        <v>48.090651905262803</v>
      </c>
      <c r="AJ477">
        <v>43.852821709445998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-0.15</v>
      </c>
      <c r="AM477" t="s">
        <v>3158</v>
      </c>
      <c r="AN477">
        <v>-3.56</v>
      </c>
      <c r="AO477" t="s">
        <v>3158</v>
      </c>
      <c r="AP477">
        <v>3.037518421085E-2</v>
      </c>
      <c r="AQ477">
        <f>(Table2[[#This Row],[Sharpe Ratio]]-AVERAGE(Table2[Sharpe Ratio]))/_xlfn.STDEV.P(Table2[Sharpe Ratio])</f>
        <v>-0.29581904178685908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324</v>
      </c>
      <c r="AT477">
        <f>_xlfn.RANK.AVG(Table2[[#This Row],[6M Return vs Nifty Z-Score]],Table2[6M Return vs Nifty Z-Score])</f>
        <v>580</v>
      </c>
      <c r="AU477">
        <f>_xlfn.RANK.AVG(Table2[[#This Row],[Sharpe Ratio Z-Score]],Table2[Sharpe Ratio Z-Score])</f>
        <v>419</v>
      </c>
      <c r="AV477">
        <f>(Table2[[#This Row],[Rank 1Y]]+Table2[[#This Row],[Rank 6M]]+Table2[[#This Row],[Rank Sharpe]])/3</f>
        <v>441</v>
      </c>
    </row>
    <row r="478" spans="1:48" x14ac:dyDescent="0.3">
      <c r="A478" t="s">
        <v>450</v>
      </c>
      <c r="B478" t="s">
        <v>451</v>
      </c>
      <c r="C478" t="s">
        <v>3113</v>
      </c>
      <c r="D478" t="s">
        <v>452</v>
      </c>
      <c r="E478">
        <v>47992.406969424999</v>
      </c>
      <c r="F478">
        <v>753.25</v>
      </c>
      <c r="G478">
        <v>-36.971465658558202</v>
      </c>
      <c r="H478">
        <f>(Table2[[#This Row],[1Y Return vs Nifty]]-AVERAGE(Table2[1Y Return vs Nifty]))/_xlfn.STDEV.P(Table2[1Y Return vs Nifty])</f>
        <v>-1.0452964960940709</v>
      </c>
      <c r="I478">
        <v>13.2174051127444</v>
      </c>
      <c r="J478">
        <f>(Table2[[#This Row],[1M Return vs Nifty]]-AVERAGE(Table2[1M Return vs Nifty]))/_xlfn.STDEV.P(Table2[1M Return vs Nifty])</f>
        <v>1.5507735944539853</v>
      </c>
      <c r="K478">
        <v>112.704249891673</v>
      </c>
      <c r="L478">
        <f>(Table2[[#This Row],[6M Return vs Nifty]]-AVERAGE(Table2[6M Return vs Nifty]))/_xlfn.STDEV.P(Table2[6M Return vs Nifty])</f>
        <v>3.7519355448467038</v>
      </c>
      <c r="M478">
        <v>6.9123565750587499</v>
      </c>
      <c r="N478">
        <f>(Table2[[#This Row],[1W Return vs Nifty]]-AVERAGE(Table2[1W Return vs Nifty]))/_xlfn.STDEV.P(Table2[1W Return vs Nifty])</f>
        <v>1.2597553595596809</v>
      </c>
      <c r="O478">
        <v>763.26</v>
      </c>
      <c r="P478">
        <v>706.90100854356001</v>
      </c>
      <c r="Q478">
        <v>598.96585500301899</v>
      </c>
      <c r="R478">
        <v>43.360283271949697</v>
      </c>
      <c r="S478" s="1">
        <f>(Table2[[#This Row],[Close Price]]-Table2[[#This Row],[20D EMA]])/Table2[[#This Row],[20D EMA]]</f>
        <v>-1.3114797054738871E-2</v>
      </c>
      <c r="T478" s="1">
        <f>(Table2[[#This Row],[Close Price]]-Table2[[#This Row],[50D EMA]])/Table2[[#This Row],[50D EMA]]</f>
        <v>6.556645258143512E-2</v>
      </c>
      <c r="U478" s="1">
        <f>(Table2[[#This Row],[Close Price]]-Table2[[#This Row],[200D EMA]])/Table2[[#This Row],[200D EMA]]</f>
        <v>0.25758420736054038</v>
      </c>
      <c r="V478">
        <v>0.62128387413462205</v>
      </c>
      <c r="W478">
        <v>750</v>
      </c>
      <c r="X478">
        <v>794.05</v>
      </c>
      <c r="Y478">
        <v>750</v>
      </c>
      <c r="Z478">
        <v>853.85</v>
      </c>
      <c r="AA478">
        <v>747</v>
      </c>
      <c r="AB478">
        <v>855.1</v>
      </c>
      <c r="AC478" s="1">
        <f>(Table2[[#This Row],[Close Price]]/Table2[[#This Row],[Day Low]])-1</f>
        <v>4.3333333333333002E-3</v>
      </c>
      <c r="AD478" s="1">
        <f>(Table2[[#This Row],[Day High]]/Table2[[#This Row],[Close Price]])-1</f>
        <v>5.4165283770328587E-2</v>
      </c>
      <c r="AE478" s="1">
        <f>(Table2[[#This Row],[Close Price]]/Table2[[#This Row],[Current Week Low]])-1</f>
        <v>4.3333333333333002E-3</v>
      </c>
      <c r="AF478" s="1">
        <f>(Table2[[#This Row],[Current Week High]]/Table2[[#This Row],[Close Price]])-1</f>
        <v>0.13355459674742787</v>
      </c>
      <c r="AG478" s="1">
        <f>(Table2[[#This Row],[Close Price]]/Table2[[#This Row],[Current Month Low]])-1</f>
        <v>8.3668005354753383E-3</v>
      </c>
      <c r="AH478" s="1">
        <f>(Table2[[#This Row],[Current Month High]]/Table2[[#This Row],[Close Price]])-1</f>
        <v>0.13521407235313654</v>
      </c>
      <c r="AI478">
        <v>23.060073016926601</v>
      </c>
      <c r="AJ478">
        <v>142.98387096774101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0.36</v>
      </c>
      <c r="AM478" t="s">
        <v>3159</v>
      </c>
      <c r="AN478">
        <v>2.73</v>
      </c>
      <c r="AO478" t="s">
        <v>3159</v>
      </c>
      <c r="AP478">
        <v>-4.0855882302627003E-2</v>
      </c>
      <c r="AQ478">
        <f>(Table2[[#This Row],[Sharpe Ratio]]-AVERAGE(Table2[Sharpe Ratio]))/_xlfn.STDEV.P(Table2[Sharpe Ratio])</f>
        <v>-1.1401183828322348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4.3770496199340645</v>
      </c>
      <c r="AS478">
        <f>_xlfn.RANK.AVG(Table2[[#This Row],[1Y Return vs Nifty Z-Score]],Table2[1Y Return vs Nifty Z-Score])</f>
        <v>668</v>
      </c>
      <c r="AT478">
        <f>_xlfn.RANK.AVG(Table2[[#This Row],[6M Return vs Nifty Z-Score]],Table2[6M Return vs Nifty Z-Score])</f>
        <v>9</v>
      </c>
      <c r="AU478">
        <f>_xlfn.RANK.AVG(Table2[[#This Row],[Sharpe Ratio Z-Score]],Table2[Sharpe Ratio Z-Score])</f>
        <v>648</v>
      </c>
      <c r="AV478">
        <f>(Table2[[#This Row],[Rank 1Y]]+Table2[[#This Row],[Rank 6M]]+Table2[[#This Row],[Rank Sharpe]])/3</f>
        <v>441.66666666666669</v>
      </c>
    </row>
    <row r="479" spans="1:48" hidden="1" x14ac:dyDescent="0.3">
      <c r="A479" t="s">
        <v>388</v>
      </c>
      <c r="B479" t="s">
        <v>389</v>
      </c>
      <c r="C479" t="s">
        <v>3127</v>
      </c>
      <c r="D479" t="s">
        <v>287</v>
      </c>
      <c r="E479">
        <v>57036.809079054998</v>
      </c>
      <c r="F479">
        <v>6687.85</v>
      </c>
      <c r="G479">
        <v>-10.561268762496899</v>
      </c>
      <c r="H479">
        <f>(Table2[[#This Row],[1Y Return vs Nifty]]-AVERAGE(Table2[1Y Return vs Nifty]))/_xlfn.STDEV.P(Table2[1Y Return vs Nifty])</f>
        <v>-0.51450880720075209</v>
      </c>
      <c r="I479">
        <v>-9.2880827387721698</v>
      </c>
      <c r="J479">
        <f>(Table2[[#This Row],[1M Return vs Nifty]]-AVERAGE(Table2[1M Return vs Nifty]))/_xlfn.STDEV.P(Table2[1M Return vs Nifty])</f>
        <v>-0.91108048524584262</v>
      </c>
      <c r="K479">
        <v>-22.232610686085799</v>
      </c>
      <c r="L479">
        <f>(Table2[[#This Row],[6M Return vs Nifty]]-AVERAGE(Table2[6M Return vs Nifty]))/_xlfn.STDEV.P(Table2[6M Return vs Nifty])</f>
        <v>-0.93281185801122979</v>
      </c>
      <c r="M479">
        <v>-6.9384834498990999</v>
      </c>
      <c r="N479">
        <f>(Table2[[#This Row],[1W Return vs Nifty]]-AVERAGE(Table2[1W Return vs Nifty]))/_xlfn.STDEV.P(Table2[1W Return vs Nifty])</f>
        <v>-1.6410865032306592</v>
      </c>
      <c r="O479">
        <v>7630.47</v>
      </c>
      <c r="P479">
        <v>7833.25127804978</v>
      </c>
      <c r="Q479">
        <v>7467.6914292165802</v>
      </c>
      <c r="R479">
        <v>16.7055245928631</v>
      </c>
      <c r="S479" s="1">
        <f>(Table2[[#This Row],[Close Price]]-Table2[[#This Row],[20D EMA]])/Table2[[#This Row],[20D EMA]]</f>
        <v>-0.12353367485882256</v>
      </c>
      <c r="T479" s="1">
        <f>(Table2[[#This Row],[Close Price]]-Table2[[#This Row],[50D EMA]])/Table2[[#This Row],[50D EMA]]</f>
        <v>-0.14622297145751037</v>
      </c>
      <c r="U479" s="1">
        <f>(Table2[[#This Row],[Close Price]]-Table2[[#This Row],[200D EMA]])/Table2[[#This Row],[200D EMA]]</f>
        <v>-0.10442871623826473</v>
      </c>
      <c r="V479">
        <v>0.63199531574490997</v>
      </c>
      <c r="W479">
        <v>6628.1</v>
      </c>
      <c r="X479">
        <v>6986</v>
      </c>
      <c r="Y479">
        <v>6628.1</v>
      </c>
      <c r="Z479">
        <v>7538.45</v>
      </c>
      <c r="AA479">
        <v>6628.1</v>
      </c>
      <c r="AB479">
        <v>8040</v>
      </c>
      <c r="AC479" s="1">
        <f>(Table2[[#This Row],[Close Price]]/Table2[[#This Row],[Day Low]])-1</f>
        <v>9.0146497487968436E-3</v>
      </c>
      <c r="AD479" s="1">
        <f>(Table2[[#This Row],[Day High]]/Table2[[#This Row],[Close Price]])-1</f>
        <v>4.4580844367023698E-2</v>
      </c>
      <c r="AE479" s="1">
        <f>(Table2[[#This Row],[Close Price]]/Table2[[#This Row],[Current Week Low]])-1</f>
        <v>9.0146497487968436E-3</v>
      </c>
      <c r="AF479" s="1">
        <f>(Table2[[#This Row],[Current Week High]]/Table2[[#This Row],[Close Price]])-1</f>
        <v>0.12718586690790001</v>
      </c>
      <c r="AG479" s="1">
        <f>(Table2[[#This Row],[Close Price]]/Table2[[#This Row],[Current Month Low]])-1</f>
        <v>9.0146497487968436E-3</v>
      </c>
      <c r="AH479" s="1">
        <f>(Table2[[#This Row],[Current Month High]]/Table2[[#This Row],[Close Price]])-1</f>
        <v>0.20218007281861872</v>
      </c>
      <c r="AI479">
        <v>48.553720552942998</v>
      </c>
      <c r="AJ479">
        <v>25.593427230046899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0.08</v>
      </c>
      <c r="AM479" t="s">
        <v>3159</v>
      </c>
      <c r="AN479">
        <v>-11.03</v>
      </c>
      <c r="AO479" t="s">
        <v>3158</v>
      </c>
      <c r="AP479">
        <v>0.111695727233484</v>
      </c>
      <c r="AQ479">
        <f>(Table2[[#This Row],[Sharpe Ratio]]-AVERAGE(Table2[Sharpe Ratio]))/_xlfn.STDEV.P(Table2[Sharpe Ratio])</f>
        <v>0.6680705115791804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496</v>
      </c>
      <c r="AT479">
        <f>_xlfn.RANK.AVG(Table2[[#This Row],[6M Return vs Nifty Z-Score]],Table2[6M Return vs Nifty Z-Score])</f>
        <v>654</v>
      </c>
      <c r="AU479">
        <f>_xlfn.RANK.AVG(Table2[[#This Row],[Sharpe Ratio Z-Score]],Table2[Sharpe Ratio Z-Score])</f>
        <v>180</v>
      </c>
      <c r="AV479">
        <f>(Table2[[#This Row],[Rank 1Y]]+Table2[[#This Row],[Rank 6M]]+Table2[[#This Row],[Rank Sharpe]])/3</f>
        <v>443.33333333333331</v>
      </c>
    </row>
    <row r="480" spans="1:48" hidden="1" x14ac:dyDescent="0.3">
      <c r="A480" t="s">
        <v>686</v>
      </c>
      <c r="B480" t="s">
        <v>687</v>
      </c>
      <c r="C480" t="s">
        <v>3124</v>
      </c>
      <c r="D480" t="s">
        <v>271</v>
      </c>
      <c r="E480">
        <v>25041.444829610002</v>
      </c>
      <c r="F480">
        <v>3329.15</v>
      </c>
      <c r="G480">
        <v>-8.1606316896105202</v>
      </c>
      <c r="H480">
        <f>(Table2[[#This Row],[1Y Return vs Nifty]]-AVERAGE(Table2[1Y Return vs Nifty]))/_xlfn.STDEV.P(Table2[1Y Return vs Nifty])</f>
        <v>-0.46626120765411572</v>
      </c>
      <c r="I480">
        <v>-5.1496736985934497</v>
      </c>
      <c r="J480">
        <f>(Table2[[#This Row],[1M Return vs Nifty]]-AVERAGE(Table2[1M Return vs Nifty]))/_xlfn.STDEV.P(Table2[1M Return vs Nifty])</f>
        <v>-0.45838382538009853</v>
      </c>
      <c r="K480">
        <v>-11.4707263810754</v>
      </c>
      <c r="L480">
        <f>(Table2[[#This Row],[6M Return vs Nifty]]-AVERAGE(Table2[6M Return vs Nifty]))/_xlfn.STDEV.P(Table2[6M Return vs Nifty])</f>
        <v>-0.55918000284662972</v>
      </c>
      <c r="M480">
        <v>1.4670208343739599</v>
      </c>
      <c r="N480">
        <f>(Table2[[#This Row],[1W Return vs Nifty]]-AVERAGE(Table2[1W Return vs Nifty]))/_xlfn.STDEV.P(Table2[1W Return vs Nifty])</f>
        <v>0.11931493536418504</v>
      </c>
      <c r="O480">
        <v>3454.31</v>
      </c>
      <c r="P480">
        <v>3597.1868586343098</v>
      </c>
      <c r="Q480">
        <v>3601.6206798307999</v>
      </c>
      <c r="R480">
        <v>34.230344362435503</v>
      </c>
      <c r="S480" s="1">
        <f>(Table2[[#This Row],[Close Price]]-Table2[[#This Row],[20D EMA]])/Table2[[#This Row],[20D EMA]]</f>
        <v>-3.6232995880508656E-2</v>
      </c>
      <c r="T480" s="1">
        <f>(Table2[[#This Row],[Close Price]]-Table2[[#This Row],[50D EMA]])/Table2[[#This Row],[50D EMA]]</f>
        <v>-7.4512909439481079E-2</v>
      </c>
      <c r="U480" s="1">
        <f>(Table2[[#This Row],[Close Price]]-Table2[[#This Row],[200D EMA]])/Table2[[#This Row],[200D EMA]]</f>
        <v>-7.5652242157716668E-2</v>
      </c>
      <c r="V480">
        <v>1.20375998784484</v>
      </c>
      <c r="W480">
        <v>3269.25</v>
      </c>
      <c r="X480">
        <v>3347.95</v>
      </c>
      <c r="Y480">
        <v>3269.25</v>
      </c>
      <c r="Z480">
        <v>3439.3</v>
      </c>
      <c r="AA480">
        <v>3269.25</v>
      </c>
      <c r="AB480">
        <v>3543.25</v>
      </c>
      <c r="AC480" s="1">
        <f>(Table2[[#This Row],[Close Price]]/Table2[[#This Row],[Day Low]])-1</f>
        <v>1.8322245163263862E-2</v>
      </c>
      <c r="AD480" s="1">
        <f>(Table2[[#This Row],[Day High]]/Table2[[#This Row],[Close Price]])-1</f>
        <v>5.6470870943032825E-3</v>
      </c>
      <c r="AE480" s="1">
        <f>(Table2[[#This Row],[Close Price]]/Table2[[#This Row],[Current Week Low]])-1</f>
        <v>1.8322245163263862E-2</v>
      </c>
      <c r="AF480" s="1">
        <f>(Table2[[#This Row],[Current Week High]]/Table2[[#This Row],[Close Price]])-1</f>
        <v>3.3086523587101846E-2</v>
      </c>
      <c r="AG480" s="1">
        <f>(Table2[[#This Row],[Close Price]]/Table2[[#This Row],[Current Month Low]])-1</f>
        <v>1.8322245163263862E-2</v>
      </c>
      <c r="AH480" s="1">
        <f>(Table2[[#This Row],[Current Month High]]/Table2[[#This Row],[Close Price]])-1</f>
        <v>6.4310709940975874E-2</v>
      </c>
      <c r="AI480">
        <v>44.718621870447301</v>
      </c>
      <c r="AJ480">
        <v>31.873638344226499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-0.01</v>
      </c>
      <c r="AM480" t="s">
        <v>3158</v>
      </c>
      <c r="AN480">
        <v>0.75</v>
      </c>
      <c r="AO480" t="s">
        <v>3159</v>
      </c>
      <c r="AP480">
        <v>5.8605007139601997E-2</v>
      </c>
      <c r="AQ480">
        <f>(Table2[[#This Row],[Sharpe Ratio]]-AVERAGE(Table2[Sharpe Ratio]))/_xlfn.STDEV.P(Table2[Sharpe Ratio])</f>
        <v>3.8788062433087474E-2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476</v>
      </c>
      <c r="AT480">
        <f>_xlfn.RANK.AVG(Table2[[#This Row],[6M Return vs Nifty Z-Score]],Table2[6M Return vs Nifty Z-Score])</f>
        <v>512</v>
      </c>
      <c r="AU480">
        <f>_xlfn.RANK.AVG(Table2[[#This Row],[Sharpe Ratio Z-Score]],Table2[Sharpe Ratio Z-Score])</f>
        <v>343</v>
      </c>
      <c r="AV480">
        <f>(Table2[[#This Row],[Rank 1Y]]+Table2[[#This Row],[Rank 6M]]+Table2[[#This Row],[Rank Sharpe]])/3</f>
        <v>443.66666666666669</v>
      </c>
    </row>
    <row r="481" spans="1:48" hidden="1" x14ac:dyDescent="0.3">
      <c r="A481" t="s">
        <v>1047</v>
      </c>
      <c r="B481" t="s">
        <v>1048</v>
      </c>
      <c r="C481" t="s">
        <v>3124</v>
      </c>
      <c r="D481" t="s">
        <v>91</v>
      </c>
      <c r="E481">
        <v>12160.557826335</v>
      </c>
      <c r="F481">
        <v>2172.15</v>
      </c>
      <c r="G481">
        <v>-4.9153987472047103</v>
      </c>
      <c r="H481">
        <f>(Table2[[#This Row],[1Y Return vs Nifty]]-AVERAGE(Table2[1Y Return vs Nifty]))/_xlfn.STDEV.P(Table2[1Y Return vs Nifty])</f>
        <v>-0.40103906257889543</v>
      </c>
      <c r="I481">
        <v>-4.2301933517826296</v>
      </c>
      <c r="J481">
        <f>(Table2[[#This Row],[1M Return vs Nifty]]-AVERAGE(Table2[1M Return vs Nifty]))/_xlfn.STDEV.P(Table2[1M Return vs Nifty])</f>
        <v>-0.35780273787225808</v>
      </c>
      <c r="K481">
        <v>-28.124466510327299</v>
      </c>
      <c r="L481">
        <f>(Table2[[#This Row],[6M Return vs Nifty]]-AVERAGE(Table2[6M Return vs Nifty]))/_xlfn.STDEV.P(Table2[6M Return vs Nifty])</f>
        <v>-1.137365722333002</v>
      </c>
      <c r="M481">
        <v>-1.63625620193913</v>
      </c>
      <c r="N481">
        <f>(Table2[[#This Row],[1W Return vs Nifty]]-AVERAGE(Table2[1W Return vs Nifty]))/_xlfn.STDEV.P(Table2[1W Return vs Nifty])</f>
        <v>-0.53061791510206979</v>
      </c>
      <c r="O481">
        <v>2330.38</v>
      </c>
      <c r="P481">
        <v>2459.4241744625101</v>
      </c>
      <c r="Q481">
        <v>2552.86408371982</v>
      </c>
      <c r="R481">
        <v>35.643539323779798</v>
      </c>
      <c r="S481" s="1">
        <f>(Table2[[#This Row],[Close Price]]-Table2[[#This Row],[20D EMA]])/Table2[[#This Row],[20D EMA]]</f>
        <v>-6.7898797620988854E-2</v>
      </c>
      <c r="T481" s="1">
        <f>(Table2[[#This Row],[Close Price]]-Table2[[#This Row],[50D EMA]])/Table2[[#This Row],[50D EMA]]</f>
        <v>-0.11680546098775002</v>
      </c>
      <c r="U481" s="1">
        <f>(Table2[[#This Row],[Close Price]]-Table2[[#This Row],[200D EMA]])/Table2[[#This Row],[200D EMA]]</f>
        <v>-0.14913213991599394</v>
      </c>
      <c r="V481">
        <v>1.8613139134598999</v>
      </c>
      <c r="W481">
        <v>2165</v>
      </c>
      <c r="X481">
        <v>2260</v>
      </c>
      <c r="Y481">
        <v>2150</v>
      </c>
      <c r="Z481">
        <v>2349.85</v>
      </c>
      <c r="AA481">
        <v>2150</v>
      </c>
      <c r="AB481">
        <v>2485</v>
      </c>
      <c r="AC481" s="1">
        <f>(Table2[[#This Row],[Close Price]]/Table2[[#This Row],[Day Low]])-1</f>
        <v>3.3025404157043248E-3</v>
      </c>
      <c r="AD481" s="1">
        <f>(Table2[[#This Row],[Day High]]/Table2[[#This Row],[Close Price]])-1</f>
        <v>4.0443799921736412E-2</v>
      </c>
      <c r="AE481" s="1">
        <f>(Table2[[#This Row],[Close Price]]/Table2[[#This Row],[Current Week Low]])-1</f>
        <v>1.0302325581395433E-2</v>
      </c>
      <c r="AF481" s="1">
        <f>(Table2[[#This Row],[Current Week High]]/Table2[[#This Row],[Close Price]])-1</f>
        <v>8.1808346569067325E-2</v>
      </c>
      <c r="AG481" s="1">
        <f>(Table2[[#This Row],[Close Price]]/Table2[[#This Row],[Current Month Low]])-1</f>
        <v>1.0302325581395433E-2</v>
      </c>
      <c r="AH481" s="1">
        <f>(Table2[[#This Row],[Current Month High]]/Table2[[#This Row],[Close Price]])-1</f>
        <v>0.14402780655111291</v>
      </c>
      <c r="AI481">
        <v>68.266464102387005</v>
      </c>
      <c r="AJ481">
        <v>24.051970302684101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</v>
      </c>
      <c r="AM481">
        <v>0</v>
      </c>
      <c r="AN481">
        <v>-0.9</v>
      </c>
      <c r="AO481" t="s">
        <v>3158</v>
      </c>
      <c r="AP481">
        <v>0.1102572457959</v>
      </c>
      <c r="AQ481">
        <f>(Table2[[#This Row],[Sharpe Ratio]]-AVERAGE(Table2[Sharpe Ratio]))/_xlfn.STDEV.P(Table2[Sharpe Ratio])</f>
        <v>0.65102024139084358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455</v>
      </c>
      <c r="AT481">
        <f>_xlfn.RANK.AVG(Table2[[#This Row],[6M Return vs Nifty Z-Score]],Table2[6M Return vs Nifty Z-Score])</f>
        <v>695</v>
      </c>
      <c r="AU481">
        <f>_xlfn.RANK.AVG(Table2[[#This Row],[Sharpe Ratio Z-Score]],Table2[Sharpe Ratio Z-Score])</f>
        <v>182</v>
      </c>
      <c r="AV481">
        <f>(Table2[[#This Row],[Rank 1Y]]+Table2[[#This Row],[Rank 6M]]+Table2[[#This Row],[Rank Sharpe]])/3</f>
        <v>444</v>
      </c>
    </row>
    <row r="482" spans="1:48" hidden="1" x14ac:dyDescent="0.3">
      <c r="A482" t="s">
        <v>240</v>
      </c>
      <c r="B482" t="s">
        <v>241</v>
      </c>
      <c r="C482" t="s">
        <v>3113</v>
      </c>
      <c r="D482" t="s">
        <v>54</v>
      </c>
      <c r="E482">
        <v>101307.9774861</v>
      </c>
      <c r="F482">
        <v>1205.05</v>
      </c>
      <c r="G482">
        <v>-16.279118737376699</v>
      </c>
      <c r="H482">
        <f>(Table2[[#This Row],[1Y Return vs Nifty]]-AVERAGE(Table2[1Y Return vs Nifty]))/_xlfn.STDEV.P(Table2[1Y Return vs Nifty])</f>
        <v>-0.6294251929266681</v>
      </c>
      <c r="I482">
        <v>-13.076068778352999</v>
      </c>
      <c r="J482">
        <f>(Table2[[#This Row],[1M Return vs Nifty]]-AVERAGE(Table2[1M Return vs Nifty]))/_xlfn.STDEV.P(Table2[1M Return vs Nifty])</f>
        <v>-1.3254447037384289</v>
      </c>
      <c r="K482">
        <v>-12.6288162896251</v>
      </c>
      <c r="L482">
        <f>(Table2[[#This Row],[6M Return vs Nifty]]-AVERAGE(Table2[6M Return vs Nifty]))/_xlfn.STDEV.P(Table2[6M Return vs Nifty])</f>
        <v>-0.59938664963035093</v>
      </c>
      <c r="M482">
        <v>-0.27728700315478499</v>
      </c>
      <c r="N482">
        <f>(Table2[[#This Row],[1W Return vs Nifty]]-AVERAGE(Table2[1W Return vs Nifty]))/_xlfn.STDEV.P(Table2[1W Return vs Nifty])</f>
        <v>-0.24600306611291828</v>
      </c>
      <c r="O482">
        <v>1319.24</v>
      </c>
      <c r="P482">
        <v>1393.0849684232201</v>
      </c>
      <c r="Q482">
        <v>1335.5691673926899</v>
      </c>
      <c r="R482">
        <v>20.905904811328199</v>
      </c>
      <c r="S482" s="1">
        <f>(Table2[[#This Row],[Close Price]]-Table2[[#This Row],[20D EMA]])/Table2[[#This Row],[20D EMA]]</f>
        <v>-8.6557411843182483E-2</v>
      </c>
      <c r="T482" s="1">
        <f>(Table2[[#This Row],[Close Price]]-Table2[[#This Row],[50D EMA]])/Table2[[#This Row],[50D EMA]]</f>
        <v>-0.13497738665291159</v>
      </c>
      <c r="U482" s="1">
        <f>(Table2[[#This Row],[Close Price]]-Table2[[#This Row],[200D EMA]])/Table2[[#This Row],[200D EMA]]</f>
        <v>-9.7725502040070786E-2</v>
      </c>
      <c r="V482">
        <v>0.79352420448350403</v>
      </c>
      <c r="W482">
        <v>1195</v>
      </c>
      <c r="X482">
        <v>1250</v>
      </c>
      <c r="Y482">
        <v>1195</v>
      </c>
      <c r="Z482">
        <v>1278.3499999999999</v>
      </c>
      <c r="AA482">
        <v>1195</v>
      </c>
      <c r="AB482">
        <v>1320</v>
      </c>
      <c r="AC482" s="1">
        <f>(Table2[[#This Row],[Close Price]]/Table2[[#This Row],[Day Low]])-1</f>
        <v>8.4100418410042455E-3</v>
      </c>
      <c r="AD482" s="1">
        <f>(Table2[[#This Row],[Day High]]/Table2[[#This Row],[Close Price]])-1</f>
        <v>3.7301356790174767E-2</v>
      </c>
      <c r="AE482" s="1">
        <f>(Table2[[#This Row],[Close Price]]/Table2[[#This Row],[Current Week Low]])-1</f>
        <v>8.4100418410042455E-3</v>
      </c>
      <c r="AF482" s="1">
        <f>(Table2[[#This Row],[Current Week High]]/Table2[[#This Row],[Close Price]])-1</f>
        <v>6.082735156217578E-2</v>
      </c>
      <c r="AG482" s="1">
        <f>(Table2[[#This Row],[Close Price]]/Table2[[#This Row],[Current Month Low]])-1</f>
        <v>8.4100418410042455E-3</v>
      </c>
      <c r="AH482" s="1">
        <f>(Table2[[#This Row],[Current Month High]]/Table2[[#This Row],[Close Price]])-1</f>
        <v>9.5390232770424577E-2</v>
      </c>
      <c r="AI482">
        <v>37.089747313389402</v>
      </c>
      <c r="AJ482">
        <v>19.170292721518901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-0.15</v>
      </c>
      <c r="AM482" t="s">
        <v>3158</v>
      </c>
      <c r="AN482">
        <v>-5.88</v>
      </c>
      <c r="AO482" t="s">
        <v>3158</v>
      </c>
      <c r="AP482">
        <v>8.5636816017569006E-2</v>
      </c>
      <c r="AQ482">
        <f>(Table2[[#This Row],[Sharpe Ratio]]-AVERAGE(Table2[Sharpe Ratio]))/_xlfn.STDEV.P(Table2[Sharpe Ratio])</f>
        <v>0.35919514799334579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553</v>
      </c>
      <c r="AT482">
        <f>_xlfn.RANK.AVG(Table2[[#This Row],[6M Return vs Nifty Z-Score]],Table2[6M Return vs Nifty Z-Score])</f>
        <v>526</v>
      </c>
      <c r="AU482">
        <f>_xlfn.RANK.AVG(Table2[[#This Row],[Sharpe Ratio Z-Score]],Table2[Sharpe Ratio Z-Score])</f>
        <v>256</v>
      </c>
      <c r="AV482">
        <f>(Table2[[#This Row],[Rank 1Y]]+Table2[[#This Row],[Rank 6M]]+Table2[[#This Row],[Rank Sharpe]])/3</f>
        <v>445</v>
      </c>
    </row>
    <row r="483" spans="1:48" hidden="1" x14ac:dyDescent="0.3">
      <c r="A483" t="s">
        <v>1375</v>
      </c>
      <c r="B483" t="s">
        <v>1376</v>
      </c>
      <c r="C483" t="s">
        <v>3113</v>
      </c>
      <c r="D483" t="s">
        <v>24</v>
      </c>
      <c r="E483">
        <v>7766.0985794339904</v>
      </c>
      <c r="F483">
        <v>205.53</v>
      </c>
      <c r="G483">
        <v>-29.391452460358199</v>
      </c>
      <c r="H483">
        <f>(Table2[[#This Row],[1Y Return vs Nifty]]-AVERAGE(Table2[1Y Return vs Nifty]))/_xlfn.STDEV.P(Table2[1Y Return vs Nifty])</f>
        <v>-0.89295466755384301</v>
      </c>
      <c r="I483">
        <v>-2.2099307019931702</v>
      </c>
      <c r="J483">
        <f>(Table2[[#This Row],[1M Return vs Nifty]]-AVERAGE(Table2[1M Return vs Nifty]))/_xlfn.STDEV.P(Table2[1M Return vs Nifty])</f>
        <v>-0.13680811294951009</v>
      </c>
      <c r="K483">
        <v>-13.2022224210966</v>
      </c>
      <c r="L483">
        <f>(Table2[[#This Row],[6M Return vs Nifty]]-AVERAGE(Table2[6M Return vs Nifty]))/_xlfn.STDEV.P(Table2[6M Return vs Nifty])</f>
        <v>-0.61929420397608093</v>
      </c>
      <c r="M483">
        <v>0.27416025912395098</v>
      </c>
      <c r="N483">
        <f>(Table2[[#This Row],[1W Return vs Nifty]]-AVERAGE(Table2[1W Return vs Nifty]))/_xlfn.STDEV.P(Table2[1W Return vs Nifty])</f>
        <v>-0.13051105980450312</v>
      </c>
      <c r="O483">
        <v>215.57</v>
      </c>
      <c r="P483">
        <v>220.14618262858801</v>
      </c>
      <c r="Q483">
        <v>222.27387928370501</v>
      </c>
      <c r="R483">
        <v>28.775431683531</v>
      </c>
      <c r="S483" s="1">
        <f>(Table2[[#This Row],[Close Price]]-Table2[[#This Row],[20D EMA]])/Table2[[#This Row],[20D EMA]]</f>
        <v>-4.6574198636173826E-2</v>
      </c>
      <c r="T483" s="1">
        <f>(Table2[[#This Row],[Close Price]]-Table2[[#This Row],[50D EMA]])/Table2[[#This Row],[50D EMA]]</f>
        <v>-6.6393077790711422E-2</v>
      </c>
      <c r="U483" s="1">
        <f>(Table2[[#This Row],[Close Price]]-Table2[[#This Row],[200D EMA]])/Table2[[#This Row],[200D EMA]]</f>
        <v>-7.5329945820280256E-2</v>
      </c>
      <c r="V483">
        <v>0.37998378852266101</v>
      </c>
      <c r="W483">
        <v>204</v>
      </c>
      <c r="X483">
        <v>211.99</v>
      </c>
      <c r="Y483">
        <v>204</v>
      </c>
      <c r="Z483">
        <v>216.8</v>
      </c>
      <c r="AA483">
        <v>204</v>
      </c>
      <c r="AB483">
        <v>221.83</v>
      </c>
      <c r="AC483" s="1">
        <f>(Table2[[#This Row],[Close Price]]/Table2[[#This Row],[Day Low]])-1</f>
        <v>7.5000000000000622E-3</v>
      </c>
      <c r="AD483" s="1">
        <f>(Table2[[#This Row],[Day High]]/Table2[[#This Row],[Close Price]])-1</f>
        <v>3.1430934656741183E-2</v>
      </c>
      <c r="AE483" s="1">
        <f>(Table2[[#This Row],[Close Price]]/Table2[[#This Row],[Current Week Low]])-1</f>
        <v>7.5000000000000622E-3</v>
      </c>
      <c r="AF483" s="1">
        <f>(Table2[[#This Row],[Current Week High]]/Table2[[#This Row],[Close Price]])-1</f>
        <v>5.4833844207658355E-2</v>
      </c>
      <c r="AG483" s="1">
        <f>(Table2[[#This Row],[Close Price]]/Table2[[#This Row],[Current Month Low]])-1</f>
        <v>7.5000000000000622E-3</v>
      </c>
      <c r="AH483" s="1">
        <f>(Table2[[#This Row],[Current Month High]]/Table2[[#This Row],[Close Price]])-1</f>
        <v>7.9307157106018655E-2</v>
      </c>
      <c r="AI483">
        <v>39.420036004476202</v>
      </c>
      <c r="AJ483">
        <v>7.046875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-0.06</v>
      </c>
      <c r="AM483" t="s">
        <v>3158</v>
      </c>
      <c r="AN483">
        <v>2.2799999999999998</v>
      </c>
      <c r="AO483" t="s">
        <v>3159</v>
      </c>
      <c r="AP483">
        <v>0.113066029213601</v>
      </c>
      <c r="AQ483">
        <f>(Table2[[#This Row],[Sharpe Ratio]]-AVERAGE(Table2[Sharpe Ratio]))/_xlfn.STDEV.P(Table2[Sharpe Ratio])</f>
        <v>0.6843126530418111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626</v>
      </c>
      <c r="AT483">
        <f>_xlfn.RANK.AVG(Table2[[#This Row],[6M Return vs Nifty Z-Score]],Table2[6M Return vs Nifty Z-Score])</f>
        <v>533</v>
      </c>
      <c r="AU483">
        <f>_xlfn.RANK.AVG(Table2[[#This Row],[Sharpe Ratio Z-Score]],Table2[Sharpe Ratio Z-Score])</f>
        <v>176</v>
      </c>
      <c r="AV483">
        <f>(Table2[[#This Row],[Rank 1Y]]+Table2[[#This Row],[Rank 6M]]+Table2[[#This Row],[Rank Sharpe]])/3</f>
        <v>445</v>
      </c>
    </row>
    <row r="484" spans="1:48" hidden="1" x14ac:dyDescent="0.3">
      <c r="A484" t="s">
        <v>684</v>
      </c>
      <c r="B484" t="s">
        <v>685</v>
      </c>
      <c r="C484" t="s">
        <v>3119</v>
      </c>
      <c r="D484" t="s">
        <v>215</v>
      </c>
      <c r="E484">
        <v>25193.34092115</v>
      </c>
      <c r="F484">
        <v>1226.0999999999999</v>
      </c>
      <c r="G484">
        <v>-24.402137369171399</v>
      </c>
      <c r="H484">
        <f>(Table2[[#This Row],[1Y Return vs Nifty]]-AVERAGE(Table2[1Y Return vs Nifty]))/_xlfn.STDEV.P(Table2[1Y Return vs Nifty])</f>
        <v>-0.79268025321176161</v>
      </c>
      <c r="I484">
        <v>-9.4023357767511904</v>
      </c>
      <c r="J484">
        <f>(Table2[[#This Row],[1M Return vs Nifty]]-AVERAGE(Table2[1M Return vs Nifty]))/_xlfn.STDEV.P(Table2[1M Return vs Nifty])</f>
        <v>-0.92357851726018958</v>
      </c>
      <c r="K484">
        <v>1.4677272172489</v>
      </c>
      <c r="L484">
        <f>(Table2[[#This Row],[6M Return vs Nifty]]-AVERAGE(Table2[6M Return vs Nifty]))/_xlfn.STDEV.P(Table2[6M Return vs Nifty])</f>
        <v>-0.10998186208494702</v>
      </c>
      <c r="M484">
        <v>-5.7449613013607301</v>
      </c>
      <c r="N484">
        <f>(Table2[[#This Row],[1W Return vs Nifty]]-AVERAGE(Table2[1W Return vs Nifty]))/_xlfn.STDEV.P(Table2[1W Return vs Nifty])</f>
        <v>-1.3911219518814995</v>
      </c>
      <c r="O484">
        <v>1322.7</v>
      </c>
      <c r="P484">
        <v>1360.7981887415499</v>
      </c>
      <c r="Q484">
        <v>1296.9265260167999</v>
      </c>
      <c r="R484">
        <v>14.1657561102299</v>
      </c>
      <c r="S484" s="1">
        <f>(Table2[[#This Row],[Close Price]]-Table2[[#This Row],[20D EMA]])/Table2[[#This Row],[20D EMA]]</f>
        <v>-7.3032433658426044E-2</v>
      </c>
      <c r="T484" s="1">
        <f>(Table2[[#This Row],[Close Price]]-Table2[[#This Row],[50D EMA]])/Table2[[#This Row],[50D EMA]]</f>
        <v>-9.8984691378901146E-2</v>
      </c>
      <c r="U484" s="1">
        <f>(Table2[[#This Row],[Close Price]]-Table2[[#This Row],[200D EMA]])/Table2[[#This Row],[200D EMA]]</f>
        <v>-5.4611055133806825E-2</v>
      </c>
      <c r="V484">
        <v>0.87937995224677401</v>
      </c>
      <c r="W484">
        <v>1189.3499999999999</v>
      </c>
      <c r="X484">
        <v>1225.9000000000001</v>
      </c>
      <c r="Y484">
        <v>1189.3499999999999</v>
      </c>
      <c r="Z484">
        <v>1301.3</v>
      </c>
      <c r="AA484">
        <v>1189.3499999999999</v>
      </c>
      <c r="AB484">
        <v>1399.9</v>
      </c>
      <c r="AC484" s="1">
        <f>(Table2[[#This Row],[Close Price]]/Table2[[#This Row],[Day Low]])-1</f>
        <v>3.0899230672216005E-2</v>
      </c>
      <c r="AD484" s="1">
        <f>(Table2[[#This Row],[Day High]]/Table2[[#This Row],[Close Price]])-1</f>
        <v>-1.6311883206898692E-4</v>
      </c>
      <c r="AE484" s="1">
        <f>(Table2[[#This Row],[Close Price]]/Table2[[#This Row],[Current Week Low]])-1</f>
        <v>3.0899230672216005E-2</v>
      </c>
      <c r="AF484" s="1">
        <f>(Table2[[#This Row],[Current Week High]]/Table2[[#This Row],[Close Price]])-1</f>
        <v>6.1332680858005029E-2</v>
      </c>
      <c r="AG484" s="1">
        <f>(Table2[[#This Row],[Close Price]]/Table2[[#This Row],[Current Month Low]])-1</f>
        <v>3.0899230672216005E-2</v>
      </c>
      <c r="AH484" s="1">
        <f>(Table2[[#This Row],[Current Month High]]/Table2[[#This Row],[Close Price]])-1</f>
        <v>0.14175026506810218</v>
      </c>
      <c r="AI484">
        <v>22.8244025772775</v>
      </c>
      <c r="AJ484">
        <v>22.2371766113354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0</v>
      </c>
      <c r="AM484" t="s">
        <v>3160</v>
      </c>
      <c r="AN484">
        <v>-8.27</v>
      </c>
      <c r="AO484" t="s">
        <v>3158</v>
      </c>
      <c r="AP484">
        <v>3.9651730118094003E-2</v>
      </c>
      <c r="AQ484">
        <f>(Table2[[#This Row],[Sharpe Ratio]]-AVERAGE(Table2[Sharpe Ratio]))/_xlfn.STDEV.P(Table2[Sharpe Ratio])</f>
        <v>-0.18586446746946586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600</v>
      </c>
      <c r="AT484">
        <f>_xlfn.RANK.AVG(Table2[[#This Row],[6M Return vs Nifty Z-Score]],Table2[6M Return vs Nifty Z-Score])</f>
        <v>341</v>
      </c>
      <c r="AU484">
        <f>_xlfn.RANK.AVG(Table2[[#This Row],[Sharpe Ratio Z-Score]],Table2[Sharpe Ratio Z-Score])</f>
        <v>398</v>
      </c>
      <c r="AV484">
        <f>(Table2[[#This Row],[Rank 1Y]]+Table2[[#This Row],[Rank 6M]]+Table2[[#This Row],[Rank Sharpe]])/3</f>
        <v>446.33333333333331</v>
      </c>
    </row>
    <row r="485" spans="1:48" hidden="1" x14ac:dyDescent="0.3">
      <c r="A485" t="s">
        <v>19</v>
      </c>
      <c r="B485" t="s">
        <v>20</v>
      </c>
      <c r="C485" t="s">
        <v>3112</v>
      </c>
      <c r="D485" t="s">
        <v>21</v>
      </c>
      <c r="E485">
        <v>1501632.9530331299</v>
      </c>
      <c r="F485">
        <v>4150.3500000000004</v>
      </c>
      <c r="G485">
        <v>3.4107465486634401</v>
      </c>
      <c r="H485">
        <f>(Table2[[#This Row],[1Y Return vs Nifty]]-AVERAGE(Table2[1Y Return vs Nifty]))/_xlfn.STDEV.P(Table2[1Y Return vs Nifty])</f>
        <v>-0.23370159681229505</v>
      </c>
      <c r="I485">
        <v>6.8124666398688198</v>
      </c>
      <c r="J485">
        <f>(Table2[[#This Row],[1M Return vs Nifty]]-AVERAGE(Table2[1M Return vs Nifty]))/_xlfn.STDEV.P(Table2[1M Return vs Nifty])</f>
        <v>0.85014341866276921</v>
      </c>
      <c r="K485">
        <v>-1.45179840172843</v>
      </c>
      <c r="L485">
        <f>(Table2[[#This Row],[6M Return vs Nifty]]-AVERAGE(Table2[6M Return vs Nifty]))/_xlfn.STDEV.P(Table2[6M Return vs Nifty])</f>
        <v>-0.21134215757810912</v>
      </c>
      <c r="M485">
        <v>9.0921006106195392</v>
      </c>
      <c r="N485">
        <f>(Table2[[#This Row],[1W Return vs Nifty]]-AVERAGE(Table2[1W Return vs Nifty]))/_xlfn.STDEV.P(Table2[1W Return vs Nifty])</f>
        <v>1.7162686639606199</v>
      </c>
      <c r="O485">
        <v>4120.17</v>
      </c>
      <c r="P485">
        <v>4175.47588885809</v>
      </c>
      <c r="Q485">
        <v>4059.7894248593698</v>
      </c>
      <c r="R485">
        <v>57.245541813266598</v>
      </c>
      <c r="S485" s="1">
        <f>(Table2[[#This Row],[Close Price]]-Table2[[#This Row],[20D EMA]])/Table2[[#This Row],[20D EMA]]</f>
        <v>7.3249404757571388E-3</v>
      </c>
      <c r="T485" s="1">
        <f>(Table2[[#This Row],[Close Price]]-Table2[[#This Row],[50D EMA]])/Table2[[#This Row],[50D EMA]]</f>
        <v>-6.0174910661407437E-3</v>
      </c>
      <c r="U485" s="1">
        <f>(Table2[[#This Row],[Close Price]]-Table2[[#This Row],[200D EMA]])/Table2[[#This Row],[200D EMA]]</f>
        <v>2.2306717335165132E-2</v>
      </c>
      <c r="V485">
        <v>0.92181578172121503</v>
      </c>
      <c r="W485">
        <v>4131.05</v>
      </c>
      <c r="X485">
        <v>4196.75</v>
      </c>
      <c r="Y485">
        <v>4117.6499999999996</v>
      </c>
      <c r="Z485">
        <v>4234.3</v>
      </c>
      <c r="AA485">
        <v>3913.25</v>
      </c>
      <c r="AB485">
        <v>4234.3</v>
      </c>
      <c r="AC485" s="1">
        <f>(Table2[[#This Row],[Close Price]]/Table2[[#This Row],[Day Low]])-1</f>
        <v>4.6719357064184397E-3</v>
      </c>
      <c r="AD485" s="1">
        <f>(Table2[[#This Row],[Day High]]/Table2[[#This Row],[Close Price]])-1</f>
        <v>1.1179780018552465E-2</v>
      </c>
      <c r="AE485" s="1">
        <f>(Table2[[#This Row],[Close Price]]/Table2[[#This Row],[Current Week Low]])-1</f>
        <v>7.9414228989838076E-3</v>
      </c>
      <c r="AF485" s="1">
        <f>(Table2[[#This Row],[Current Week High]]/Table2[[#This Row],[Close Price]])-1</f>
        <v>2.0227209753394204E-2</v>
      </c>
      <c r="AG485" s="1">
        <f>(Table2[[#This Row],[Close Price]]/Table2[[#This Row],[Current Month Low]])-1</f>
        <v>6.0589024468153063E-2</v>
      </c>
      <c r="AH485" s="1">
        <f>(Table2[[#This Row],[Current Month High]]/Table2[[#This Row],[Close Price]])-1</f>
        <v>2.0227209753394204E-2</v>
      </c>
      <c r="AI485">
        <v>10.647294806462</v>
      </c>
      <c r="AJ485">
        <v>24.747520288548198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-0.09</v>
      </c>
      <c r="AM485" t="s">
        <v>3158</v>
      </c>
      <c r="AN485">
        <v>1.45</v>
      </c>
      <c r="AO485" t="s">
        <v>3159</v>
      </c>
      <c r="AP485">
        <v>-9.7045847189299993E-3</v>
      </c>
      <c r="AQ485">
        <f>(Table2[[#This Row],[Sharpe Ratio]]-AVERAGE(Table2[Sharpe Ratio]))/_xlfn.STDEV.P(Table2[Sharpe Ratio])</f>
        <v>-0.77088314166611238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384</v>
      </c>
      <c r="AT485">
        <f>_xlfn.RANK.AVG(Table2[[#This Row],[6M Return vs Nifty Z-Score]],Table2[6M Return vs Nifty Z-Score])</f>
        <v>378</v>
      </c>
      <c r="AU485">
        <f>_xlfn.RANK.AVG(Table2[[#This Row],[Sharpe Ratio Z-Score]],Table2[Sharpe Ratio Z-Score])</f>
        <v>579</v>
      </c>
      <c r="AV485">
        <f>(Table2[[#This Row],[Rank 1Y]]+Table2[[#This Row],[Rank 6M]]+Table2[[#This Row],[Rank Sharpe]])/3</f>
        <v>447</v>
      </c>
    </row>
    <row r="486" spans="1:48" hidden="1" x14ac:dyDescent="0.3">
      <c r="A486" t="s">
        <v>263</v>
      </c>
      <c r="B486" t="s">
        <v>264</v>
      </c>
      <c r="C486" t="s">
        <v>3113</v>
      </c>
      <c r="D486" t="s">
        <v>34</v>
      </c>
      <c r="E486">
        <v>93226.697246591997</v>
      </c>
      <c r="F486">
        <v>49.32</v>
      </c>
      <c r="G486">
        <v>-1.8919161316141599</v>
      </c>
      <c r="H486">
        <f>(Table2[[#This Row],[1Y Return vs Nifty]]-AVERAGE(Table2[1Y Return vs Nifty]))/_xlfn.STDEV.P(Table2[1Y Return vs Nifty])</f>
        <v>-0.34027361822214502</v>
      </c>
      <c r="I486">
        <v>8.7564850764111996E-2</v>
      </c>
      <c r="J486">
        <f>(Table2[[#This Row],[1M Return vs Nifty]]-AVERAGE(Table2[1M Return vs Nifty]))/_xlfn.STDEV.P(Table2[1M Return vs Nifty])</f>
        <v>0.11451275762946653</v>
      </c>
      <c r="K486">
        <v>-25.129159767719699</v>
      </c>
      <c r="L486">
        <f>(Table2[[#This Row],[6M Return vs Nifty]]-AVERAGE(Table2[6M Return vs Nifty]))/_xlfn.STDEV.P(Table2[6M Return vs Nifty])</f>
        <v>-1.0333744524671407</v>
      </c>
      <c r="M486">
        <v>-1.6592088057039001</v>
      </c>
      <c r="N486">
        <f>(Table2[[#This Row],[1W Return vs Nifty]]-AVERAGE(Table2[1W Return vs Nifty]))/_xlfn.STDEV.P(Table2[1W Return vs Nifty])</f>
        <v>-0.53542497905926745</v>
      </c>
      <c r="O486">
        <v>53.26</v>
      </c>
      <c r="P486">
        <v>55.481731539162404</v>
      </c>
      <c r="Q486">
        <v>56.737252295517401</v>
      </c>
      <c r="R486">
        <v>27.261960794888498</v>
      </c>
      <c r="S486" s="1">
        <f>(Table2[[#This Row],[Close Price]]-Table2[[#This Row],[20D EMA]])/Table2[[#This Row],[20D EMA]]</f>
        <v>-7.3976717987232404E-2</v>
      </c>
      <c r="T486" s="1">
        <f>(Table2[[#This Row],[Close Price]]-Table2[[#This Row],[50D EMA]])/Table2[[#This Row],[50D EMA]]</f>
        <v>-0.11105874615346271</v>
      </c>
      <c r="U486" s="1">
        <f>(Table2[[#This Row],[Close Price]]-Table2[[#This Row],[200D EMA]])/Table2[[#This Row],[200D EMA]]</f>
        <v>-0.13072984671313401</v>
      </c>
      <c r="V486">
        <v>0.84086959365494096</v>
      </c>
      <c r="W486">
        <v>49.17</v>
      </c>
      <c r="X486">
        <v>51.41</v>
      </c>
      <c r="Y486">
        <v>49.17</v>
      </c>
      <c r="Z486">
        <v>53.49</v>
      </c>
      <c r="AA486">
        <v>49.17</v>
      </c>
      <c r="AB486">
        <v>56.38</v>
      </c>
      <c r="AC486" s="1">
        <f>(Table2[[#This Row],[Close Price]]/Table2[[#This Row],[Day Low]])-1</f>
        <v>3.0506406345331971E-3</v>
      </c>
      <c r="AD486" s="1">
        <f>(Table2[[#This Row],[Day High]]/Table2[[#This Row],[Close Price]])-1</f>
        <v>4.2376317923763063E-2</v>
      </c>
      <c r="AE486" s="1">
        <f>(Table2[[#This Row],[Close Price]]/Table2[[#This Row],[Current Week Low]])-1</f>
        <v>3.0506406345331971E-3</v>
      </c>
      <c r="AF486" s="1">
        <f>(Table2[[#This Row],[Current Week High]]/Table2[[#This Row],[Close Price]])-1</f>
        <v>8.4549878345498763E-2</v>
      </c>
      <c r="AG486" s="1">
        <f>(Table2[[#This Row],[Close Price]]/Table2[[#This Row],[Current Month Low]])-1</f>
        <v>3.0506406345331971E-3</v>
      </c>
      <c r="AH486" s="1">
        <f>(Table2[[#This Row],[Current Month High]]/Table2[[#This Row],[Close Price]])-1</f>
        <v>0.1431467964314681</v>
      </c>
      <c r="AI486">
        <v>69.809407948094005</v>
      </c>
      <c r="AJ486">
        <v>26.623876765083399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-0.18</v>
      </c>
      <c r="AM486" t="s">
        <v>3158</v>
      </c>
      <c r="AN486">
        <v>-3.45</v>
      </c>
      <c r="AO486" t="s">
        <v>3158</v>
      </c>
      <c r="AP486">
        <v>9.0890999455377E-2</v>
      </c>
      <c r="AQ486">
        <f>(Table2[[#This Row],[Sharpe Ratio]]-AVERAGE(Table2[Sharpe Ratio]))/_xlfn.STDEV.P(Table2[Sharpe Ratio])</f>
        <v>0.42147280058799702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429</v>
      </c>
      <c r="AT486">
        <f>_xlfn.RANK.AVG(Table2[[#This Row],[6M Return vs Nifty Z-Score]],Table2[6M Return vs Nifty Z-Score])</f>
        <v>676</v>
      </c>
      <c r="AU486">
        <f>_xlfn.RANK.AVG(Table2[[#This Row],[Sharpe Ratio Z-Score]],Table2[Sharpe Ratio Z-Score])</f>
        <v>237</v>
      </c>
      <c r="AV486">
        <f>(Table2[[#This Row],[Rank 1Y]]+Table2[[#This Row],[Rank 6M]]+Table2[[#This Row],[Rank Sharpe]])/3</f>
        <v>447.33333333333331</v>
      </c>
    </row>
    <row r="487" spans="1:48" hidden="1" x14ac:dyDescent="0.3">
      <c r="A487" t="s">
        <v>1934</v>
      </c>
      <c r="B487" t="s">
        <v>1935</v>
      </c>
      <c r="C487" t="s">
        <v>3124</v>
      </c>
      <c r="D487" t="s">
        <v>544</v>
      </c>
      <c r="E487">
        <v>3545.4299714099998</v>
      </c>
      <c r="F487">
        <v>318.3</v>
      </c>
      <c r="G487">
        <v>-10.2604788809832</v>
      </c>
      <c r="H487">
        <f>(Table2[[#This Row],[1Y Return vs Nifty]]-AVERAGE(Table2[1Y Return vs Nifty]))/_xlfn.STDEV.P(Table2[1Y Return vs Nifty])</f>
        <v>-0.50846358282474746</v>
      </c>
      <c r="I487">
        <v>9.3594994092325994</v>
      </c>
      <c r="J487">
        <f>(Table2[[#This Row],[1M Return vs Nifty]]-AVERAGE(Table2[1M Return vs Nifty]))/_xlfn.STDEV.P(Table2[1M Return vs Nifty])</f>
        <v>1.1287609299008039</v>
      </c>
      <c r="K487">
        <v>0.12215562728073601</v>
      </c>
      <c r="L487">
        <f>(Table2[[#This Row],[6M Return vs Nifty]]-AVERAGE(Table2[6M Return vs Nifty]))/_xlfn.STDEV.P(Table2[6M Return vs Nifty])</f>
        <v>-0.15669751105197055</v>
      </c>
      <c r="M487">
        <v>1.8461681881882801</v>
      </c>
      <c r="N487">
        <f>(Table2[[#This Row],[1W Return vs Nifty]]-AVERAGE(Table2[1W Return vs Nifty]))/_xlfn.STDEV.P(Table2[1W Return vs Nifty])</f>
        <v>0.19872142003435275</v>
      </c>
      <c r="O487">
        <v>329.94</v>
      </c>
      <c r="P487">
        <v>331.19572156014198</v>
      </c>
      <c r="Q487">
        <v>330.81437351336598</v>
      </c>
      <c r="R487">
        <v>38.711275587208299</v>
      </c>
      <c r="S487" s="1">
        <f>(Table2[[#This Row],[Close Price]]-Table2[[#This Row],[20D EMA]])/Table2[[#This Row],[20D EMA]]</f>
        <v>-3.5279141662120345E-2</v>
      </c>
      <c r="T487" s="1">
        <f>(Table2[[#This Row],[Close Price]]-Table2[[#This Row],[50D EMA]])/Table2[[#This Row],[50D EMA]]</f>
        <v>-3.8936860353735656E-2</v>
      </c>
      <c r="U487" s="1">
        <f>(Table2[[#This Row],[Close Price]]-Table2[[#This Row],[200D EMA]])/Table2[[#This Row],[200D EMA]]</f>
        <v>-3.7828989655010699E-2</v>
      </c>
      <c r="V487">
        <v>1.11148045283887</v>
      </c>
      <c r="W487">
        <v>318.3</v>
      </c>
      <c r="X487">
        <v>323.89999999999998</v>
      </c>
      <c r="Y487">
        <v>318.3</v>
      </c>
      <c r="Z487">
        <v>356.2</v>
      </c>
      <c r="AA487">
        <v>318.3</v>
      </c>
      <c r="AB487">
        <v>358</v>
      </c>
      <c r="AC487" s="1">
        <f>(Table2[[#This Row],[Close Price]]/Table2[[#This Row],[Day Low]])-1</f>
        <v>0</v>
      </c>
      <c r="AD487" s="1">
        <f>(Table2[[#This Row],[Day High]]/Table2[[#This Row],[Close Price]])-1</f>
        <v>1.7593465284322818E-2</v>
      </c>
      <c r="AE487" s="1">
        <f>(Table2[[#This Row],[Close Price]]/Table2[[#This Row],[Current Week Low]])-1</f>
        <v>0</v>
      </c>
      <c r="AF487" s="1">
        <f>(Table2[[#This Row],[Current Week High]]/Table2[[#This Row],[Close Price]])-1</f>
        <v>0.11907005969211437</v>
      </c>
      <c r="AG487" s="1">
        <f>(Table2[[#This Row],[Close Price]]/Table2[[#This Row],[Current Month Low]])-1</f>
        <v>0</v>
      </c>
      <c r="AH487" s="1">
        <f>(Table2[[#This Row],[Current Month High]]/Table2[[#This Row],[Close Price]])-1</f>
        <v>0.12472510210493248</v>
      </c>
      <c r="AI487">
        <v>41.972981464027598</v>
      </c>
      <c r="AJ487">
        <v>35.274118147046302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0.05</v>
      </c>
      <c r="AM487" t="s">
        <v>3159</v>
      </c>
      <c r="AN487">
        <v>3.97</v>
      </c>
      <c r="AO487" t="s">
        <v>3159</v>
      </c>
      <c r="AP487">
        <v>4.7306075492040004E-3</v>
      </c>
      <c r="AQ487">
        <f>(Table2[[#This Row],[Sharpe Ratio]]-AVERAGE(Table2[Sharpe Ratio]))/_xlfn.STDEV.P(Table2[Sharpe Ratio])</f>
        <v>-0.5997833123866656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493</v>
      </c>
      <c r="AT487">
        <f>_xlfn.RANK.AVG(Table2[[#This Row],[6M Return vs Nifty Z-Score]],Table2[6M Return vs Nifty Z-Score])</f>
        <v>358</v>
      </c>
      <c r="AU487">
        <f>_xlfn.RANK.AVG(Table2[[#This Row],[Sharpe Ratio Z-Score]],Table2[Sharpe Ratio Z-Score])</f>
        <v>494</v>
      </c>
      <c r="AV487">
        <f>(Table2[[#This Row],[Rank 1Y]]+Table2[[#This Row],[Rank 6M]]+Table2[[#This Row],[Rank Sharpe]])/3</f>
        <v>448.33333333333331</v>
      </c>
    </row>
    <row r="488" spans="1:48" hidden="1" x14ac:dyDescent="0.3">
      <c r="A488" t="s">
        <v>1061</v>
      </c>
      <c r="B488" t="s">
        <v>1062</v>
      </c>
      <c r="C488" t="s">
        <v>3115</v>
      </c>
      <c r="D488" t="s">
        <v>123</v>
      </c>
      <c r="E488">
        <v>11887.75714208</v>
      </c>
      <c r="F488">
        <v>1896.7</v>
      </c>
      <c r="G488">
        <v>3.28897835149685</v>
      </c>
      <c r="H488">
        <f>(Table2[[#This Row],[1Y Return vs Nifty]]-AVERAGE(Table2[1Y Return vs Nifty]))/_xlfn.STDEV.P(Table2[1Y Return vs Nifty])</f>
        <v>-0.23614887352928154</v>
      </c>
      <c r="I488">
        <v>2.1014720259808501</v>
      </c>
      <c r="J488">
        <f>(Table2[[#This Row],[1M Return vs Nifty]]-AVERAGE(Table2[1M Return vs Nifty]))/_xlfn.STDEV.P(Table2[1M Return vs Nifty])</f>
        <v>0.3348121631857866</v>
      </c>
      <c r="K488">
        <v>5.8811780707962598</v>
      </c>
      <c r="L488">
        <f>(Table2[[#This Row],[6M Return vs Nifty]]-AVERAGE(Table2[6M Return vs Nifty]))/_xlfn.STDEV.P(Table2[6M Return vs Nifty])</f>
        <v>4.3244634628176189E-2</v>
      </c>
      <c r="M488">
        <v>0.82565700923376495</v>
      </c>
      <c r="N488">
        <f>(Table2[[#This Row],[1W Return vs Nifty]]-AVERAGE(Table2[1W Return vs Nifty]))/_xlfn.STDEV.P(Table2[1W Return vs Nifty])</f>
        <v>-1.5008689043691457E-2</v>
      </c>
      <c r="O488">
        <v>1928.24</v>
      </c>
      <c r="P488">
        <v>1990.9364757686501</v>
      </c>
      <c r="Q488">
        <v>1910.53561895856</v>
      </c>
      <c r="R488">
        <v>35.955716239159102</v>
      </c>
      <c r="S488" s="1">
        <f>(Table2[[#This Row],[Close Price]]-Table2[[#This Row],[20D EMA]])/Table2[[#This Row],[20D EMA]]</f>
        <v>-1.6356885035057857E-2</v>
      </c>
      <c r="T488" s="1">
        <f>(Table2[[#This Row],[Close Price]]-Table2[[#This Row],[50D EMA]])/Table2[[#This Row],[50D EMA]]</f>
        <v>-4.7332738595925183E-2</v>
      </c>
      <c r="U488" s="1">
        <f>(Table2[[#This Row],[Close Price]]-Table2[[#This Row],[200D EMA]])/Table2[[#This Row],[200D EMA]]</f>
        <v>-7.2417487647269347E-3</v>
      </c>
      <c r="V488">
        <v>1.4064257217723799</v>
      </c>
      <c r="W488">
        <v>1849.15</v>
      </c>
      <c r="X488">
        <v>1918.65</v>
      </c>
      <c r="Y488">
        <v>1849.15</v>
      </c>
      <c r="Z488">
        <v>2003.6</v>
      </c>
      <c r="AA488">
        <v>1849.15</v>
      </c>
      <c r="AB488">
        <v>2029</v>
      </c>
      <c r="AC488" s="1">
        <f>(Table2[[#This Row],[Close Price]]/Table2[[#This Row],[Day Low]])-1</f>
        <v>2.5714517481004728E-2</v>
      </c>
      <c r="AD488" s="1">
        <f>(Table2[[#This Row],[Day High]]/Table2[[#This Row],[Close Price]])-1</f>
        <v>1.1572731586439566E-2</v>
      </c>
      <c r="AE488" s="1">
        <f>(Table2[[#This Row],[Close Price]]/Table2[[#This Row],[Current Week Low]])-1</f>
        <v>2.5714517481004728E-2</v>
      </c>
      <c r="AF488" s="1">
        <f>(Table2[[#This Row],[Current Week High]]/Table2[[#This Row],[Close Price]])-1</f>
        <v>5.6361048136236658E-2</v>
      </c>
      <c r="AG488" s="1">
        <f>(Table2[[#This Row],[Close Price]]/Table2[[#This Row],[Current Month Low]])-1</f>
        <v>2.5714517481004728E-2</v>
      </c>
      <c r="AH488" s="1">
        <f>(Table2[[#This Row],[Current Month High]]/Table2[[#This Row],[Close Price]])-1</f>
        <v>6.9752728423050581E-2</v>
      </c>
      <c r="AI488">
        <v>30.964306426952</v>
      </c>
      <c r="AJ488">
        <v>31.701558865395899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-0.08</v>
      </c>
      <c r="AM488" t="s">
        <v>3158</v>
      </c>
      <c r="AN488">
        <v>1.39</v>
      </c>
      <c r="AO488" t="s">
        <v>3159</v>
      </c>
      <c r="AP488">
        <v>-5.2256610580090998E-2</v>
      </c>
      <c r="AQ488">
        <f>(Table2[[#This Row],[Sharpe Ratio]]-AVERAGE(Table2[Sharpe Ratio]))/_xlfn.STDEV.P(Table2[Sharpe Ratio])</f>
        <v>-1.2752508165194243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385</v>
      </c>
      <c r="AT488">
        <f>_xlfn.RANK.AVG(Table2[[#This Row],[6M Return vs Nifty Z-Score]],Table2[6M Return vs Nifty Z-Score])</f>
        <v>293</v>
      </c>
      <c r="AU488">
        <f>_xlfn.RANK.AVG(Table2[[#This Row],[Sharpe Ratio Z-Score]],Table2[Sharpe Ratio Z-Score])</f>
        <v>668</v>
      </c>
      <c r="AV488">
        <f>(Table2[[#This Row],[Rank 1Y]]+Table2[[#This Row],[Rank 6M]]+Table2[[#This Row],[Rank Sharpe]])/3</f>
        <v>448.66666666666669</v>
      </c>
    </row>
    <row r="489" spans="1:48" hidden="1" x14ac:dyDescent="0.3">
      <c r="A489" t="s">
        <v>1404</v>
      </c>
      <c r="B489" t="s">
        <v>1405</v>
      </c>
      <c r="C489" t="s">
        <v>3126</v>
      </c>
      <c r="D489" t="s">
        <v>138</v>
      </c>
      <c r="E489">
        <v>7293.4396473899997</v>
      </c>
      <c r="F489">
        <v>114.7</v>
      </c>
      <c r="G489">
        <v>22.029602767826798</v>
      </c>
      <c r="H489">
        <f>(Table2[[#This Row],[1Y Return vs Nifty]]-AVERAGE(Table2[1Y Return vs Nifty]))/_xlfn.STDEV.P(Table2[1Y Return vs Nifty])</f>
        <v>0.14049703946824593</v>
      </c>
      <c r="I489">
        <v>-1.49431251027203</v>
      </c>
      <c r="J489">
        <f>(Table2[[#This Row],[1M Return vs Nifty]]-AVERAGE(Table2[1M Return vs Nifty]))/_xlfn.STDEV.P(Table2[1M Return vs Nifty])</f>
        <v>-5.8527314220795393E-2</v>
      </c>
      <c r="K489">
        <v>-9.0070043239129802</v>
      </c>
      <c r="L489">
        <f>(Table2[[#This Row],[6M Return vs Nifty]]-AVERAGE(Table2[6M Return vs Nifty]))/_xlfn.STDEV.P(Table2[6M Return vs Nifty])</f>
        <v>-0.47364432742601842</v>
      </c>
      <c r="M489">
        <v>13.9642487035906</v>
      </c>
      <c r="N489">
        <f>(Table2[[#This Row],[1W Return vs Nifty]]-AVERAGE(Table2[1W Return vs Nifty]))/_xlfn.STDEV.P(Table2[1W Return vs Nifty])</f>
        <v>2.7366638980646671</v>
      </c>
      <c r="O489">
        <v>117.5</v>
      </c>
      <c r="P489">
        <v>121.778987646559</v>
      </c>
      <c r="Q489">
        <v>120.79929516890699</v>
      </c>
      <c r="R489">
        <v>45.010229795898702</v>
      </c>
      <c r="S489" s="1">
        <f>(Table2[[#This Row],[Close Price]]-Table2[[#This Row],[20D EMA]])/Table2[[#This Row],[20D EMA]]</f>
        <v>-2.382978723404253E-2</v>
      </c>
      <c r="T489" s="1">
        <f>(Table2[[#This Row],[Close Price]]-Table2[[#This Row],[50D EMA]])/Table2[[#This Row],[50D EMA]]</f>
        <v>-5.8129795487415717E-2</v>
      </c>
      <c r="U489" s="1">
        <f>(Table2[[#This Row],[Close Price]]-Table2[[#This Row],[200D EMA]])/Table2[[#This Row],[200D EMA]]</f>
        <v>-5.0491148647669536E-2</v>
      </c>
      <c r="V489">
        <v>1.0091192047864801</v>
      </c>
      <c r="W489">
        <v>113.5</v>
      </c>
      <c r="X489">
        <v>120.34</v>
      </c>
      <c r="Y489">
        <v>113.5</v>
      </c>
      <c r="Z489">
        <v>125.49</v>
      </c>
      <c r="AA489">
        <v>105.22</v>
      </c>
      <c r="AB489">
        <v>125.49</v>
      </c>
      <c r="AC489" s="1">
        <f>(Table2[[#This Row],[Close Price]]/Table2[[#This Row],[Day Low]])-1</f>
        <v>1.0572687224669641E-2</v>
      </c>
      <c r="AD489" s="1">
        <f>(Table2[[#This Row],[Day High]]/Table2[[#This Row],[Close Price]])-1</f>
        <v>4.9171752397558777E-2</v>
      </c>
      <c r="AE489" s="1">
        <f>(Table2[[#This Row],[Close Price]]/Table2[[#This Row],[Current Week Low]])-1</f>
        <v>1.0572687224669641E-2</v>
      </c>
      <c r="AF489" s="1">
        <f>(Table2[[#This Row],[Current Week High]]/Table2[[#This Row],[Close Price]])-1</f>
        <v>9.4071490845684336E-2</v>
      </c>
      <c r="AG489" s="1">
        <f>(Table2[[#This Row],[Close Price]]/Table2[[#This Row],[Current Month Low]])-1</f>
        <v>9.0096939745295535E-2</v>
      </c>
      <c r="AH489" s="1">
        <f>(Table2[[#This Row],[Current Month High]]/Table2[[#This Row],[Close Price]])-1</f>
        <v>9.4071490845684336E-2</v>
      </c>
      <c r="AI489">
        <v>43.2955536181342</v>
      </c>
      <c r="AJ489">
        <v>46.487867177522297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-0.15</v>
      </c>
      <c r="AM489" t="s">
        <v>3158</v>
      </c>
      <c r="AN489">
        <v>7.67</v>
      </c>
      <c r="AO489" t="s">
        <v>3159</v>
      </c>
      <c r="AP489">
        <v>-2.8510600604737001E-2</v>
      </c>
      <c r="AQ489">
        <f>(Table2[[#This Row],[Sharpe Ratio]]-AVERAGE(Table2[Sharpe Ratio]))/_xlfn.STDEV.P(Table2[Sharpe Ratio])</f>
        <v>-0.99379019047565953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256</v>
      </c>
      <c r="AT489">
        <f>_xlfn.RANK.AVG(Table2[[#This Row],[6M Return vs Nifty Z-Score]],Table2[6M Return vs Nifty Z-Score])</f>
        <v>476</v>
      </c>
      <c r="AU489">
        <f>_xlfn.RANK.AVG(Table2[[#This Row],[Sharpe Ratio Z-Score]],Table2[Sharpe Ratio Z-Score])</f>
        <v>616</v>
      </c>
      <c r="AV489">
        <f>(Table2[[#This Row],[Rank 1Y]]+Table2[[#This Row],[Rank 6M]]+Table2[[#This Row],[Rank Sharpe]])/3</f>
        <v>449.33333333333331</v>
      </c>
    </row>
    <row r="490" spans="1:48" hidden="1" x14ac:dyDescent="0.3">
      <c r="A490" t="s">
        <v>1817</v>
      </c>
      <c r="B490" t="s">
        <v>1818</v>
      </c>
      <c r="C490" t="s">
        <v>3123</v>
      </c>
      <c r="D490" t="s">
        <v>69</v>
      </c>
      <c r="E490">
        <v>4103.616</v>
      </c>
      <c r="F490">
        <v>582.9</v>
      </c>
      <c r="G490">
        <v>17.3554608919397</v>
      </c>
      <c r="H490">
        <f>(Table2[[#This Row],[1Y Return vs Nifty]]-AVERAGE(Table2[1Y Return vs Nifty]))/_xlfn.STDEV.P(Table2[1Y Return vs Nifty])</f>
        <v>4.655692332198591E-2</v>
      </c>
      <c r="I490">
        <v>-7.9376046051134503</v>
      </c>
      <c r="J490">
        <f>(Table2[[#This Row],[1M Return vs Nifty]]-AVERAGE(Table2[1M Return vs Nifty]))/_xlfn.STDEV.P(Table2[1M Return vs Nifty])</f>
        <v>-0.76335295652803759</v>
      </c>
      <c r="K490">
        <v>-34.570644206363802</v>
      </c>
      <c r="L490">
        <f>(Table2[[#This Row],[6M Return vs Nifty]]-AVERAGE(Table2[6M Return vs Nifty]))/_xlfn.STDEV.P(Table2[6M Return vs Nifty])</f>
        <v>-1.3611645723326684</v>
      </c>
      <c r="M490">
        <v>-5.5247099194690197</v>
      </c>
      <c r="N490">
        <f>(Table2[[#This Row],[1W Return vs Nifty]]-AVERAGE(Table2[1W Return vs Nifty]))/_xlfn.STDEV.P(Table2[1W Return vs Nifty])</f>
        <v>-1.3449937439332713</v>
      </c>
      <c r="O490">
        <v>647.29999999999995</v>
      </c>
      <c r="P490">
        <v>691.62811379082495</v>
      </c>
      <c r="Q490">
        <v>745.85504395912301</v>
      </c>
      <c r="R490">
        <v>22.562349658301802</v>
      </c>
      <c r="S490" s="1">
        <f>(Table2[[#This Row],[Close Price]]-Table2[[#This Row],[20D EMA]])/Table2[[#This Row],[20D EMA]]</f>
        <v>-9.9490190020083399E-2</v>
      </c>
      <c r="T490" s="1">
        <f>(Table2[[#This Row],[Close Price]]-Table2[[#This Row],[50D EMA]])/Table2[[#This Row],[50D EMA]]</f>
        <v>-0.15720603547314527</v>
      </c>
      <c r="U490" s="1">
        <f>(Table2[[#This Row],[Close Price]]-Table2[[#This Row],[200D EMA]])/Table2[[#This Row],[200D EMA]]</f>
        <v>-0.21848084997070003</v>
      </c>
      <c r="V490">
        <v>0.760751628043422</v>
      </c>
      <c r="W490">
        <v>575.04999999999995</v>
      </c>
      <c r="X490">
        <v>598.25</v>
      </c>
      <c r="Y490">
        <v>575.04999999999995</v>
      </c>
      <c r="Z490">
        <v>630</v>
      </c>
      <c r="AA490">
        <v>575.04999999999995</v>
      </c>
      <c r="AB490">
        <v>676.1</v>
      </c>
      <c r="AC490" s="1">
        <f>(Table2[[#This Row],[Close Price]]/Table2[[#This Row],[Day Low]])-1</f>
        <v>1.3650986870706872E-2</v>
      </c>
      <c r="AD490" s="1">
        <f>(Table2[[#This Row],[Day High]]/Table2[[#This Row],[Close Price]])-1</f>
        <v>2.6333848001372395E-2</v>
      </c>
      <c r="AE490" s="1">
        <f>(Table2[[#This Row],[Close Price]]/Table2[[#This Row],[Current Week Low]])-1</f>
        <v>1.3650986870706872E-2</v>
      </c>
      <c r="AF490" s="1">
        <f>(Table2[[#This Row],[Current Week High]]/Table2[[#This Row],[Close Price]])-1</f>
        <v>8.0802882141019161E-2</v>
      </c>
      <c r="AG490" s="1">
        <f>(Table2[[#This Row],[Close Price]]/Table2[[#This Row],[Current Month Low]])-1</f>
        <v>1.3650986870706872E-2</v>
      </c>
      <c r="AH490" s="1">
        <f>(Table2[[#This Row],[Current Month High]]/Table2[[#This Row],[Close Price]])-1</f>
        <v>0.15989020415165567</v>
      </c>
      <c r="AI490">
        <v>99.862755189569398</v>
      </c>
      <c r="AJ490">
        <v>39.683680805176103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-0.31</v>
      </c>
      <c r="AM490" t="s">
        <v>3158</v>
      </c>
      <c r="AN490">
        <v>-8.51</v>
      </c>
      <c r="AO490" t="s">
        <v>3158</v>
      </c>
      <c r="AP490">
        <v>5.5342720472051E-2</v>
      </c>
      <c r="AQ490">
        <f>(Table2[[#This Row],[Sharpe Ratio]]-AVERAGE(Table2[Sharpe Ratio]))/_xlfn.STDEV.P(Table2[Sharpe Ratio])</f>
        <v>1.2029261676308652E-4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283</v>
      </c>
      <c r="AT490">
        <f>_xlfn.RANK.AVG(Table2[[#This Row],[6M Return vs Nifty Z-Score]],Table2[6M Return vs Nifty Z-Score])</f>
        <v>718</v>
      </c>
      <c r="AU490">
        <f>_xlfn.RANK.AVG(Table2[[#This Row],[Sharpe Ratio Z-Score]],Table2[Sharpe Ratio Z-Score])</f>
        <v>353</v>
      </c>
      <c r="AV490">
        <f>(Table2[[#This Row],[Rank 1Y]]+Table2[[#This Row],[Rank 6M]]+Table2[[#This Row],[Rank Sharpe]])/3</f>
        <v>451.33333333333331</v>
      </c>
    </row>
    <row r="491" spans="1:48" hidden="1" x14ac:dyDescent="0.3">
      <c r="A491" t="s">
        <v>692</v>
      </c>
      <c r="B491" t="s">
        <v>693</v>
      </c>
      <c r="C491" t="s">
        <v>3117</v>
      </c>
      <c r="D491" t="s">
        <v>249</v>
      </c>
      <c r="E491">
        <v>24633.469360989999</v>
      </c>
      <c r="F491">
        <v>2957.15</v>
      </c>
      <c r="G491">
        <v>-8.4314702751856494</v>
      </c>
      <c r="H491">
        <f>(Table2[[#This Row],[1Y Return vs Nifty]]-AVERAGE(Table2[1Y Return vs Nifty]))/_xlfn.STDEV.P(Table2[1Y Return vs Nifty])</f>
        <v>-0.47170447592910536</v>
      </c>
      <c r="I491">
        <v>-8.1499276728021393</v>
      </c>
      <c r="J491">
        <f>(Table2[[#This Row],[1M Return vs Nifty]]-AVERAGE(Table2[1M Return vs Nifty]))/_xlfn.STDEV.P(Table2[1M Return vs Nifty])</f>
        <v>-0.78657877655257691</v>
      </c>
      <c r="K491">
        <v>11.973804271875901</v>
      </c>
      <c r="L491">
        <f>(Table2[[#This Row],[6M Return vs Nifty]]-AVERAGE(Table2[6M Return vs Nifty]))/_xlfn.STDEV.P(Table2[6M Return vs Nifty])</f>
        <v>0.25476885899416529</v>
      </c>
      <c r="M491">
        <v>1.78382440785369</v>
      </c>
      <c r="N491">
        <f>(Table2[[#This Row],[1W Return vs Nifty]]-AVERAGE(Table2[1W Return vs Nifty]))/_xlfn.STDEV.P(Table2[1W Return vs Nifty])</f>
        <v>0.18566449008979261</v>
      </c>
      <c r="O491">
        <v>3121.94</v>
      </c>
      <c r="P491">
        <v>3196.5857503348702</v>
      </c>
      <c r="Q491">
        <v>2922.5326155241</v>
      </c>
      <c r="R491">
        <v>25.785473964257701</v>
      </c>
      <c r="S491" s="1">
        <f>(Table2[[#This Row],[Close Price]]-Table2[[#This Row],[20D EMA]])/Table2[[#This Row],[20D EMA]]</f>
        <v>-5.2784486569248598E-2</v>
      </c>
      <c r="T491" s="1">
        <f>(Table2[[#This Row],[Close Price]]-Table2[[#This Row],[50D EMA]])/Table2[[#This Row],[50D EMA]]</f>
        <v>-7.4903590591864189E-2</v>
      </c>
      <c r="U491" s="1">
        <f>(Table2[[#This Row],[Close Price]]-Table2[[#This Row],[200D EMA]])/Table2[[#This Row],[200D EMA]]</f>
        <v>1.1844995088170159E-2</v>
      </c>
      <c r="V491">
        <v>0.742755562175064</v>
      </c>
      <c r="W491">
        <v>2942.05</v>
      </c>
      <c r="X491">
        <v>3027.95</v>
      </c>
      <c r="Y491">
        <v>2942.05</v>
      </c>
      <c r="Z491">
        <v>3079.9</v>
      </c>
      <c r="AA491">
        <v>2942.05</v>
      </c>
      <c r="AB491">
        <v>3148.45</v>
      </c>
      <c r="AC491" s="1">
        <f>(Table2[[#This Row],[Close Price]]/Table2[[#This Row],[Day Low]])-1</f>
        <v>5.1324756547304062E-3</v>
      </c>
      <c r="AD491" s="1">
        <f>(Table2[[#This Row],[Day High]]/Table2[[#This Row],[Close Price]])-1</f>
        <v>2.3941971154658903E-2</v>
      </c>
      <c r="AE491" s="1">
        <f>(Table2[[#This Row],[Close Price]]/Table2[[#This Row],[Current Week Low]])-1</f>
        <v>5.1324756547304062E-3</v>
      </c>
      <c r="AF491" s="1">
        <f>(Table2[[#This Row],[Current Week High]]/Table2[[#This Row],[Close Price]])-1</f>
        <v>4.1509561571107412E-2</v>
      </c>
      <c r="AG491" s="1">
        <f>(Table2[[#This Row],[Close Price]]/Table2[[#This Row],[Current Month Low]])-1</f>
        <v>5.1324756547304062E-3</v>
      </c>
      <c r="AH491" s="1">
        <f>(Table2[[#This Row],[Current Month High]]/Table2[[#This Row],[Close Price]])-1</f>
        <v>6.4690664998393599E-2</v>
      </c>
      <c r="AI491">
        <v>23.5632281081446</v>
      </c>
      <c r="AJ491">
        <v>52.140247980655403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-0.08</v>
      </c>
      <c r="AM491" t="s">
        <v>3158</v>
      </c>
      <c r="AN491">
        <v>-4.54</v>
      </c>
      <c r="AO491" t="s">
        <v>3158</v>
      </c>
      <c r="AP491">
        <v>-4.2800612049693001E-2</v>
      </c>
      <c r="AQ491">
        <f>(Table2[[#This Row],[Sharpe Ratio]]-AVERAGE(Table2[Sharpe Ratio]))/_xlfn.STDEV.P(Table2[Sharpe Ratio])</f>
        <v>-1.1631691965337045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480</v>
      </c>
      <c r="AT491">
        <f>_xlfn.RANK.AVG(Table2[[#This Row],[6M Return vs Nifty Z-Score]],Table2[6M Return vs Nifty Z-Score])</f>
        <v>227</v>
      </c>
      <c r="AU491">
        <f>_xlfn.RANK.AVG(Table2[[#This Row],[Sharpe Ratio Z-Score]],Table2[Sharpe Ratio Z-Score])</f>
        <v>650</v>
      </c>
      <c r="AV491">
        <f>(Table2[[#This Row],[Rank 1Y]]+Table2[[#This Row],[Rank 6M]]+Table2[[#This Row],[Rank Sharpe]])/3</f>
        <v>452.33333333333331</v>
      </c>
    </row>
    <row r="492" spans="1:48" x14ac:dyDescent="0.3">
      <c r="A492" t="s">
        <v>169</v>
      </c>
      <c r="B492" t="s">
        <v>170</v>
      </c>
      <c r="C492" t="s">
        <v>3113</v>
      </c>
      <c r="D492" t="s">
        <v>43</v>
      </c>
      <c r="E492">
        <v>147422.89440681</v>
      </c>
      <c r="F492">
        <v>685.05</v>
      </c>
      <c r="G492">
        <v>-10.8612738143699</v>
      </c>
      <c r="H492">
        <f>(Table2[[#This Row],[1Y Return vs Nifty]]-AVERAGE(Table2[1Y Return vs Nifty]))/_xlfn.STDEV.P(Table2[1Y Return vs Nifty])</f>
        <v>-0.52053825820282851</v>
      </c>
      <c r="I492">
        <v>1.70351299311075</v>
      </c>
      <c r="J492">
        <f>(Table2[[#This Row],[1M Return vs Nifty]]-AVERAGE(Table2[1M Return vs Nifty]))/_xlfn.STDEV.P(Table2[1M Return vs Nifty])</f>
        <v>0.29127980009779275</v>
      </c>
      <c r="K492">
        <v>15.8243573200141</v>
      </c>
      <c r="L492">
        <f>(Table2[[#This Row],[6M Return vs Nifty]]-AVERAGE(Table2[6M Return vs Nifty]))/_xlfn.STDEV.P(Table2[6M Return vs Nifty])</f>
        <v>0.38845263016384529</v>
      </c>
      <c r="M492">
        <v>1.50238688313835</v>
      </c>
      <c r="N492">
        <f>(Table2[[#This Row],[1W Return vs Nifty]]-AVERAGE(Table2[1W Return vs Nifty]))/_xlfn.STDEV.P(Table2[1W Return vs Nifty])</f>
        <v>0.12672180127212765</v>
      </c>
      <c r="O492">
        <v>712.88</v>
      </c>
      <c r="P492">
        <v>711.80250051554401</v>
      </c>
      <c r="Q492">
        <v>664.97158822030894</v>
      </c>
      <c r="R492">
        <v>26.382068554188699</v>
      </c>
      <c r="S492" s="1">
        <f>(Table2[[#This Row],[Close Price]]-Table2[[#This Row],[20D EMA]])/Table2[[#This Row],[20D EMA]]</f>
        <v>-3.9038828414319438E-2</v>
      </c>
      <c r="T492" s="1">
        <f>(Table2[[#This Row],[Close Price]]-Table2[[#This Row],[50D EMA]])/Table2[[#This Row],[50D EMA]]</f>
        <v>-3.7584162033945885E-2</v>
      </c>
      <c r="U492" s="1">
        <f>(Table2[[#This Row],[Close Price]]-Table2[[#This Row],[200D EMA]])/Table2[[#This Row],[200D EMA]]</f>
        <v>3.019439046024161E-2</v>
      </c>
      <c r="V492">
        <v>0.63988679624449596</v>
      </c>
      <c r="W492">
        <v>683.15</v>
      </c>
      <c r="X492">
        <v>698.85</v>
      </c>
      <c r="Y492">
        <v>683.15</v>
      </c>
      <c r="Z492">
        <v>719.85</v>
      </c>
      <c r="AA492">
        <v>683.15</v>
      </c>
      <c r="AB492">
        <v>727.6</v>
      </c>
      <c r="AC492" s="1">
        <f>(Table2[[#This Row],[Close Price]]/Table2[[#This Row],[Day Low]])-1</f>
        <v>2.781233989606946E-3</v>
      </c>
      <c r="AD492" s="1">
        <f>(Table2[[#This Row],[Day High]]/Table2[[#This Row],[Close Price]])-1</f>
        <v>2.0144514998905239E-2</v>
      </c>
      <c r="AE492" s="1">
        <f>(Table2[[#This Row],[Close Price]]/Table2[[#This Row],[Current Week Low]])-1</f>
        <v>2.781233989606946E-3</v>
      </c>
      <c r="AF492" s="1">
        <f>(Table2[[#This Row],[Current Week High]]/Table2[[#This Row],[Close Price]])-1</f>
        <v>5.0799211736369809E-2</v>
      </c>
      <c r="AG492" s="1">
        <f>(Table2[[#This Row],[Close Price]]/Table2[[#This Row],[Current Month Low]])-1</f>
        <v>2.781233989606946E-3</v>
      </c>
      <c r="AH492" s="1">
        <f>(Table2[[#This Row],[Current Month High]]/Table2[[#This Row],[Close Price]])-1</f>
        <v>6.2112254579957726E-2</v>
      </c>
      <c r="AI492">
        <v>11.11597693599</v>
      </c>
      <c r="AJ492">
        <v>33.955807587015997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-0.06</v>
      </c>
      <c r="AM492" t="s">
        <v>3158</v>
      </c>
      <c r="AN492">
        <v>-4.62</v>
      </c>
      <c r="AO492" t="s">
        <v>3158</v>
      </c>
      <c r="AP492">
        <v>-4.6023685776523E-2</v>
      </c>
      <c r="AQ492">
        <f>(Table2[[#This Row],[Sharpe Ratio]]-AVERAGE(Table2[Sharpe Ratio]))/_xlfn.STDEV.P(Table2[Sharpe Ratio])</f>
        <v>-1.2013721767346026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-0.91545620340366551</v>
      </c>
      <c r="AS492">
        <f>_xlfn.RANK.AVG(Table2[[#This Row],[1Y Return vs Nifty Z-Score]],Table2[1Y Return vs Nifty Z-Score])</f>
        <v>498</v>
      </c>
      <c r="AT492">
        <f>_xlfn.RANK.AVG(Table2[[#This Row],[6M Return vs Nifty Z-Score]],Table2[6M Return vs Nifty Z-Score])</f>
        <v>204</v>
      </c>
      <c r="AU492">
        <f>_xlfn.RANK.AVG(Table2[[#This Row],[Sharpe Ratio Z-Score]],Table2[Sharpe Ratio Z-Score])</f>
        <v>657</v>
      </c>
      <c r="AV492">
        <f>(Table2[[#This Row],[Rank 1Y]]+Table2[[#This Row],[Rank 6M]]+Table2[[#This Row],[Rank Sharpe]])/3</f>
        <v>453</v>
      </c>
    </row>
    <row r="493" spans="1:48" hidden="1" x14ac:dyDescent="0.3">
      <c r="A493" t="s">
        <v>1132</v>
      </c>
      <c r="B493" t="s">
        <v>1133</v>
      </c>
      <c r="C493" t="s">
        <v>3117</v>
      </c>
      <c r="D493" t="s">
        <v>249</v>
      </c>
      <c r="E493">
        <v>10510.572890039901</v>
      </c>
      <c r="F493">
        <v>2050.15</v>
      </c>
      <c r="G493">
        <v>6.2195801277412004</v>
      </c>
      <c r="H493">
        <f>(Table2[[#This Row],[1Y Return vs Nifty]]-AVERAGE(Table2[1Y Return vs Nifty]))/_xlfn.STDEV.P(Table2[1Y Return vs Nifty])</f>
        <v>-0.1772501326376005</v>
      </c>
      <c r="I493">
        <v>0.70515342164710404</v>
      </c>
      <c r="J493">
        <f>(Table2[[#This Row],[1M Return vs Nifty]]-AVERAGE(Table2[1M Return vs Nifty]))/_xlfn.STDEV.P(Table2[1M Return vs Nifty])</f>
        <v>0.18207018863631425</v>
      </c>
      <c r="K493">
        <v>5.3863653589973097</v>
      </c>
      <c r="L493">
        <f>(Table2[[#This Row],[6M Return vs Nifty]]-AVERAGE(Table2[6M Return vs Nifty]))/_xlfn.STDEV.P(Table2[6M Return vs Nifty])</f>
        <v>2.6065692146663447E-2</v>
      </c>
      <c r="M493">
        <v>5.3807734778012204</v>
      </c>
      <c r="N493">
        <f>(Table2[[#This Row],[1W Return vs Nifty]]-AVERAGE(Table2[1W Return vs Nifty]))/_xlfn.STDEV.P(Table2[1W Return vs Nifty])</f>
        <v>0.93898922863469014</v>
      </c>
      <c r="O493">
        <v>2145.79</v>
      </c>
      <c r="P493">
        <v>2148.1904296859998</v>
      </c>
      <c r="Q493">
        <v>1970.7831505602601</v>
      </c>
      <c r="R493">
        <v>34.397723295923498</v>
      </c>
      <c r="S493" s="1">
        <f>(Table2[[#This Row],[Close Price]]-Table2[[#This Row],[20D EMA]])/Table2[[#This Row],[20D EMA]]</f>
        <v>-4.4570997161884375E-2</v>
      </c>
      <c r="T493" s="1">
        <f>(Table2[[#This Row],[Close Price]]-Table2[[#This Row],[50D EMA]])/Table2[[#This Row],[50D EMA]]</f>
        <v>-4.5638612076085931E-2</v>
      </c>
      <c r="U493" s="1">
        <f>(Table2[[#This Row],[Close Price]]-Table2[[#This Row],[200D EMA]])/Table2[[#This Row],[200D EMA]]</f>
        <v>4.0271731274532853E-2</v>
      </c>
      <c r="V493">
        <v>1.18781843964943</v>
      </c>
      <c r="W493">
        <v>2037.15</v>
      </c>
      <c r="X493">
        <v>2195.6999999999998</v>
      </c>
      <c r="Y493">
        <v>2037.15</v>
      </c>
      <c r="Z493">
        <v>2235.9499999999998</v>
      </c>
      <c r="AA493">
        <v>2037.15</v>
      </c>
      <c r="AB493">
        <v>2235.9499999999998</v>
      </c>
      <c r="AC493" s="1">
        <f>(Table2[[#This Row],[Close Price]]/Table2[[#This Row],[Day Low]])-1</f>
        <v>6.3814643006161464E-3</v>
      </c>
      <c r="AD493" s="1">
        <f>(Table2[[#This Row],[Day High]]/Table2[[#This Row],[Close Price]])-1</f>
        <v>7.0994805258151716E-2</v>
      </c>
      <c r="AE493" s="1">
        <f>(Table2[[#This Row],[Close Price]]/Table2[[#This Row],[Current Week Low]])-1</f>
        <v>6.3814643006161464E-3</v>
      </c>
      <c r="AF493" s="1">
        <f>(Table2[[#This Row],[Current Week High]]/Table2[[#This Row],[Close Price]])-1</f>
        <v>9.0627515059873431E-2</v>
      </c>
      <c r="AG493" s="1">
        <f>(Table2[[#This Row],[Close Price]]/Table2[[#This Row],[Current Month Low]])-1</f>
        <v>6.3814643006161464E-3</v>
      </c>
      <c r="AH493" s="1">
        <f>(Table2[[#This Row],[Current Month High]]/Table2[[#This Row],[Close Price]])-1</f>
        <v>9.0627515059873431E-2</v>
      </c>
      <c r="AI493">
        <v>13.079530766041501</v>
      </c>
      <c r="AJ493">
        <v>41.389655172413697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0.03</v>
      </c>
      <c r="AM493" t="s">
        <v>3159</v>
      </c>
      <c r="AN493">
        <v>-4.4400000000000004</v>
      </c>
      <c r="AO493" t="s">
        <v>3158</v>
      </c>
      <c r="AP493">
        <v>-7.3608177824058998E-2</v>
      </c>
      <c r="AQ493">
        <f>(Table2[[#This Row],[Sharpe Ratio]]-AVERAGE(Table2[Sharpe Ratio]))/_xlfn.STDEV.P(Table2[Sharpe Ratio])</f>
        <v>-1.5283301965811769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366</v>
      </c>
      <c r="AT493">
        <f>_xlfn.RANK.AVG(Table2[[#This Row],[6M Return vs Nifty Z-Score]],Table2[6M Return vs Nifty Z-Score])</f>
        <v>301</v>
      </c>
      <c r="AU493">
        <f>_xlfn.RANK.AVG(Table2[[#This Row],[Sharpe Ratio Z-Score]],Table2[Sharpe Ratio Z-Score])</f>
        <v>693</v>
      </c>
      <c r="AV493">
        <f>(Table2[[#This Row],[Rank 1Y]]+Table2[[#This Row],[Rank 6M]]+Table2[[#This Row],[Rank Sharpe]])/3</f>
        <v>453.33333333333331</v>
      </c>
    </row>
    <row r="494" spans="1:48" hidden="1" x14ac:dyDescent="0.3">
      <c r="A494" t="s">
        <v>1825</v>
      </c>
      <c r="B494" t="s">
        <v>1826</v>
      </c>
      <c r="C494" t="s">
        <v>3116</v>
      </c>
      <c r="D494" t="s">
        <v>48</v>
      </c>
      <c r="E494">
        <v>4037.2166668769901</v>
      </c>
      <c r="F494">
        <v>50.01</v>
      </c>
      <c r="G494">
        <v>-15.213012395422499</v>
      </c>
      <c r="H494">
        <f>(Table2[[#This Row],[1Y Return vs Nifty]]-AVERAGE(Table2[1Y Return vs Nifty]))/_xlfn.STDEV.P(Table2[1Y Return vs Nifty])</f>
        <v>-0.60799876723255397</v>
      </c>
      <c r="I494">
        <v>-5.0040159653363503</v>
      </c>
      <c r="J494">
        <f>(Table2[[#This Row],[1M Return vs Nifty]]-AVERAGE(Table2[1M Return vs Nifty]))/_xlfn.STDEV.P(Table2[1M Return vs Nifty])</f>
        <v>-0.44245046338303101</v>
      </c>
      <c r="K494">
        <v>-16.311745988493801</v>
      </c>
      <c r="L494">
        <f>(Table2[[#This Row],[6M Return vs Nifty]]-AVERAGE(Table2[6M Return vs Nifty]))/_xlfn.STDEV.P(Table2[6M Return vs Nifty])</f>
        <v>-0.72725086158703067</v>
      </c>
      <c r="M494">
        <v>-0.40662157846726399</v>
      </c>
      <c r="N494">
        <f>(Table2[[#This Row],[1W Return vs Nifty]]-AVERAGE(Table2[1W Return vs Nifty]))/_xlfn.STDEV.P(Table2[1W Return vs Nifty])</f>
        <v>-0.27309017055543683</v>
      </c>
      <c r="O494">
        <v>51.45</v>
      </c>
      <c r="P494">
        <v>53.703773573409897</v>
      </c>
      <c r="Q494">
        <v>56.231938698451302</v>
      </c>
      <c r="R494">
        <v>43.299792788498202</v>
      </c>
      <c r="S494" s="1">
        <f>(Table2[[#This Row],[Close Price]]-Table2[[#This Row],[20D EMA]])/Table2[[#This Row],[20D EMA]]</f>
        <v>-2.7988338192419918E-2</v>
      </c>
      <c r="T494" s="1">
        <f>(Table2[[#This Row],[Close Price]]-Table2[[#This Row],[50D EMA]])/Table2[[#This Row],[50D EMA]]</f>
        <v>-6.8780521881962875E-2</v>
      </c>
      <c r="U494" s="1">
        <f>(Table2[[#This Row],[Close Price]]-Table2[[#This Row],[200D EMA]])/Table2[[#This Row],[200D EMA]]</f>
        <v>-0.11064777139939981</v>
      </c>
      <c r="V494">
        <v>0.72259660264891201</v>
      </c>
      <c r="W494">
        <v>46.9</v>
      </c>
      <c r="X494">
        <v>51.97</v>
      </c>
      <c r="Y494">
        <v>46.9</v>
      </c>
      <c r="Z494">
        <v>51.97</v>
      </c>
      <c r="AA494">
        <v>46.9</v>
      </c>
      <c r="AB494">
        <v>53.25</v>
      </c>
      <c r="AC494" s="1">
        <f>(Table2[[#This Row],[Close Price]]/Table2[[#This Row],[Day Low]])-1</f>
        <v>6.6311300639658732E-2</v>
      </c>
      <c r="AD494" s="1">
        <f>(Table2[[#This Row],[Day High]]/Table2[[#This Row],[Close Price]])-1</f>
        <v>3.9192161567686457E-2</v>
      </c>
      <c r="AE494" s="1">
        <f>(Table2[[#This Row],[Close Price]]/Table2[[#This Row],[Current Week Low]])-1</f>
        <v>6.6311300639658732E-2</v>
      </c>
      <c r="AF494" s="1">
        <f>(Table2[[#This Row],[Current Week High]]/Table2[[#This Row],[Close Price]])-1</f>
        <v>3.9192161567686457E-2</v>
      </c>
      <c r="AG494" s="1">
        <f>(Table2[[#This Row],[Close Price]]/Table2[[#This Row],[Current Month Low]])-1</f>
        <v>6.6311300639658732E-2</v>
      </c>
      <c r="AH494" s="1">
        <f>(Table2[[#This Row],[Current Month High]]/Table2[[#This Row],[Close Price]])-1</f>
        <v>6.4787042591481825E-2</v>
      </c>
      <c r="AI494">
        <v>57.9684063187362</v>
      </c>
      <c r="AJ494">
        <v>8.1297297297297106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0.01</v>
      </c>
      <c r="AM494" t="s">
        <v>3159</v>
      </c>
      <c r="AN494">
        <v>3.97</v>
      </c>
      <c r="AO494" t="s">
        <v>3159</v>
      </c>
      <c r="AP494">
        <v>8.9766313870291006E-2</v>
      </c>
      <c r="AQ494">
        <f>(Table2[[#This Row],[Sharpe Ratio]]-AVERAGE(Table2[Sharpe Ratio]))/_xlfn.STDEV.P(Table2[Sharpe Ratio])</f>
        <v>0.40814194166857209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543</v>
      </c>
      <c r="AT494">
        <f>_xlfn.RANK.AVG(Table2[[#This Row],[6M Return vs Nifty Z-Score]],Table2[6M Return vs Nifty Z-Score])</f>
        <v>578</v>
      </c>
      <c r="AU494">
        <f>_xlfn.RANK.AVG(Table2[[#This Row],[Sharpe Ratio Z-Score]],Table2[Sharpe Ratio Z-Score])</f>
        <v>240</v>
      </c>
      <c r="AV494">
        <f>(Table2[[#This Row],[Rank 1Y]]+Table2[[#This Row],[Rank 6M]]+Table2[[#This Row],[Rank Sharpe]])/3</f>
        <v>453.66666666666669</v>
      </c>
    </row>
    <row r="495" spans="1:48" hidden="1" x14ac:dyDescent="0.3">
      <c r="A495" t="s">
        <v>737</v>
      </c>
      <c r="B495" t="s">
        <v>738</v>
      </c>
      <c r="C495" t="s">
        <v>3122</v>
      </c>
      <c r="D495" t="s">
        <v>284</v>
      </c>
      <c r="E495">
        <v>22577.476507650001</v>
      </c>
      <c r="F495">
        <v>1779.55</v>
      </c>
      <c r="G495">
        <v>-9.3715787556457499</v>
      </c>
      <c r="H495">
        <f>(Table2[[#This Row],[1Y Return vs Nifty]]-AVERAGE(Table2[1Y Return vs Nifty]))/_xlfn.STDEV.P(Table2[1Y Return vs Nifty])</f>
        <v>-0.4905986178249897</v>
      </c>
      <c r="I495">
        <v>-18.519430397269598</v>
      </c>
      <c r="J495">
        <f>(Table2[[#This Row],[1M Return vs Nifty]]-AVERAGE(Table2[1M Return vs Nifty]))/_xlfn.STDEV.P(Table2[1M Return vs Nifty])</f>
        <v>-1.920888894827504</v>
      </c>
      <c r="K495">
        <v>18.434180703824399</v>
      </c>
      <c r="L495">
        <f>(Table2[[#This Row],[6M Return vs Nifty]]-AVERAGE(Table2[6M Return vs Nifty]))/_xlfn.STDEV.P(Table2[6M Return vs Nifty])</f>
        <v>0.4790606617044757</v>
      </c>
      <c r="M495">
        <v>-8.5464470187918504</v>
      </c>
      <c r="N495">
        <f>(Table2[[#This Row],[1W Return vs Nifty]]-AVERAGE(Table2[1W Return vs Nifty]))/_xlfn.STDEV.P(Table2[1W Return vs Nifty])</f>
        <v>-1.9778493296066026</v>
      </c>
      <c r="O495">
        <v>2057.7800000000002</v>
      </c>
      <c r="P495">
        <v>2116.5027724019001</v>
      </c>
      <c r="Q495">
        <v>1878.95571567561</v>
      </c>
      <c r="R495">
        <v>16.343898942917999</v>
      </c>
      <c r="S495" s="1">
        <f>(Table2[[#This Row],[Close Price]]-Table2[[#This Row],[20D EMA]])/Table2[[#This Row],[20D EMA]]</f>
        <v>-0.13520881726909592</v>
      </c>
      <c r="T495" s="1">
        <f>(Table2[[#This Row],[Close Price]]-Table2[[#This Row],[50D EMA]])/Table2[[#This Row],[50D EMA]]</f>
        <v>-0.1592026132899941</v>
      </c>
      <c r="U495" s="1">
        <f>(Table2[[#This Row],[Close Price]]-Table2[[#This Row],[200D EMA]])/Table2[[#This Row],[200D EMA]]</f>
        <v>-5.2904767710220922E-2</v>
      </c>
      <c r="V495">
        <v>0.74171856390734203</v>
      </c>
      <c r="W495">
        <v>1740.35</v>
      </c>
      <c r="X495">
        <v>1804.85</v>
      </c>
      <c r="Y495">
        <v>1740.35</v>
      </c>
      <c r="Z495">
        <v>2076.3000000000002</v>
      </c>
      <c r="AA495">
        <v>1740.35</v>
      </c>
      <c r="AB495">
        <v>2122.9</v>
      </c>
      <c r="AC495" s="1">
        <f>(Table2[[#This Row],[Close Price]]/Table2[[#This Row],[Day Low]])-1</f>
        <v>2.2524204901313016E-2</v>
      </c>
      <c r="AD495" s="1">
        <f>(Table2[[#This Row],[Day High]]/Table2[[#This Row],[Close Price]])-1</f>
        <v>1.4217077351015739E-2</v>
      </c>
      <c r="AE495" s="1">
        <f>(Table2[[#This Row],[Close Price]]/Table2[[#This Row],[Current Week Low]])-1</f>
        <v>2.2524204901313016E-2</v>
      </c>
      <c r="AF495" s="1">
        <f>(Table2[[#This Row],[Current Week High]]/Table2[[#This Row],[Close Price]])-1</f>
        <v>0.16675564047090563</v>
      </c>
      <c r="AG495" s="1">
        <f>(Table2[[#This Row],[Close Price]]/Table2[[#This Row],[Current Month Low]])-1</f>
        <v>2.2524204901313016E-2</v>
      </c>
      <c r="AH495" s="1">
        <f>(Table2[[#This Row],[Current Month High]]/Table2[[#This Row],[Close Price]])-1</f>
        <v>0.19294203590795433</v>
      </c>
      <c r="AI495">
        <v>37.658396785704198</v>
      </c>
      <c r="AJ495">
        <v>50.033723969311197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-0.05</v>
      </c>
      <c r="AM495" t="s">
        <v>3158</v>
      </c>
      <c r="AN495">
        <v>-17.55</v>
      </c>
      <c r="AO495" t="s">
        <v>3158</v>
      </c>
      <c r="AP495">
        <v>-7.7863515948945999E-2</v>
      </c>
      <c r="AQ495">
        <f>(Table2[[#This Row],[Sharpe Ratio]]-AVERAGE(Table2[Sharpe Ratio]))/_xlfn.STDEV.P(Table2[Sharpe Ratio])</f>
        <v>-1.5787685706028207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484</v>
      </c>
      <c r="AT495">
        <f>_xlfn.RANK.AVG(Table2[[#This Row],[6M Return vs Nifty Z-Score]],Table2[6M Return vs Nifty Z-Score])</f>
        <v>183</v>
      </c>
      <c r="AU495">
        <f>_xlfn.RANK.AVG(Table2[[#This Row],[Sharpe Ratio Z-Score]],Table2[Sharpe Ratio Z-Score])</f>
        <v>697</v>
      </c>
      <c r="AV495">
        <f>(Table2[[#This Row],[Rank 1Y]]+Table2[[#This Row],[Rank 6M]]+Table2[[#This Row],[Rank Sharpe]])/3</f>
        <v>454.66666666666669</v>
      </c>
    </row>
    <row r="496" spans="1:48" hidden="1" x14ac:dyDescent="0.3">
      <c r="A496" t="s">
        <v>1382</v>
      </c>
      <c r="B496" t="s">
        <v>1383</v>
      </c>
      <c r="C496" t="s">
        <v>3119</v>
      </c>
      <c r="D496" t="s">
        <v>215</v>
      </c>
      <c r="E496">
        <v>7640.0839319999995</v>
      </c>
      <c r="F496">
        <v>500.05</v>
      </c>
      <c r="G496">
        <v>-15.324514195451499</v>
      </c>
      <c r="H496">
        <f>(Table2[[#This Row],[1Y Return vs Nifty]]-AVERAGE(Table2[1Y Return vs Nifty]))/_xlfn.STDEV.P(Table2[1Y Return vs Nifty])</f>
        <v>-0.61023971162905954</v>
      </c>
      <c r="I496">
        <v>-1.09826646231918</v>
      </c>
      <c r="J496">
        <f>(Table2[[#This Row],[1M Return vs Nifty]]-AVERAGE(Table2[1M Return vs Nifty]))/_xlfn.STDEV.P(Table2[1M Return vs Nifty])</f>
        <v>-1.5204210747790027E-2</v>
      </c>
      <c r="K496">
        <v>-8.0116387455761799</v>
      </c>
      <c r="L496">
        <f>(Table2[[#This Row],[6M Return vs Nifty]]-AVERAGE(Table2[6M Return vs Nifty]))/_xlfn.STDEV.P(Table2[6M Return vs Nifty])</f>
        <v>-0.43908715536760684</v>
      </c>
      <c r="M496">
        <v>7.4642517784582001</v>
      </c>
      <c r="N496">
        <f>(Table2[[#This Row],[1W Return vs Nifty]]-AVERAGE(Table2[1W Return vs Nifty]))/_xlfn.STDEV.P(Table2[1W Return vs Nifty])</f>
        <v>1.3753411801315407</v>
      </c>
      <c r="O496">
        <v>532.91</v>
      </c>
      <c r="P496">
        <v>551.18105232408698</v>
      </c>
      <c r="Q496">
        <v>549.64543409807595</v>
      </c>
      <c r="R496">
        <v>32.686840447094497</v>
      </c>
      <c r="S496" s="1">
        <f>(Table2[[#This Row],[Close Price]]-Table2[[#This Row],[20D EMA]])/Table2[[#This Row],[20D EMA]]</f>
        <v>-6.1661443770993148E-2</v>
      </c>
      <c r="T496" s="1">
        <f>(Table2[[#This Row],[Close Price]]-Table2[[#This Row],[50D EMA]])/Table2[[#This Row],[50D EMA]]</f>
        <v>-9.2766346209634587E-2</v>
      </c>
      <c r="U496" s="1">
        <f>(Table2[[#This Row],[Close Price]]-Table2[[#This Row],[200D EMA]])/Table2[[#This Row],[200D EMA]]</f>
        <v>-9.0231685776591714E-2</v>
      </c>
      <c r="V496">
        <v>0.40024843480869099</v>
      </c>
      <c r="W496">
        <v>494.1</v>
      </c>
      <c r="X496">
        <v>540.04999999999995</v>
      </c>
      <c r="Y496">
        <v>494.1</v>
      </c>
      <c r="Z496">
        <v>550.79999999999995</v>
      </c>
      <c r="AA496">
        <v>494.1</v>
      </c>
      <c r="AB496">
        <v>550.79999999999995</v>
      </c>
      <c r="AC496" s="1">
        <f>(Table2[[#This Row],[Close Price]]/Table2[[#This Row],[Day Low]])-1</f>
        <v>1.2042096741550212E-2</v>
      </c>
      <c r="AD496" s="1">
        <f>(Table2[[#This Row],[Day High]]/Table2[[#This Row],[Close Price]])-1</f>
        <v>7.9992000799919971E-2</v>
      </c>
      <c r="AE496" s="1">
        <f>(Table2[[#This Row],[Close Price]]/Table2[[#This Row],[Current Week Low]])-1</f>
        <v>1.2042096741550212E-2</v>
      </c>
      <c r="AF496" s="1">
        <f>(Table2[[#This Row],[Current Week High]]/Table2[[#This Row],[Close Price]])-1</f>
        <v>0.10148985101489849</v>
      </c>
      <c r="AG496" s="1">
        <f>(Table2[[#This Row],[Close Price]]/Table2[[#This Row],[Current Month Low]])-1</f>
        <v>1.2042096741550212E-2</v>
      </c>
      <c r="AH496" s="1">
        <f>(Table2[[#This Row],[Current Month High]]/Table2[[#This Row],[Close Price]])-1</f>
        <v>0.10148985101489849</v>
      </c>
      <c r="AI496">
        <v>41.545845415458402</v>
      </c>
      <c r="AJ496">
        <v>15.4849884526558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-0.02</v>
      </c>
      <c r="AM496" t="s">
        <v>3158</v>
      </c>
      <c r="AN496">
        <v>-3.59</v>
      </c>
      <c r="AO496" t="s">
        <v>3158</v>
      </c>
      <c r="AP496">
        <v>5.1486837685682997E-2</v>
      </c>
      <c r="AQ496">
        <f>(Table2[[#This Row],[Sharpe Ratio]]-AVERAGE(Table2[Sharpe Ratio]))/_xlfn.STDEV.P(Table2[Sharpe Ratio])</f>
        <v>-4.5583351242939107E-2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544</v>
      </c>
      <c r="AT496">
        <f>_xlfn.RANK.AVG(Table2[[#This Row],[6M Return vs Nifty Z-Score]],Table2[6M Return vs Nifty Z-Score])</f>
        <v>459</v>
      </c>
      <c r="AU496">
        <f>_xlfn.RANK.AVG(Table2[[#This Row],[Sharpe Ratio Z-Score]],Table2[Sharpe Ratio Z-Score])</f>
        <v>366</v>
      </c>
      <c r="AV496">
        <f>(Table2[[#This Row],[Rank 1Y]]+Table2[[#This Row],[Rank 6M]]+Table2[[#This Row],[Rank Sharpe]])/3</f>
        <v>456.33333333333331</v>
      </c>
    </row>
    <row r="497" spans="1:48" hidden="1" x14ac:dyDescent="0.3">
      <c r="A497" t="s">
        <v>1390</v>
      </c>
      <c r="B497" t="s">
        <v>1391</v>
      </c>
      <c r="C497" t="s">
        <v>3121</v>
      </c>
      <c r="D497" t="s">
        <v>75</v>
      </c>
      <c r="E497">
        <v>7466.4248432410004</v>
      </c>
      <c r="F497">
        <v>184.73</v>
      </c>
      <c r="G497">
        <v>-2.5596606528972599</v>
      </c>
      <c r="H497">
        <f>(Table2[[#This Row],[1Y Return vs Nifty]]-AVERAGE(Table2[1Y Return vs Nifty]))/_xlfn.STDEV.P(Table2[1Y Return vs Nifty])</f>
        <v>-0.35369383514131125</v>
      </c>
      <c r="I497">
        <v>-4.2425793169947204</v>
      </c>
      <c r="J497">
        <f>(Table2[[#This Row],[1M Return vs Nifty]]-AVERAGE(Table2[1M Return vs Nifty]))/_xlfn.STDEV.P(Table2[1M Return vs Nifty])</f>
        <v>-0.35915762691930225</v>
      </c>
      <c r="K497">
        <v>-21.979802027427102</v>
      </c>
      <c r="L497">
        <f>(Table2[[#This Row],[6M Return vs Nifty]]-AVERAGE(Table2[6M Return vs Nifty]))/_xlfn.STDEV.P(Table2[6M Return vs Nifty])</f>
        <v>-0.92403482924384694</v>
      </c>
      <c r="M497">
        <v>-3.9132124688661198</v>
      </c>
      <c r="N497">
        <f>(Table2[[#This Row],[1W Return vs Nifty]]-AVERAGE(Table2[1W Return vs Nifty]))/_xlfn.STDEV.P(Table2[1W Return vs Nifty])</f>
        <v>-1.0074908012911317</v>
      </c>
      <c r="O497">
        <v>200.78</v>
      </c>
      <c r="P497">
        <v>205.62464418573401</v>
      </c>
      <c r="Q497">
        <v>203.26487544726899</v>
      </c>
      <c r="R497">
        <v>23.0898326711877</v>
      </c>
      <c r="S497" s="1">
        <f>(Table2[[#This Row],[Close Price]]-Table2[[#This Row],[20D EMA]])/Table2[[#This Row],[20D EMA]]</f>
        <v>-7.993824086064355E-2</v>
      </c>
      <c r="T497" s="1">
        <f>(Table2[[#This Row],[Close Price]]-Table2[[#This Row],[50D EMA]])/Table2[[#This Row],[50D EMA]]</f>
        <v>-0.10161546670865276</v>
      </c>
      <c r="U497" s="1">
        <f>(Table2[[#This Row],[Close Price]]-Table2[[#This Row],[200D EMA]])/Table2[[#This Row],[200D EMA]]</f>
        <v>-9.1185825423523909E-2</v>
      </c>
      <c r="V497">
        <v>0.94666069599284097</v>
      </c>
      <c r="W497">
        <v>183.68</v>
      </c>
      <c r="X497">
        <v>190.24</v>
      </c>
      <c r="Y497">
        <v>183.68</v>
      </c>
      <c r="Z497">
        <v>198.86</v>
      </c>
      <c r="AA497">
        <v>183.68</v>
      </c>
      <c r="AB497">
        <v>213.45</v>
      </c>
      <c r="AC497" s="1">
        <f>(Table2[[#This Row],[Close Price]]/Table2[[#This Row],[Day Low]])-1</f>
        <v>5.7164634146340543E-3</v>
      </c>
      <c r="AD497" s="1">
        <f>(Table2[[#This Row],[Day High]]/Table2[[#This Row],[Close Price]])-1</f>
        <v>2.982731554160134E-2</v>
      </c>
      <c r="AE497" s="1">
        <f>(Table2[[#This Row],[Close Price]]/Table2[[#This Row],[Current Week Low]])-1</f>
        <v>5.7164634146340543E-3</v>
      </c>
      <c r="AF497" s="1">
        <f>(Table2[[#This Row],[Current Week High]]/Table2[[#This Row],[Close Price]])-1</f>
        <v>7.6490012450603828E-2</v>
      </c>
      <c r="AG497" s="1">
        <f>(Table2[[#This Row],[Close Price]]/Table2[[#This Row],[Current Month Low]])-1</f>
        <v>5.7164634146340543E-3</v>
      </c>
      <c r="AH497" s="1">
        <f>(Table2[[#This Row],[Current Month High]]/Table2[[#This Row],[Close Price]])-1</f>
        <v>0.15547014561792882</v>
      </c>
      <c r="AI497">
        <v>38.580631191468598</v>
      </c>
      <c r="AJ497">
        <v>19.527660951148398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-0.08</v>
      </c>
      <c r="AM497" t="s">
        <v>3158</v>
      </c>
      <c r="AN497">
        <v>-9.76</v>
      </c>
      <c r="AO497" t="s">
        <v>3158</v>
      </c>
      <c r="AP497">
        <v>7.5148201803065001E-2</v>
      </c>
      <c r="AQ497">
        <f>(Table2[[#This Row],[Sharpe Ratio]]-AVERAGE(Table2[Sharpe Ratio]))/_xlfn.STDEV.P(Table2[Sharpe Ratio])</f>
        <v>0.23487397040562272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435</v>
      </c>
      <c r="AT497">
        <f>_xlfn.RANK.AVG(Table2[[#This Row],[6M Return vs Nifty Z-Score]],Table2[6M Return vs Nifty Z-Score])</f>
        <v>649</v>
      </c>
      <c r="AU497">
        <f>_xlfn.RANK.AVG(Table2[[#This Row],[Sharpe Ratio Z-Score]],Table2[Sharpe Ratio Z-Score])</f>
        <v>287</v>
      </c>
      <c r="AV497">
        <f>(Table2[[#This Row],[Rank 1Y]]+Table2[[#This Row],[Rank 6M]]+Table2[[#This Row],[Rank Sharpe]])/3</f>
        <v>457</v>
      </c>
    </row>
    <row r="498" spans="1:48" hidden="1" x14ac:dyDescent="0.3">
      <c r="A498" t="s">
        <v>1067</v>
      </c>
      <c r="B498" t="s">
        <v>1068</v>
      </c>
      <c r="C498" t="s">
        <v>3119</v>
      </c>
      <c r="D498" t="s">
        <v>244</v>
      </c>
      <c r="E498">
        <v>11706.765114624999</v>
      </c>
      <c r="F498">
        <v>1426.25</v>
      </c>
      <c r="G498">
        <v>0.44427308102674701</v>
      </c>
      <c r="H498">
        <f>(Table2[[#This Row],[1Y Return vs Nifty]]-AVERAGE(Table2[1Y Return vs Nifty]))/_xlfn.STDEV.P(Table2[1Y Return vs Nifty])</f>
        <v>-0.2933212809156367</v>
      </c>
      <c r="I498">
        <v>-7.8635324616848399</v>
      </c>
      <c r="J498">
        <f>(Table2[[#This Row],[1M Return vs Nifty]]-AVERAGE(Table2[1M Return vs Nifty]))/_xlfn.STDEV.P(Table2[1M Return vs Nifty])</f>
        <v>-0.75525027465351213</v>
      </c>
      <c r="K498">
        <v>-18.8105726671931</v>
      </c>
      <c r="L498">
        <f>(Table2[[#This Row],[6M Return vs Nifty]]-AVERAGE(Table2[6M Return vs Nifty]))/_xlfn.STDEV.P(Table2[6M Return vs Nifty])</f>
        <v>-0.81400530172373986</v>
      </c>
      <c r="M498">
        <v>-3.23206658832886</v>
      </c>
      <c r="N498">
        <f>(Table2[[#This Row],[1W Return vs Nifty]]-AVERAGE(Table2[1W Return vs Nifty]))/_xlfn.STDEV.P(Table2[1W Return vs Nifty])</f>
        <v>-0.86483544743755314</v>
      </c>
      <c r="O498">
        <v>1601.27</v>
      </c>
      <c r="P498">
        <v>1632.6475884168001</v>
      </c>
      <c r="Q498">
        <v>1616.4645779769501</v>
      </c>
      <c r="R498">
        <v>16.153030040943602</v>
      </c>
      <c r="S498" s="1">
        <f>(Table2[[#This Row],[Close Price]]-Table2[[#This Row],[20D EMA]])/Table2[[#This Row],[20D EMA]]</f>
        <v>-0.10930074253561235</v>
      </c>
      <c r="T498" s="1">
        <f>(Table2[[#This Row],[Close Price]]-Table2[[#This Row],[50D EMA]])/Table2[[#This Row],[50D EMA]]</f>
        <v>-0.12641894667357242</v>
      </c>
      <c r="U498" s="1">
        <f>(Table2[[#This Row],[Close Price]]-Table2[[#This Row],[200D EMA]])/Table2[[#This Row],[200D EMA]]</f>
        <v>-0.11767321138271329</v>
      </c>
      <c r="V498">
        <v>0.42004920560993902</v>
      </c>
      <c r="W498">
        <v>1420.95</v>
      </c>
      <c r="X498">
        <v>1507.95</v>
      </c>
      <c r="Y498">
        <v>1420.95</v>
      </c>
      <c r="Z498">
        <v>1590</v>
      </c>
      <c r="AA498">
        <v>1420.95</v>
      </c>
      <c r="AB498">
        <v>1665</v>
      </c>
      <c r="AC498" s="1">
        <f>(Table2[[#This Row],[Close Price]]/Table2[[#This Row],[Day Low]])-1</f>
        <v>3.7298990112248909E-3</v>
      </c>
      <c r="AD498" s="1">
        <f>(Table2[[#This Row],[Day High]]/Table2[[#This Row],[Close Price]])-1</f>
        <v>5.7283085013146495E-2</v>
      </c>
      <c r="AE498" s="1">
        <f>(Table2[[#This Row],[Close Price]]/Table2[[#This Row],[Current Week Low]])-1</f>
        <v>3.7298990112248909E-3</v>
      </c>
      <c r="AF498" s="1">
        <f>(Table2[[#This Row],[Current Week High]]/Table2[[#This Row],[Close Price]])-1</f>
        <v>0.11481156879929877</v>
      </c>
      <c r="AG498" s="1">
        <f>(Table2[[#This Row],[Close Price]]/Table2[[#This Row],[Current Month Low]])-1</f>
        <v>3.7298990112248909E-3</v>
      </c>
      <c r="AH498" s="1">
        <f>(Table2[[#This Row],[Current Month High]]/Table2[[#This Row],[Close Price]])-1</f>
        <v>0.16739702015775637</v>
      </c>
      <c r="AI498">
        <v>55.789658194566101</v>
      </c>
      <c r="AJ498">
        <v>22.110445205479401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0.04</v>
      </c>
      <c r="AM498" t="s">
        <v>3159</v>
      </c>
      <c r="AN498">
        <v>-11.88</v>
      </c>
      <c r="AO498" t="s">
        <v>3158</v>
      </c>
      <c r="AP498">
        <v>5.6024475539229998E-2</v>
      </c>
      <c r="AQ498">
        <f>(Table2[[#This Row],[Sharpe Ratio]]-AVERAGE(Table2[Sharpe Ratio]))/_xlfn.STDEV.P(Table2[Sharpe Ratio])</f>
        <v>8.2011115929140083E-3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410</v>
      </c>
      <c r="AT498">
        <f>_xlfn.RANK.AVG(Table2[[#This Row],[6M Return vs Nifty Z-Score]],Table2[6M Return vs Nifty Z-Score])</f>
        <v>612</v>
      </c>
      <c r="AU498">
        <f>_xlfn.RANK.AVG(Table2[[#This Row],[Sharpe Ratio Z-Score]],Table2[Sharpe Ratio Z-Score])</f>
        <v>352</v>
      </c>
      <c r="AV498">
        <f>(Table2[[#This Row],[Rank 1Y]]+Table2[[#This Row],[Rank 6M]]+Table2[[#This Row],[Rank Sharpe]])/3</f>
        <v>458</v>
      </c>
    </row>
    <row r="499" spans="1:48" hidden="1" x14ac:dyDescent="0.3">
      <c r="A499" t="s">
        <v>1438</v>
      </c>
      <c r="B499" t="s">
        <v>1439</v>
      </c>
      <c r="C499" t="s">
        <v>3116</v>
      </c>
      <c r="D499" t="s">
        <v>48</v>
      </c>
      <c r="E499">
        <v>6978.109490975</v>
      </c>
      <c r="F499">
        <v>477.25</v>
      </c>
      <c r="G499">
        <v>-1.35969957750621</v>
      </c>
      <c r="H499">
        <f>(Table2[[#This Row],[1Y Return vs Nifty]]-AVERAGE(Table2[1Y Return vs Nifty]))/_xlfn.STDEV.P(Table2[1Y Return vs Nifty])</f>
        <v>-0.32957721956001101</v>
      </c>
      <c r="I499">
        <v>1.2172265109257701</v>
      </c>
      <c r="J499">
        <f>(Table2[[#This Row],[1M Return vs Nifty]]-AVERAGE(Table2[1M Return vs Nifty]))/_xlfn.STDEV.P(Table2[1M Return vs Nifty])</f>
        <v>0.23808538067580726</v>
      </c>
      <c r="K499">
        <v>0.74910501953948705</v>
      </c>
      <c r="L499">
        <f>(Table2[[#This Row],[6M Return vs Nifty]]-AVERAGE(Table2[6M Return vs Nifty]))/_xlfn.STDEV.P(Table2[6M Return vs Nifty])</f>
        <v>-0.13493103801760639</v>
      </c>
      <c r="M499">
        <v>2.8772491630222898</v>
      </c>
      <c r="N499">
        <f>(Table2[[#This Row],[1W Return vs Nifty]]-AVERAGE(Table2[1W Return vs Nifty]))/_xlfn.STDEV.P(Table2[1W Return vs Nifty])</f>
        <v>0.41466520758338771</v>
      </c>
      <c r="O499">
        <v>493.32</v>
      </c>
      <c r="P499">
        <v>504.88653207583599</v>
      </c>
      <c r="Q499">
        <v>474.54872531865198</v>
      </c>
      <c r="R499">
        <v>39.295404852753798</v>
      </c>
      <c r="S499" s="1">
        <f>(Table2[[#This Row],[Close Price]]-Table2[[#This Row],[20D EMA]])/Table2[[#This Row],[20D EMA]]</f>
        <v>-3.2575204735263104E-2</v>
      </c>
      <c r="T499" s="1">
        <f>(Table2[[#This Row],[Close Price]]-Table2[[#This Row],[50D EMA]])/Table2[[#This Row],[50D EMA]]</f>
        <v>-5.4738105138611361E-2</v>
      </c>
      <c r="U499" s="1">
        <f>(Table2[[#This Row],[Close Price]]-Table2[[#This Row],[200D EMA]])/Table2[[#This Row],[200D EMA]]</f>
        <v>5.6923020487183095E-3</v>
      </c>
      <c r="V499">
        <v>0.360482425410596</v>
      </c>
      <c r="W499">
        <v>472</v>
      </c>
      <c r="X499">
        <v>490.85</v>
      </c>
      <c r="Y499">
        <v>472</v>
      </c>
      <c r="Z499">
        <v>504.6</v>
      </c>
      <c r="AA499">
        <v>472</v>
      </c>
      <c r="AB499">
        <v>511.15</v>
      </c>
      <c r="AC499" s="1">
        <f>(Table2[[#This Row],[Close Price]]/Table2[[#This Row],[Day Low]])-1</f>
        <v>1.1122881355932313E-2</v>
      </c>
      <c r="AD499" s="1">
        <f>(Table2[[#This Row],[Day High]]/Table2[[#This Row],[Close Price]])-1</f>
        <v>2.8496595075956144E-2</v>
      </c>
      <c r="AE499" s="1">
        <f>(Table2[[#This Row],[Close Price]]/Table2[[#This Row],[Current Week Low]])-1</f>
        <v>1.1122881355932313E-2</v>
      </c>
      <c r="AF499" s="1">
        <f>(Table2[[#This Row],[Current Week High]]/Table2[[#This Row],[Close Price]])-1</f>
        <v>5.7307490832896768E-2</v>
      </c>
      <c r="AG499" s="1">
        <f>(Table2[[#This Row],[Close Price]]/Table2[[#This Row],[Current Month Low]])-1</f>
        <v>1.1122881355932313E-2</v>
      </c>
      <c r="AH499" s="1">
        <f>(Table2[[#This Row],[Current Month High]]/Table2[[#This Row],[Close Price]])-1</f>
        <v>7.103195390256678E-2</v>
      </c>
      <c r="AI499">
        <v>23.205866946044999</v>
      </c>
      <c r="AJ499">
        <v>39.894474571302901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-0.08</v>
      </c>
      <c r="AM499" t="s">
        <v>3158</v>
      </c>
      <c r="AN499">
        <v>0.04</v>
      </c>
      <c r="AO499" t="s">
        <v>3159</v>
      </c>
      <c r="AP499">
        <v>-2.1815039802854999E-2</v>
      </c>
      <c r="AQ499">
        <f>(Table2[[#This Row],[Sharpe Ratio]]-AVERAGE(Table2[Sharpe Ratio]))/_xlfn.STDEV.P(Table2[Sharpe Ratio])</f>
        <v>-0.91442794237723102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424</v>
      </c>
      <c r="AT499">
        <f>_xlfn.RANK.AVG(Table2[[#This Row],[6M Return vs Nifty Z-Score]],Table2[6M Return vs Nifty Z-Score])</f>
        <v>351</v>
      </c>
      <c r="AU499">
        <f>_xlfn.RANK.AVG(Table2[[#This Row],[Sharpe Ratio Z-Score]],Table2[Sharpe Ratio Z-Score])</f>
        <v>601</v>
      </c>
      <c r="AV499">
        <f>(Table2[[#This Row],[Rank 1Y]]+Table2[[#This Row],[Rank 6M]]+Table2[[#This Row],[Rank Sharpe]])/3</f>
        <v>458.66666666666669</v>
      </c>
    </row>
    <row r="500" spans="1:48" hidden="1" x14ac:dyDescent="0.3">
      <c r="A500" t="s">
        <v>1849</v>
      </c>
      <c r="B500" t="s">
        <v>1850</v>
      </c>
      <c r="C500" t="s">
        <v>3115</v>
      </c>
      <c r="D500" t="s">
        <v>992</v>
      </c>
      <c r="E500">
        <v>3891.7944030419999</v>
      </c>
      <c r="F500">
        <v>30.51</v>
      </c>
      <c r="G500">
        <v>-29.268811864485102</v>
      </c>
      <c r="H500">
        <f>(Table2[[#This Row],[1Y Return vs Nifty]]-AVERAGE(Table2[1Y Return vs Nifty]))/_xlfn.STDEV.P(Table2[1Y Return vs Nifty])</f>
        <v>-0.89048985751459286</v>
      </c>
      <c r="I500">
        <v>-12.244802517523</v>
      </c>
      <c r="J500">
        <f>(Table2[[#This Row],[1M Return vs Nifty]]-AVERAGE(Table2[1M Return vs Nifty]))/_xlfn.STDEV.P(Table2[1M Return vs Nifty])</f>
        <v>-1.234513271856438</v>
      </c>
      <c r="K500">
        <v>-9.5713753354028697</v>
      </c>
      <c r="L500">
        <f>(Table2[[#This Row],[6M Return vs Nifty]]-AVERAGE(Table2[6M Return vs Nifty]))/_xlfn.STDEV.P(Table2[6M Return vs Nifty])</f>
        <v>-0.49323819984164324</v>
      </c>
      <c r="M500">
        <v>-2.9858786570179801</v>
      </c>
      <c r="N500">
        <f>(Table2[[#This Row],[1W Return vs Nifty]]-AVERAGE(Table2[1W Return vs Nifty]))/_xlfn.STDEV.P(Table2[1W Return vs Nifty])</f>
        <v>-0.8132752347736627</v>
      </c>
      <c r="O500">
        <v>34.450000000000003</v>
      </c>
      <c r="P500">
        <v>36.593929495628103</v>
      </c>
      <c r="Q500">
        <v>35.504324597982801</v>
      </c>
      <c r="R500">
        <v>24.696914369138899</v>
      </c>
      <c r="S500" s="1">
        <f>(Table2[[#This Row],[Close Price]]-Table2[[#This Row],[20D EMA]])/Table2[[#This Row],[20D EMA]]</f>
        <v>-0.11436865021770685</v>
      </c>
      <c r="T500" s="1">
        <f>(Table2[[#This Row],[Close Price]]-Table2[[#This Row],[50D EMA]])/Table2[[#This Row],[50D EMA]]</f>
        <v>-0.1662551570569909</v>
      </c>
      <c r="U500" s="1">
        <f>(Table2[[#This Row],[Close Price]]-Table2[[#This Row],[200D EMA]])/Table2[[#This Row],[200D EMA]]</f>
        <v>-0.14066806380726238</v>
      </c>
      <c r="V500">
        <v>0.56843001934578097</v>
      </c>
      <c r="W500">
        <v>30.34</v>
      </c>
      <c r="X500">
        <v>32.15</v>
      </c>
      <c r="Y500">
        <v>30.34</v>
      </c>
      <c r="Z500">
        <v>34.450000000000003</v>
      </c>
      <c r="AA500">
        <v>30.34</v>
      </c>
      <c r="AB500">
        <v>35.630000000000003</v>
      </c>
      <c r="AC500" s="1">
        <f>(Table2[[#This Row],[Close Price]]/Table2[[#This Row],[Day Low]])-1</f>
        <v>5.6031641397495946E-3</v>
      </c>
      <c r="AD500" s="1">
        <f>(Table2[[#This Row],[Day High]]/Table2[[#This Row],[Close Price]])-1</f>
        <v>5.3752867912159941E-2</v>
      </c>
      <c r="AE500" s="1">
        <f>(Table2[[#This Row],[Close Price]]/Table2[[#This Row],[Current Week Low]])-1</f>
        <v>5.6031641397495946E-3</v>
      </c>
      <c r="AF500" s="1">
        <f>(Table2[[#This Row],[Current Week High]]/Table2[[#This Row],[Close Price]])-1</f>
        <v>0.12913798754506733</v>
      </c>
      <c r="AG500" s="1">
        <f>(Table2[[#This Row],[Close Price]]/Table2[[#This Row],[Current Month Low]])-1</f>
        <v>5.6031641397495946E-3</v>
      </c>
      <c r="AH500" s="1">
        <f>(Table2[[#This Row],[Current Month High]]/Table2[[#This Row],[Close Price]])-1</f>
        <v>0.16781383153064566</v>
      </c>
      <c r="AI500">
        <v>51.098000655522704</v>
      </c>
      <c r="AJ500">
        <v>23.272727272727199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-0.16</v>
      </c>
      <c r="AM500" t="s">
        <v>3158</v>
      </c>
      <c r="AN500">
        <v>-9.25</v>
      </c>
      <c r="AO500" t="s">
        <v>3158</v>
      </c>
      <c r="AP500">
        <v>8.2576176787126004E-2</v>
      </c>
      <c r="AQ500">
        <f>(Table2[[#This Row],[Sharpe Ratio]]-AVERAGE(Table2[Sharpe Ratio]))/_xlfn.STDEV.P(Table2[Sharpe Ratio])</f>
        <v>0.32291749819918281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624</v>
      </c>
      <c r="AT500">
        <f>_xlfn.RANK.AVG(Table2[[#This Row],[6M Return vs Nifty Z-Score]],Table2[6M Return vs Nifty Z-Score])</f>
        <v>487</v>
      </c>
      <c r="AU500">
        <f>_xlfn.RANK.AVG(Table2[[#This Row],[Sharpe Ratio Z-Score]],Table2[Sharpe Ratio Z-Score])</f>
        <v>266</v>
      </c>
      <c r="AV500">
        <f>(Table2[[#This Row],[Rank 1Y]]+Table2[[#This Row],[Rank 6M]]+Table2[[#This Row],[Rank Sharpe]])/3</f>
        <v>459</v>
      </c>
    </row>
    <row r="501" spans="1:48" hidden="1" x14ac:dyDescent="0.3">
      <c r="A501" t="s">
        <v>1482</v>
      </c>
      <c r="B501" t="s">
        <v>1483</v>
      </c>
      <c r="C501" t="s">
        <v>578</v>
      </c>
      <c r="D501" t="s">
        <v>578</v>
      </c>
      <c r="E501">
        <v>6616.0052277000004</v>
      </c>
      <c r="F501">
        <v>344.8</v>
      </c>
      <c r="G501">
        <v>-4.4828150854910298</v>
      </c>
      <c r="H501">
        <f>(Table2[[#This Row],[1Y Return vs Nifty]]-AVERAGE(Table2[1Y Return vs Nifty]))/_xlfn.STDEV.P(Table2[1Y Return vs Nifty])</f>
        <v>-0.39234506900672872</v>
      </c>
      <c r="I501">
        <v>-2.3017248443645499</v>
      </c>
      <c r="J501">
        <f>(Table2[[#This Row],[1M Return vs Nifty]]-AVERAGE(Table2[1M Return vs Nifty]))/_xlfn.STDEV.P(Table2[1M Return vs Nifty])</f>
        <v>-0.14684938756574997</v>
      </c>
      <c r="K501">
        <v>-10.5780491481301</v>
      </c>
      <c r="L501">
        <f>(Table2[[#This Row],[6M Return vs Nifty]]-AVERAGE(Table2[6M Return vs Nifty]))/_xlfn.STDEV.P(Table2[6M Return vs Nifty])</f>
        <v>-0.52818797197585821</v>
      </c>
      <c r="M501">
        <v>-7.19543588922813</v>
      </c>
      <c r="N501">
        <f>(Table2[[#This Row],[1W Return vs Nifty]]-AVERAGE(Table2[1W Return vs Nifty]))/_xlfn.STDEV.P(Table2[1W Return vs Nifty])</f>
        <v>-1.6949011737783404</v>
      </c>
      <c r="O501">
        <v>368.12</v>
      </c>
      <c r="P501">
        <v>378.85732921707398</v>
      </c>
      <c r="Q501">
        <v>358.62200988765801</v>
      </c>
      <c r="R501">
        <v>26.764485660776799</v>
      </c>
      <c r="S501" s="1">
        <f>(Table2[[#This Row],[Close Price]]-Table2[[#This Row],[20D EMA]])/Table2[[#This Row],[20D EMA]]</f>
        <v>-6.3348907964794074E-2</v>
      </c>
      <c r="T501" s="1">
        <f>(Table2[[#This Row],[Close Price]]-Table2[[#This Row],[50D EMA]])/Table2[[#This Row],[50D EMA]]</f>
        <v>-8.9894866987145272E-2</v>
      </c>
      <c r="U501" s="1">
        <f>(Table2[[#This Row],[Close Price]]-Table2[[#This Row],[200D EMA]])/Table2[[#This Row],[200D EMA]]</f>
        <v>-3.85420010667719E-2</v>
      </c>
      <c r="V501">
        <v>0.80038666492806498</v>
      </c>
      <c r="W501">
        <v>326.89999999999998</v>
      </c>
      <c r="X501">
        <v>344</v>
      </c>
      <c r="Y501">
        <v>326.89999999999998</v>
      </c>
      <c r="Z501">
        <v>359.9</v>
      </c>
      <c r="AA501">
        <v>326.89999999999998</v>
      </c>
      <c r="AB501">
        <v>399.5</v>
      </c>
      <c r="AC501" s="1">
        <f>(Table2[[#This Row],[Close Price]]/Table2[[#This Row],[Day Low]])-1</f>
        <v>5.4756806362802113E-2</v>
      </c>
      <c r="AD501" s="1">
        <f>(Table2[[#This Row],[Day High]]/Table2[[#This Row],[Close Price]])-1</f>
        <v>-2.3201856148492572E-3</v>
      </c>
      <c r="AE501" s="1">
        <f>(Table2[[#This Row],[Close Price]]/Table2[[#This Row],[Current Week Low]])-1</f>
        <v>5.4756806362802113E-2</v>
      </c>
      <c r="AF501" s="1">
        <f>(Table2[[#This Row],[Current Week High]]/Table2[[#This Row],[Close Price]])-1</f>
        <v>4.3793503480278329E-2</v>
      </c>
      <c r="AG501" s="1">
        <f>(Table2[[#This Row],[Close Price]]/Table2[[#This Row],[Current Month Low]])-1</f>
        <v>5.4756806362802113E-2</v>
      </c>
      <c r="AH501" s="1">
        <f>(Table2[[#This Row],[Current Month High]]/Table2[[#This Row],[Close Price]])-1</f>
        <v>0.15864269141531318</v>
      </c>
      <c r="AI501">
        <v>30.698955916473299</v>
      </c>
      <c r="AJ501">
        <v>34.9774907026815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-0.14000000000000001</v>
      </c>
      <c r="AM501" t="s">
        <v>3158</v>
      </c>
      <c r="AN501">
        <v>-8.14</v>
      </c>
      <c r="AO501" t="s">
        <v>3158</v>
      </c>
      <c r="AP501">
        <v>2.748873985006E-2</v>
      </c>
      <c r="AQ501">
        <f>(Table2[[#This Row],[Sharpe Ratio]]-AVERAGE(Table2[Sharpe Ratio]))/_xlfn.STDEV.P(Table2[Sharpe Ratio])</f>
        <v>-0.33003196588112421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451</v>
      </c>
      <c r="AT501">
        <f>_xlfn.RANK.AVG(Table2[[#This Row],[6M Return vs Nifty Z-Score]],Table2[6M Return vs Nifty Z-Score])</f>
        <v>501</v>
      </c>
      <c r="AU501">
        <f>_xlfn.RANK.AVG(Table2[[#This Row],[Sharpe Ratio Z-Score]],Table2[Sharpe Ratio Z-Score])</f>
        <v>428</v>
      </c>
      <c r="AV501">
        <f>(Table2[[#This Row],[Rank 1Y]]+Table2[[#This Row],[Rank 6M]]+Table2[[#This Row],[Rank Sharpe]])/3</f>
        <v>460</v>
      </c>
    </row>
    <row r="502" spans="1:48" hidden="1" x14ac:dyDescent="0.3">
      <c r="A502" t="s">
        <v>2003</v>
      </c>
      <c r="B502" t="s">
        <v>2004</v>
      </c>
      <c r="C502" t="s">
        <v>3112</v>
      </c>
      <c r="D502" t="s">
        <v>21</v>
      </c>
      <c r="E502">
        <v>3184.1243445</v>
      </c>
      <c r="F502">
        <v>538.75</v>
      </c>
      <c r="G502">
        <v>-26.357779260686701</v>
      </c>
      <c r="H502">
        <f>(Table2[[#This Row],[1Y Return vs Nifty]]-AVERAGE(Table2[1Y Return vs Nifty]))/_xlfn.STDEV.P(Table2[1Y Return vs Nifty])</f>
        <v>-0.83198441455465466</v>
      </c>
      <c r="I502">
        <v>-4.5299323398629801</v>
      </c>
      <c r="J502">
        <f>(Table2[[#This Row],[1M Return vs Nifty]]-AVERAGE(Table2[1M Return vs Nifty]))/_xlfn.STDEV.P(Table2[1M Return vs Nifty])</f>
        <v>-0.39059090294200494</v>
      </c>
      <c r="K502">
        <v>-5.9755946807986904</v>
      </c>
      <c r="L502">
        <f>(Table2[[#This Row],[6M Return vs Nifty]]-AVERAGE(Table2[6M Return vs Nifty]))/_xlfn.STDEV.P(Table2[6M Return vs Nifty])</f>
        <v>-0.36839963452467095</v>
      </c>
      <c r="M502">
        <v>1.21251551351262</v>
      </c>
      <c r="N502">
        <f>(Table2[[#This Row],[1W Return vs Nifty]]-AVERAGE(Table2[1W Return vs Nifty]))/_xlfn.STDEV.P(Table2[1W Return vs Nifty])</f>
        <v>6.601277551487951E-2</v>
      </c>
      <c r="O502">
        <v>574.46</v>
      </c>
      <c r="P502">
        <v>591.59838167594501</v>
      </c>
      <c r="Q502">
        <v>598.50094220693597</v>
      </c>
      <c r="R502">
        <v>24.825496988933299</v>
      </c>
      <c r="S502" s="1">
        <f>(Table2[[#This Row],[Close Price]]-Table2[[#This Row],[20D EMA]])/Table2[[#This Row],[20D EMA]]</f>
        <v>-6.2162726734672623E-2</v>
      </c>
      <c r="T502" s="1">
        <f>(Table2[[#This Row],[Close Price]]-Table2[[#This Row],[50D EMA]])/Table2[[#This Row],[50D EMA]]</f>
        <v>-8.933151832875251E-2</v>
      </c>
      <c r="U502" s="1">
        <f>(Table2[[#This Row],[Close Price]]-Table2[[#This Row],[200D EMA]])/Table2[[#This Row],[200D EMA]]</f>
        <v>-9.9834332735731363E-2</v>
      </c>
      <c r="V502">
        <v>0.30409918744201703</v>
      </c>
      <c r="W502">
        <v>535.04999999999995</v>
      </c>
      <c r="X502">
        <v>559</v>
      </c>
      <c r="Y502">
        <v>535.04999999999995</v>
      </c>
      <c r="Z502">
        <v>582</v>
      </c>
      <c r="AA502">
        <v>535.04999999999995</v>
      </c>
      <c r="AB502">
        <v>595</v>
      </c>
      <c r="AC502" s="1">
        <f>(Table2[[#This Row],[Close Price]]/Table2[[#This Row],[Day Low]])-1</f>
        <v>6.9152415662088185E-3</v>
      </c>
      <c r="AD502" s="1">
        <f>(Table2[[#This Row],[Day High]]/Table2[[#This Row],[Close Price]])-1</f>
        <v>3.7587006960556835E-2</v>
      </c>
      <c r="AE502" s="1">
        <f>(Table2[[#This Row],[Close Price]]/Table2[[#This Row],[Current Week Low]])-1</f>
        <v>6.9152415662088185E-3</v>
      </c>
      <c r="AF502" s="1">
        <f>(Table2[[#This Row],[Current Week High]]/Table2[[#This Row],[Close Price]])-1</f>
        <v>8.0278422273782013E-2</v>
      </c>
      <c r="AG502" s="1">
        <f>(Table2[[#This Row],[Close Price]]/Table2[[#This Row],[Current Month Low]])-1</f>
        <v>6.9152415662088185E-3</v>
      </c>
      <c r="AH502" s="1">
        <f>(Table2[[#This Row],[Current Month High]]/Table2[[#This Row],[Close Price]])-1</f>
        <v>0.10440835266821336</v>
      </c>
      <c r="AI502">
        <v>46.914153132250497</v>
      </c>
      <c r="AJ502">
        <v>19.7222222222222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-0.21</v>
      </c>
      <c r="AM502" t="s">
        <v>3158</v>
      </c>
      <c r="AN502">
        <v>-4.08</v>
      </c>
      <c r="AO502" t="s">
        <v>3158</v>
      </c>
      <c r="AP502">
        <v>5.8538626020065002E-2</v>
      </c>
      <c r="AQ502">
        <f>(Table2[[#This Row],[Sharpe Ratio]]-AVERAGE(Table2[Sharpe Ratio]))/_xlfn.STDEV.P(Table2[Sharpe Ratio])</f>
        <v>3.8001249343993321E-2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611</v>
      </c>
      <c r="AT502">
        <f>_xlfn.RANK.AVG(Table2[[#This Row],[6M Return vs Nifty Z-Score]],Table2[6M Return vs Nifty Z-Score])</f>
        <v>427</v>
      </c>
      <c r="AU502">
        <f>_xlfn.RANK.AVG(Table2[[#This Row],[Sharpe Ratio Z-Score]],Table2[Sharpe Ratio Z-Score])</f>
        <v>344</v>
      </c>
      <c r="AV502">
        <f>(Table2[[#This Row],[Rank 1Y]]+Table2[[#This Row],[Rank 6M]]+Table2[[#This Row],[Rank Sharpe]])/3</f>
        <v>460.66666666666669</v>
      </c>
    </row>
    <row r="503" spans="1:48" hidden="1" x14ac:dyDescent="0.3">
      <c r="A503" t="s">
        <v>1016</v>
      </c>
      <c r="B503" t="s">
        <v>1017</v>
      </c>
      <c r="C503" t="s">
        <v>3116</v>
      </c>
      <c r="D503" t="s">
        <v>452</v>
      </c>
      <c r="E503">
        <v>12957.077747039901</v>
      </c>
      <c r="F503">
        <v>269.60000000000002</v>
      </c>
      <c r="G503">
        <v>-2.8039831720400499</v>
      </c>
      <c r="H503">
        <f>(Table2[[#This Row],[1Y Return vs Nifty]]-AVERAGE(Table2[1Y Return vs Nifty]))/_xlfn.STDEV.P(Table2[1Y Return vs Nifty])</f>
        <v>-0.35860418797929916</v>
      </c>
      <c r="I503">
        <v>-5.2718509365273203</v>
      </c>
      <c r="J503">
        <f>(Table2[[#This Row],[1M Return vs Nifty]]-AVERAGE(Table2[1M Return vs Nifty]))/_xlfn.STDEV.P(Table2[1M Return vs Nifty])</f>
        <v>-0.47174867815016136</v>
      </c>
      <c r="K503">
        <v>-22.187450112176599</v>
      </c>
      <c r="L503">
        <f>(Table2[[#This Row],[6M Return vs Nifty]]-AVERAGE(Table2[6M Return vs Nifty]))/_xlfn.STDEV.P(Table2[6M Return vs Nifty])</f>
        <v>-0.93124397003438764</v>
      </c>
      <c r="M503">
        <v>-1.7081882618669699</v>
      </c>
      <c r="N503">
        <f>(Table2[[#This Row],[1W Return vs Nifty]]-AVERAGE(Table2[1W Return vs Nifty]))/_xlfn.STDEV.P(Table2[1W Return vs Nifty])</f>
        <v>-0.54568296027907215</v>
      </c>
      <c r="O503">
        <v>292.54000000000002</v>
      </c>
      <c r="P503">
        <v>309.60883748999902</v>
      </c>
      <c r="Q503">
        <v>318.056871514401</v>
      </c>
      <c r="R503">
        <v>26.676211458114501</v>
      </c>
      <c r="S503" s="1">
        <f>(Table2[[#This Row],[Close Price]]-Table2[[#This Row],[20D EMA]])/Table2[[#This Row],[20D EMA]]</f>
        <v>-7.8416626786080523E-2</v>
      </c>
      <c r="T503" s="1">
        <f>(Table2[[#This Row],[Close Price]]-Table2[[#This Row],[50D EMA]])/Table2[[#This Row],[50D EMA]]</f>
        <v>-0.12922382259612133</v>
      </c>
      <c r="U503" s="1">
        <f>(Table2[[#This Row],[Close Price]]-Table2[[#This Row],[200D EMA]])/Table2[[#This Row],[200D EMA]]</f>
        <v>-0.1523528521288588</v>
      </c>
      <c r="V503">
        <v>0.44433604622455303</v>
      </c>
      <c r="W503">
        <v>268.5</v>
      </c>
      <c r="X503">
        <v>278.45</v>
      </c>
      <c r="Y503">
        <v>268.5</v>
      </c>
      <c r="Z503">
        <v>283.89999999999998</v>
      </c>
      <c r="AA503">
        <v>268.5</v>
      </c>
      <c r="AB503">
        <v>304.60000000000002</v>
      </c>
      <c r="AC503" s="1">
        <f>(Table2[[#This Row],[Close Price]]/Table2[[#This Row],[Day Low]])-1</f>
        <v>4.096834264432081E-3</v>
      </c>
      <c r="AD503" s="1">
        <f>(Table2[[#This Row],[Day High]]/Table2[[#This Row],[Close Price]])-1</f>
        <v>3.2826409495548825E-2</v>
      </c>
      <c r="AE503" s="1">
        <f>(Table2[[#This Row],[Close Price]]/Table2[[#This Row],[Current Week Low]])-1</f>
        <v>4.096834264432081E-3</v>
      </c>
      <c r="AF503" s="1">
        <f>(Table2[[#This Row],[Current Week High]]/Table2[[#This Row],[Close Price]])-1</f>
        <v>5.3041543026706162E-2</v>
      </c>
      <c r="AG503" s="1">
        <f>(Table2[[#This Row],[Close Price]]/Table2[[#This Row],[Current Month Low]])-1</f>
        <v>4.096834264432081E-3</v>
      </c>
      <c r="AH503" s="1">
        <f>(Table2[[#This Row],[Current Month High]]/Table2[[#This Row],[Close Price]])-1</f>
        <v>0.12982195845697331</v>
      </c>
      <c r="AI503">
        <v>53.180637982195798</v>
      </c>
      <c r="AJ503">
        <v>21.646926113931102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-0.09</v>
      </c>
      <c r="AM503" t="s">
        <v>3158</v>
      </c>
      <c r="AN503">
        <v>-5.5</v>
      </c>
      <c r="AO503" t="s">
        <v>3158</v>
      </c>
      <c r="AP503">
        <v>6.9712440293554001E-2</v>
      </c>
      <c r="AQ503">
        <f>(Table2[[#This Row],[Sharpe Ratio]]-AVERAGE(Table2[Sharpe Ratio]))/_xlfn.STDEV.P(Table2[Sharpe Ratio])</f>
        <v>0.17044407927530203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436</v>
      </c>
      <c r="AT503">
        <f>_xlfn.RANK.AVG(Table2[[#This Row],[6M Return vs Nifty Z-Score]],Table2[6M Return vs Nifty Z-Score])</f>
        <v>651</v>
      </c>
      <c r="AU503">
        <f>_xlfn.RANK.AVG(Table2[[#This Row],[Sharpe Ratio Z-Score]],Table2[Sharpe Ratio Z-Score])</f>
        <v>297</v>
      </c>
      <c r="AV503">
        <f>(Table2[[#This Row],[Rank 1Y]]+Table2[[#This Row],[Rank 6M]]+Table2[[#This Row],[Rank Sharpe]])/3</f>
        <v>461.33333333333331</v>
      </c>
    </row>
    <row r="504" spans="1:48" hidden="1" x14ac:dyDescent="0.3">
      <c r="A504" t="s">
        <v>2224</v>
      </c>
      <c r="B504" t="s">
        <v>2225</v>
      </c>
      <c r="C504" t="s">
        <v>3111</v>
      </c>
      <c r="D504" t="s">
        <v>72</v>
      </c>
      <c r="E504">
        <v>2467.792016029</v>
      </c>
      <c r="F504">
        <v>186.61</v>
      </c>
      <c r="G504">
        <v>-10.122070181896399</v>
      </c>
      <c r="H504">
        <f>(Table2[[#This Row],[1Y Return vs Nifty]]-AVERAGE(Table2[1Y Return vs Nifty]))/_xlfn.STDEV.P(Table2[1Y Return vs Nifty])</f>
        <v>-0.50568186810296245</v>
      </c>
      <c r="I504">
        <v>-5.1822077153735302</v>
      </c>
      <c r="J504">
        <f>(Table2[[#This Row],[1M Return vs Nifty]]-AVERAGE(Table2[1M Return vs Nifty]))/_xlfn.STDEV.P(Table2[1M Return vs Nifty])</f>
        <v>-0.46194269077628541</v>
      </c>
      <c r="K504">
        <v>-6.2275699891616902</v>
      </c>
      <c r="L504">
        <f>(Table2[[#This Row],[6M Return vs Nifty]]-AVERAGE(Table2[6M Return vs Nifty]))/_xlfn.STDEV.P(Table2[6M Return vs Nifty])</f>
        <v>-0.37714773097795734</v>
      </c>
      <c r="M504">
        <v>-3.6478196346893501</v>
      </c>
      <c r="N504">
        <f>(Table2[[#This Row],[1W Return vs Nifty]]-AVERAGE(Table2[1W Return vs Nifty]))/_xlfn.STDEV.P(Table2[1W Return vs Nifty])</f>
        <v>-0.95190842202190828</v>
      </c>
      <c r="O504">
        <v>206.67</v>
      </c>
      <c r="P504">
        <v>218.54128661542501</v>
      </c>
      <c r="Q504">
        <v>213.40586232270101</v>
      </c>
      <c r="R504">
        <v>27.389168672354501</v>
      </c>
      <c r="S504" s="1">
        <f>(Table2[[#This Row],[Close Price]]-Table2[[#This Row],[20D EMA]])/Table2[[#This Row],[20D EMA]]</f>
        <v>-9.7062950597570891E-2</v>
      </c>
      <c r="T504" s="1">
        <f>(Table2[[#This Row],[Close Price]]-Table2[[#This Row],[50D EMA]])/Table2[[#This Row],[50D EMA]]</f>
        <v>-0.14611100314246631</v>
      </c>
      <c r="U504" s="1">
        <f>(Table2[[#This Row],[Close Price]]-Table2[[#This Row],[200D EMA]])/Table2[[#This Row],[200D EMA]]</f>
        <v>-0.12556291580304255</v>
      </c>
      <c r="V504">
        <v>0.417124265119513</v>
      </c>
      <c r="W504">
        <v>185.16</v>
      </c>
      <c r="X504">
        <v>199.55</v>
      </c>
      <c r="Y504">
        <v>185.16</v>
      </c>
      <c r="Z504">
        <v>209.01</v>
      </c>
      <c r="AA504">
        <v>185.16</v>
      </c>
      <c r="AB504">
        <v>214.99</v>
      </c>
      <c r="AC504" s="1">
        <f>(Table2[[#This Row],[Close Price]]/Table2[[#This Row],[Day Low]])-1</f>
        <v>7.831065024843431E-3</v>
      </c>
      <c r="AD504" s="1">
        <f>(Table2[[#This Row],[Day High]]/Table2[[#This Row],[Close Price]])-1</f>
        <v>6.9342478966829102E-2</v>
      </c>
      <c r="AE504" s="1">
        <f>(Table2[[#This Row],[Close Price]]/Table2[[#This Row],[Current Week Low]])-1</f>
        <v>7.831065024843431E-3</v>
      </c>
      <c r="AF504" s="1">
        <f>(Table2[[#This Row],[Current Week High]]/Table2[[#This Row],[Close Price]])-1</f>
        <v>0.12003643963346011</v>
      </c>
      <c r="AG504" s="1">
        <f>(Table2[[#This Row],[Close Price]]/Table2[[#This Row],[Current Month Low]])-1</f>
        <v>7.831065024843431E-3</v>
      </c>
      <c r="AH504" s="1">
        <f>(Table2[[#This Row],[Current Month High]]/Table2[[#This Row],[Close Price]])-1</f>
        <v>0.15208188199989281</v>
      </c>
      <c r="AI504">
        <v>57.306682385724201</v>
      </c>
      <c r="AJ504">
        <v>19.049441786283801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-0.18</v>
      </c>
      <c r="AM504" t="s">
        <v>3158</v>
      </c>
      <c r="AN504">
        <v>-6.37</v>
      </c>
      <c r="AO504" t="s">
        <v>3158</v>
      </c>
      <c r="AP504">
        <v>1.4947012919026999E-2</v>
      </c>
      <c r="AQ504">
        <f>(Table2[[#This Row],[Sharpe Ratio]]-AVERAGE(Table2[Sharpe Ratio]))/_xlfn.STDEV.P(Table2[Sharpe Ratio])</f>
        <v>-0.47868861671814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490</v>
      </c>
      <c r="AT504">
        <f>_xlfn.RANK.AVG(Table2[[#This Row],[6M Return vs Nifty Z-Score]],Table2[6M Return vs Nifty Z-Score])</f>
        <v>433</v>
      </c>
      <c r="AU504">
        <f>_xlfn.RANK.AVG(Table2[[#This Row],[Sharpe Ratio Z-Score]],Table2[Sharpe Ratio Z-Score])</f>
        <v>463</v>
      </c>
      <c r="AV504">
        <f>(Table2[[#This Row],[Rank 1Y]]+Table2[[#This Row],[Rank 6M]]+Table2[[#This Row],[Rank Sharpe]])/3</f>
        <v>462</v>
      </c>
    </row>
    <row r="505" spans="1:48" hidden="1" x14ac:dyDescent="0.3">
      <c r="A505" t="s">
        <v>1143</v>
      </c>
      <c r="B505" t="s">
        <v>1144</v>
      </c>
      <c r="C505" t="s">
        <v>3124</v>
      </c>
      <c r="D505" t="s">
        <v>1145</v>
      </c>
      <c r="E505">
        <v>10107.241789780001</v>
      </c>
      <c r="F505">
        <v>1072.9000000000001</v>
      </c>
      <c r="G505">
        <v>-17.0821957843321</v>
      </c>
      <c r="H505">
        <f>(Table2[[#This Row],[1Y Return vs Nifty]]-AVERAGE(Table2[1Y Return vs Nifty]))/_xlfn.STDEV.P(Table2[1Y Return vs Nifty])</f>
        <v>-0.64556530015246083</v>
      </c>
      <c r="I505">
        <v>1.74864665588727</v>
      </c>
      <c r="J505">
        <f>(Table2[[#This Row],[1M Return vs Nifty]]-AVERAGE(Table2[1M Return vs Nifty]))/_xlfn.STDEV.P(Table2[1M Return vs Nifty])</f>
        <v>0.29621692888039253</v>
      </c>
      <c r="K505">
        <v>5.63379125535592</v>
      </c>
      <c r="L505">
        <f>(Table2[[#This Row],[6M Return vs Nifty]]-AVERAGE(Table2[6M Return vs Nifty]))/_xlfn.STDEV.P(Table2[6M Return vs Nifty])</f>
        <v>3.4655841794452504E-2</v>
      </c>
      <c r="M505">
        <v>-0.48593620892853401</v>
      </c>
      <c r="N505">
        <f>(Table2[[#This Row],[1W Return vs Nifty]]-AVERAGE(Table2[1W Return vs Nifty]))/_xlfn.STDEV.P(Table2[1W Return vs Nifty])</f>
        <v>-0.2897013796921547</v>
      </c>
      <c r="O505">
        <v>1113.1099999999999</v>
      </c>
      <c r="P505">
        <v>1137.90257963763</v>
      </c>
      <c r="Q505">
        <v>1079.20341978938</v>
      </c>
      <c r="R505">
        <v>33.2971466559124</v>
      </c>
      <c r="S505" s="1">
        <f>(Table2[[#This Row],[Close Price]]-Table2[[#This Row],[20D EMA]])/Table2[[#This Row],[20D EMA]]</f>
        <v>-3.6124012900791307E-2</v>
      </c>
      <c r="T505" s="1">
        <f>(Table2[[#This Row],[Close Price]]-Table2[[#This Row],[50D EMA]])/Table2[[#This Row],[50D EMA]]</f>
        <v>-5.7124907527962746E-2</v>
      </c>
      <c r="U505" s="1">
        <f>(Table2[[#This Row],[Close Price]]-Table2[[#This Row],[200D EMA]])/Table2[[#This Row],[200D EMA]]</f>
        <v>-5.8408078345508303E-3</v>
      </c>
      <c r="V505">
        <v>0.75206279790949604</v>
      </c>
      <c r="W505">
        <v>1049.05</v>
      </c>
      <c r="X505">
        <v>1083.5</v>
      </c>
      <c r="Y505">
        <v>1049.05</v>
      </c>
      <c r="Z505">
        <v>1143.9000000000001</v>
      </c>
      <c r="AA505">
        <v>1049.05</v>
      </c>
      <c r="AB505">
        <v>1191.05</v>
      </c>
      <c r="AC505" s="1">
        <f>(Table2[[#This Row],[Close Price]]/Table2[[#This Row],[Day Low]])-1</f>
        <v>2.273485534531261E-2</v>
      </c>
      <c r="AD505" s="1">
        <f>(Table2[[#This Row],[Day High]]/Table2[[#This Row],[Close Price]])-1</f>
        <v>9.879765122564832E-3</v>
      </c>
      <c r="AE505" s="1">
        <f>(Table2[[#This Row],[Close Price]]/Table2[[#This Row],[Current Week Low]])-1</f>
        <v>2.273485534531261E-2</v>
      </c>
      <c r="AF505" s="1">
        <f>(Table2[[#This Row],[Current Week High]]/Table2[[#This Row],[Close Price]])-1</f>
        <v>6.6175785254916519E-2</v>
      </c>
      <c r="AG505" s="1">
        <f>(Table2[[#This Row],[Close Price]]/Table2[[#This Row],[Current Month Low]])-1</f>
        <v>2.273485534531261E-2</v>
      </c>
      <c r="AH505" s="1">
        <f>(Table2[[#This Row],[Current Month High]]/Table2[[#This Row],[Close Price]])-1</f>
        <v>0.11012209898406167</v>
      </c>
      <c r="AI505">
        <v>21.162270481871499</v>
      </c>
      <c r="AJ505">
        <v>31.935563207083099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0.03</v>
      </c>
      <c r="AM505" t="s">
        <v>3159</v>
      </c>
      <c r="AN505">
        <v>-2.56</v>
      </c>
      <c r="AO505" t="s">
        <v>3158</v>
      </c>
      <c r="AQ505">
        <f>(Table2[[#This Row],[Sharpe Ratio]]-AVERAGE(Table2[Sharpe Ratio]))/_xlfn.STDEV.P(Table2[Sharpe Ratio])</f>
        <v>-0.65585503827864744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557</v>
      </c>
      <c r="AT505">
        <f>_xlfn.RANK.AVG(Table2[[#This Row],[6M Return vs Nifty Z-Score]],Table2[6M Return vs Nifty Z-Score])</f>
        <v>299</v>
      </c>
      <c r="AU505">
        <f>_xlfn.RANK.AVG(Table2[[#This Row],[Sharpe Ratio Z-Score]],Table2[Sharpe Ratio Z-Score])</f>
        <v>531</v>
      </c>
      <c r="AV505">
        <f>(Table2[[#This Row],[Rank 1Y]]+Table2[[#This Row],[Rank 6M]]+Table2[[#This Row],[Rank Sharpe]])/3</f>
        <v>462.33333333333331</v>
      </c>
    </row>
    <row r="506" spans="1:48" hidden="1" x14ac:dyDescent="0.3">
      <c r="A506" t="s">
        <v>1250</v>
      </c>
      <c r="B506" t="s">
        <v>1251</v>
      </c>
      <c r="C506" t="s">
        <v>3111</v>
      </c>
      <c r="D506" t="s">
        <v>18</v>
      </c>
      <c r="E506">
        <v>8892.9888080000001</v>
      </c>
      <c r="F506">
        <v>597.20000000000005</v>
      </c>
      <c r="G506">
        <v>-19.281219252289301</v>
      </c>
      <c r="H506">
        <f>(Table2[[#This Row],[1Y Return vs Nifty]]-AVERAGE(Table2[1Y Return vs Nifty]))/_xlfn.STDEV.P(Table2[1Y Return vs Nifty])</f>
        <v>-0.68976090342542418</v>
      </c>
      <c r="I506">
        <v>-28.4127717751389</v>
      </c>
      <c r="J506">
        <f>(Table2[[#This Row],[1M Return vs Nifty]]-AVERAGE(Table2[1M Return vs Nifty]))/_xlfn.STDEV.P(Table2[1M Return vs Nifty])</f>
        <v>-3.0031121727081205</v>
      </c>
      <c r="K506">
        <v>-37.6575805726605</v>
      </c>
      <c r="L506">
        <f>(Table2[[#This Row],[6M Return vs Nifty]]-AVERAGE(Table2[6M Return vs Nifty]))/_xlfn.STDEV.P(Table2[6M Return vs Nifty])</f>
        <v>-1.4683370459093941</v>
      </c>
      <c r="M506">
        <v>-2.0694348884089599</v>
      </c>
      <c r="N506">
        <f>(Table2[[#This Row],[1W Return vs Nifty]]-AVERAGE(Table2[1W Return vs Nifty]))/_xlfn.STDEV.P(Table2[1W Return vs Nifty])</f>
        <v>-0.62134041752906899</v>
      </c>
      <c r="O506">
        <v>698.56</v>
      </c>
      <c r="P506">
        <v>799.367359266427</v>
      </c>
      <c r="Q506">
        <v>845.52428967769004</v>
      </c>
      <c r="R506">
        <v>24.5804096520874</v>
      </c>
      <c r="S506" s="1">
        <f>(Table2[[#This Row],[Close Price]]-Table2[[#This Row],[20D EMA]])/Table2[[#This Row],[20D EMA]]</f>
        <v>-0.14509848831882716</v>
      </c>
      <c r="T506" s="1">
        <f>(Table2[[#This Row],[Close Price]]-Table2[[#This Row],[50D EMA]])/Table2[[#This Row],[50D EMA]]</f>
        <v>-0.25290919991023192</v>
      </c>
      <c r="U506" s="1">
        <f>(Table2[[#This Row],[Close Price]]-Table2[[#This Row],[200D EMA]])/Table2[[#This Row],[200D EMA]]</f>
        <v>-0.29369267413044997</v>
      </c>
      <c r="V506">
        <v>1.9388243409766801</v>
      </c>
      <c r="W506">
        <v>578.04999999999995</v>
      </c>
      <c r="X506">
        <v>603.9</v>
      </c>
      <c r="Y506">
        <v>578.04999999999995</v>
      </c>
      <c r="Z506">
        <v>637.04999999999995</v>
      </c>
      <c r="AA506">
        <v>578.04999999999995</v>
      </c>
      <c r="AB506">
        <v>676.9</v>
      </c>
      <c r="AC506" s="1">
        <f>(Table2[[#This Row],[Close Price]]/Table2[[#This Row],[Day Low]])-1</f>
        <v>3.3128622091514792E-2</v>
      </c>
      <c r="AD506" s="1">
        <f>(Table2[[#This Row],[Day High]]/Table2[[#This Row],[Close Price]])-1</f>
        <v>1.1219022103147847E-2</v>
      </c>
      <c r="AE506" s="1">
        <f>(Table2[[#This Row],[Close Price]]/Table2[[#This Row],[Current Week Low]])-1</f>
        <v>3.3128622091514792E-2</v>
      </c>
      <c r="AF506" s="1">
        <f>(Table2[[#This Row],[Current Week High]]/Table2[[#This Row],[Close Price]])-1</f>
        <v>6.6728064300066725E-2</v>
      </c>
      <c r="AG506" s="1">
        <f>(Table2[[#This Row],[Close Price]]/Table2[[#This Row],[Current Month Low]])-1</f>
        <v>3.3128622091514792E-2</v>
      </c>
      <c r="AH506" s="1">
        <f>(Table2[[#This Row],[Current Month High]]/Table2[[#This Row],[Close Price]])-1</f>
        <v>0.13345612860013389</v>
      </c>
      <c r="AI506">
        <v>113.496316141995</v>
      </c>
      <c r="AJ506">
        <v>3.3128622091514699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-0.28999999999999998</v>
      </c>
      <c r="AM506" t="s">
        <v>3158</v>
      </c>
      <c r="AN506">
        <v>-13.73</v>
      </c>
      <c r="AO506" t="s">
        <v>3158</v>
      </c>
      <c r="AP506">
        <v>0.153941639472606</v>
      </c>
      <c r="AQ506">
        <f>(Table2[[#This Row],[Sharpe Ratio]]-AVERAGE(Table2[Sharpe Ratio]))/_xlfn.STDEV.P(Table2[Sharpe Ratio])</f>
        <v>1.1688098323726295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573</v>
      </c>
      <c r="AT506">
        <f>_xlfn.RANK.AVG(Table2[[#This Row],[6M Return vs Nifty Z-Score]],Table2[6M Return vs Nifty Z-Score])</f>
        <v>726</v>
      </c>
      <c r="AU506">
        <f>_xlfn.RANK.AVG(Table2[[#This Row],[Sharpe Ratio Z-Score]],Table2[Sharpe Ratio Z-Score])</f>
        <v>89</v>
      </c>
      <c r="AV506">
        <f>(Table2[[#This Row],[Rank 1Y]]+Table2[[#This Row],[Rank 6M]]+Table2[[#This Row],[Rank Sharpe]])/3</f>
        <v>462.66666666666669</v>
      </c>
    </row>
    <row r="507" spans="1:48" hidden="1" x14ac:dyDescent="0.3">
      <c r="A507" t="s">
        <v>555</v>
      </c>
      <c r="B507" t="s">
        <v>556</v>
      </c>
      <c r="C507" t="s">
        <v>3127</v>
      </c>
      <c r="D507" t="s">
        <v>287</v>
      </c>
      <c r="E507">
        <v>34010.9687037599</v>
      </c>
      <c r="F507">
        <v>2572.9</v>
      </c>
      <c r="G507">
        <v>0.57869442157182105</v>
      </c>
      <c r="H507">
        <f>(Table2[[#This Row],[1Y Return vs Nifty]]-AVERAGE(Table2[1Y Return vs Nifty]))/_xlfn.STDEV.P(Table2[1Y Return vs Nifty])</f>
        <v>-0.29061970345422433</v>
      </c>
      <c r="I507">
        <v>-3.7106387562781</v>
      </c>
      <c r="J507">
        <f>(Table2[[#This Row],[1M Return vs Nifty]]-AVERAGE(Table2[1M Return vs Nifty]))/_xlfn.STDEV.P(Table2[1M Return vs Nifty])</f>
        <v>-0.30096915092633331</v>
      </c>
      <c r="K507">
        <v>-2.9493627731781502</v>
      </c>
      <c r="L507">
        <f>(Table2[[#This Row],[6M Return vs Nifty]]-AVERAGE(Table2[6M Return vs Nifty]))/_xlfn.STDEV.P(Table2[6M Return vs Nifty])</f>
        <v>-0.26333470260785491</v>
      </c>
      <c r="M507">
        <v>-1.45591608003771</v>
      </c>
      <c r="N507">
        <f>(Table2[[#This Row],[1W Return vs Nifty]]-AVERAGE(Table2[1W Return vs Nifty]))/_xlfn.STDEV.P(Table2[1W Return vs Nifty])</f>
        <v>-0.49284849648127083</v>
      </c>
      <c r="O507">
        <v>2698.97</v>
      </c>
      <c r="P507">
        <v>2776.3841857754401</v>
      </c>
      <c r="Q507">
        <v>2613.9739992530899</v>
      </c>
      <c r="R507">
        <v>27.811430322505998</v>
      </c>
      <c r="S507" s="1">
        <f>(Table2[[#This Row],[Close Price]]-Table2[[#This Row],[20D EMA]])/Table2[[#This Row],[20D EMA]]</f>
        <v>-4.6710411749667363E-2</v>
      </c>
      <c r="T507" s="1">
        <f>(Table2[[#This Row],[Close Price]]-Table2[[#This Row],[50D EMA]])/Table2[[#This Row],[50D EMA]]</f>
        <v>-7.3291076508061562E-2</v>
      </c>
      <c r="U507" s="1">
        <f>(Table2[[#This Row],[Close Price]]-Table2[[#This Row],[200D EMA]])/Table2[[#This Row],[200D EMA]]</f>
        <v>-1.5713239406675888E-2</v>
      </c>
      <c r="V507">
        <v>0.719752184801142</v>
      </c>
      <c r="W507">
        <v>2475.65</v>
      </c>
      <c r="X507">
        <v>2572.1999999999998</v>
      </c>
      <c r="Y507">
        <v>2475.65</v>
      </c>
      <c r="Z507">
        <v>2677.9</v>
      </c>
      <c r="AA507">
        <v>2475.65</v>
      </c>
      <c r="AB507">
        <v>2885.1</v>
      </c>
      <c r="AC507" s="1">
        <f>(Table2[[#This Row],[Close Price]]/Table2[[#This Row],[Day Low]])-1</f>
        <v>3.9282612647183468E-2</v>
      </c>
      <c r="AD507" s="1">
        <f>(Table2[[#This Row],[Day High]]/Table2[[#This Row],[Close Price]])-1</f>
        <v>-2.7206653970235362E-4</v>
      </c>
      <c r="AE507" s="1">
        <f>(Table2[[#This Row],[Close Price]]/Table2[[#This Row],[Current Week Low]])-1</f>
        <v>3.9282612647183468E-2</v>
      </c>
      <c r="AF507" s="1">
        <f>(Table2[[#This Row],[Current Week High]]/Table2[[#This Row],[Close Price]])-1</f>
        <v>4.0809980955342162E-2</v>
      </c>
      <c r="AG507" s="1">
        <f>(Table2[[#This Row],[Close Price]]/Table2[[#This Row],[Current Month Low]])-1</f>
        <v>3.9282612647183468E-2</v>
      </c>
      <c r="AH507" s="1">
        <f>(Table2[[#This Row],[Current Month High]]/Table2[[#This Row],[Close Price]])-1</f>
        <v>0.12134167670721752</v>
      </c>
      <c r="AI507">
        <v>23.168409188075699</v>
      </c>
      <c r="AJ507">
        <v>27.308263236021698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-0.02</v>
      </c>
      <c r="AM507" t="s">
        <v>3158</v>
      </c>
      <c r="AN507">
        <v>-7.38</v>
      </c>
      <c r="AO507" t="s">
        <v>3158</v>
      </c>
      <c r="AP507">
        <v>-1.4527524676055999E-2</v>
      </c>
      <c r="AQ507">
        <f>(Table2[[#This Row],[Sharpe Ratio]]-AVERAGE(Table2[Sharpe Ratio]))/_xlfn.STDEV.P(Table2[Sharpe Ratio])</f>
        <v>-0.82804928036112213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409</v>
      </c>
      <c r="AT507">
        <f>_xlfn.RANK.AVG(Table2[[#This Row],[6M Return vs Nifty Z-Score]],Table2[6M Return vs Nifty Z-Score])</f>
        <v>394</v>
      </c>
      <c r="AU507">
        <f>_xlfn.RANK.AVG(Table2[[#This Row],[Sharpe Ratio Z-Score]],Table2[Sharpe Ratio Z-Score])</f>
        <v>587</v>
      </c>
      <c r="AV507">
        <f>(Table2[[#This Row],[Rank 1Y]]+Table2[[#This Row],[Rank 6M]]+Table2[[#This Row],[Rank Sharpe]])/3</f>
        <v>463.33333333333331</v>
      </c>
    </row>
    <row r="508" spans="1:48" hidden="1" x14ac:dyDescent="0.3">
      <c r="A508" t="s">
        <v>163</v>
      </c>
      <c r="B508" t="s">
        <v>164</v>
      </c>
      <c r="C508" t="s">
        <v>3127</v>
      </c>
      <c r="D508" t="s">
        <v>165</v>
      </c>
      <c r="E508">
        <v>152001.689036775</v>
      </c>
      <c r="F508">
        <v>2988.55</v>
      </c>
      <c r="G508">
        <v>1.8900912270872401</v>
      </c>
      <c r="H508">
        <f>(Table2[[#This Row],[1Y Return vs Nifty]]-AVERAGE(Table2[1Y Return vs Nifty]))/_xlfn.STDEV.P(Table2[1Y Return vs Nifty])</f>
        <v>-0.26426347133823358</v>
      </c>
      <c r="I508">
        <v>2.4228638994513498</v>
      </c>
      <c r="J508">
        <f>(Table2[[#This Row],[1M Return vs Nifty]]-AVERAGE(Table2[1M Return vs Nifty]))/_xlfn.STDEV.P(Table2[1M Return vs Nifty])</f>
        <v>0.36996891695650758</v>
      </c>
      <c r="K508">
        <v>-5.8171248776282702</v>
      </c>
      <c r="L508">
        <f>(Table2[[#This Row],[6M Return vs Nifty]]-AVERAGE(Table2[6M Return vs Nifty]))/_xlfn.STDEV.P(Table2[6M Return vs Nifty])</f>
        <v>-0.36289786876803976</v>
      </c>
      <c r="M508">
        <v>1.3642319766845501</v>
      </c>
      <c r="N508">
        <f>(Table2[[#This Row],[1W Return vs Nifty]]-AVERAGE(Table2[1W Return vs Nifty]))/_xlfn.STDEV.P(Table2[1W Return vs Nifty])</f>
        <v>9.7787416392299001E-2</v>
      </c>
      <c r="O508">
        <v>3123.76</v>
      </c>
      <c r="P508">
        <v>3152.3892952402898</v>
      </c>
      <c r="Q508">
        <v>3024.63404281063</v>
      </c>
      <c r="R508">
        <v>25.755099082433301</v>
      </c>
      <c r="S508" s="1">
        <f>(Table2[[#This Row],[Close Price]]-Table2[[#This Row],[20D EMA]])/Table2[[#This Row],[20D EMA]]</f>
        <v>-4.3284375240095277E-2</v>
      </c>
      <c r="T508" s="1">
        <f>(Table2[[#This Row],[Close Price]]-Table2[[#This Row],[50D EMA]])/Table2[[#This Row],[50D EMA]]</f>
        <v>-5.1973052784967361E-2</v>
      </c>
      <c r="U508" s="1">
        <f>(Table2[[#This Row],[Close Price]]-Table2[[#This Row],[200D EMA]])/Table2[[#This Row],[200D EMA]]</f>
        <v>-1.1930052462511758E-2</v>
      </c>
      <c r="V508">
        <v>0.54013299798592596</v>
      </c>
      <c r="W508">
        <v>2968.3</v>
      </c>
      <c r="X508">
        <v>3038.3</v>
      </c>
      <c r="Y508">
        <v>2968.3</v>
      </c>
      <c r="Z508">
        <v>3129.55</v>
      </c>
      <c r="AA508">
        <v>2968.3</v>
      </c>
      <c r="AB508">
        <v>3220</v>
      </c>
      <c r="AC508" s="1">
        <f>(Table2[[#This Row],[Close Price]]/Table2[[#This Row],[Day Low]])-1</f>
        <v>6.8220867163022447E-3</v>
      </c>
      <c r="AD508" s="1">
        <f>(Table2[[#This Row],[Day High]]/Table2[[#This Row],[Close Price]])-1</f>
        <v>1.6646868882903121E-2</v>
      </c>
      <c r="AE508" s="1">
        <f>(Table2[[#This Row],[Close Price]]/Table2[[#This Row],[Current Week Low]])-1</f>
        <v>6.8220867163022447E-3</v>
      </c>
      <c r="AF508" s="1">
        <f>(Table2[[#This Row],[Current Week High]]/Table2[[#This Row],[Close Price]])-1</f>
        <v>4.7180070602800717E-2</v>
      </c>
      <c r="AG508" s="1">
        <f>(Table2[[#This Row],[Close Price]]/Table2[[#This Row],[Current Month Low]])-1</f>
        <v>6.8220867163022447E-3</v>
      </c>
      <c r="AH508" s="1">
        <f>(Table2[[#This Row],[Current Month High]]/Table2[[#This Row],[Close Price]])-1</f>
        <v>7.7445583978852595E-2</v>
      </c>
      <c r="AI508">
        <v>14.269461779123599</v>
      </c>
      <c r="AJ508">
        <v>23.450440960819499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0.08</v>
      </c>
      <c r="AM508" t="s">
        <v>3159</v>
      </c>
      <c r="AN508">
        <v>-5.47</v>
      </c>
      <c r="AO508" t="s">
        <v>3158</v>
      </c>
      <c r="AP508">
        <v>-6.582323495466E-3</v>
      </c>
      <c r="AQ508">
        <f>(Table2[[#This Row],[Sharpe Ratio]]-AVERAGE(Table2[Sharpe Ratio]))/_xlfn.STDEV.P(Table2[Sharpe Ratio])</f>
        <v>-0.73387508854306349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397</v>
      </c>
      <c r="AT508">
        <f>_xlfn.RANK.AVG(Table2[[#This Row],[6M Return vs Nifty Z-Score]],Table2[6M Return vs Nifty Z-Score])</f>
        <v>422</v>
      </c>
      <c r="AU508">
        <f>_xlfn.RANK.AVG(Table2[[#This Row],[Sharpe Ratio Z-Score]],Table2[Sharpe Ratio Z-Score])</f>
        <v>572</v>
      </c>
      <c r="AV508">
        <f>(Table2[[#This Row],[Rank 1Y]]+Table2[[#This Row],[Rank 6M]]+Table2[[#This Row],[Rank Sharpe]])/3</f>
        <v>463.66666666666669</v>
      </c>
    </row>
    <row r="509" spans="1:48" hidden="1" x14ac:dyDescent="0.3">
      <c r="A509" t="s">
        <v>424</v>
      </c>
      <c r="B509" t="s">
        <v>425</v>
      </c>
      <c r="C509" t="s">
        <v>3119</v>
      </c>
      <c r="D509" t="s">
        <v>420</v>
      </c>
      <c r="E509">
        <v>51098.860086909997</v>
      </c>
      <c r="F509">
        <v>120483.7</v>
      </c>
      <c r="G509">
        <v>-9.2318180285872895</v>
      </c>
      <c r="H509">
        <f>(Table2[[#This Row],[1Y Return vs Nifty]]-AVERAGE(Table2[1Y Return vs Nifty]))/_xlfn.STDEV.P(Table2[1Y Return vs Nifty])</f>
        <v>-0.48778973027275518</v>
      </c>
      <c r="I509">
        <v>-2.9150312728199799</v>
      </c>
      <c r="J509">
        <f>(Table2[[#This Row],[1M Return vs Nifty]]-AVERAGE(Table2[1M Return vs Nifty]))/_xlfn.STDEV.P(Table2[1M Return vs Nifty])</f>
        <v>-0.21393839905311418</v>
      </c>
      <c r="K509">
        <v>-13.0987022740517</v>
      </c>
      <c r="L509">
        <f>(Table2[[#This Row],[6M Return vs Nifty]]-AVERAGE(Table2[6M Return vs Nifty]))/_xlfn.STDEV.P(Table2[6M Return vs Nifty])</f>
        <v>-0.61570018424021633</v>
      </c>
      <c r="M509">
        <v>4.5470870483103596</v>
      </c>
      <c r="N509">
        <f>(Table2[[#This Row],[1W Return vs Nifty]]-AVERAGE(Table2[1W Return vs Nifty]))/_xlfn.STDEV.P(Table2[1W Return vs Nifty])</f>
        <v>0.76438664202264417</v>
      </c>
      <c r="O509">
        <v>123705.84</v>
      </c>
      <c r="P509">
        <v>128152.946674238</v>
      </c>
      <c r="Q509">
        <v>128880.00192616601</v>
      </c>
      <c r="R509">
        <v>39.899362088898599</v>
      </c>
      <c r="S509" s="1">
        <f>(Table2[[#This Row],[Close Price]]-Table2[[#This Row],[20D EMA]])/Table2[[#This Row],[20D EMA]]</f>
        <v>-2.6046789706937034E-2</v>
      </c>
      <c r="T509" s="1">
        <f>(Table2[[#This Row],[Close Price]]-Table2[[#This Row],[50D EMA]])/Table2[[#This Row],[50D EMA]]</f>
        <v>-5.9844481717092807E-2</v>
      </c>
      <c r="U509" s="1">
        <f>(Table2[[#This Row],[Close Price]]-Table2[[#This Row],[200D EMA]])/Table2[[#This Row],[200D EMA]]</f>
        <v>-6.5148213847608119E-2</v>
      </c>
      <c r="V509">
        <v>1.3316139238859399</v>
      </c>
      <c r="W509">
        <v>119925.3</v>
      </c>
      <c r="X509">
        <v>121659.95</v>
      </c>
      <c r="Y509">
        <v>119925.3</v>
      </c>
      <c r="Z509">
        <v>125154.05</v>
      </c>
      <c r="AA509">
        <v>117401.05</v>
      </c>
      <c r="AB509">
        <v>125154.05</v>
      </c>
      <c r="AC509" s="1">
        <f>(Table2[[#This Row],[Close Price]]/Table2[[#This Row],[Day Low]])-1</f>
        <v>4.6562318376521805E-3</v>
      </c>
      <c r="AD509" s="1">
        <f>(Table2[[#This Row],[Day High]]/Table2[[#This Row],[Close Price]])-1</f>
        <v>9.7627313902213242E-3</v>
      </c>
      <c r="AE509" s="1">
        <f>(Table2[[#This Row],[Close Price]]/Table2[[#This Row],[Current Week Low]])-1</f>
        <v>4.6562318376521805E-3</v>
      </c>
      <c r="AF509" s="1">
        <f>(Table2[[#This Row],[Current Week High]]/Table2[[#This Row],[Close Price]])-1</f>
        <v>3.8763334791345194E-2</v>
      </c>
      <c r="AG509" s="1">
        <f>(Table2[[#This Row],[Close Price]]/Table2[[#This Row],[Current Month Low]])-1</f>
        <v>2.6257431258067898E-2</v>
      </c>
      <c r="AH509" s="1">
        <f>(Table2[[#This Row],[Current Month High]]/Table2[[#This Row],[Close Price]])-1</f>
        <v>3.8763334791345194E-2</v>
      </c>
      <c r="AI509">
        <v>25.6975009897604</v>
      </c>
      <c r="AJ509">
        <v>12.5668193142211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-0.01</v>
      </c>
      <c r="AM509" t="s">
        <v>3158</v>
      </c>
      <c r="AN509">
        <v>-2.12</v>
      </c>
      <c r="AO509" t="s">
        <v>3158</v>
      </c>
      <c r="AP509">
        <v>4.6799258541216998E-2</v>
      </c>
      <c r="AQ509">
        <f>(Table2[[#This Row],[Sharpe Ratio]]-AVERAGE(Table2[Sharpe Ratio]))/_xlfn.STDEV.P(Table2[Sharpe Ratio])</f>
        <v>-0.10114506295789544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483</v>
      </c>
      <c r="AT509">
        <f>_xlfn.RANK.AVG(Table2[[#This Row],[6M Return vs Nifty Z-Score]],Table2[6M Return vs Nifty Z-Score])</f>
        <v>531</v>
      </c>
      <c r="AU509">
        <f>_xlfn.RANK.AVG(Table2[[#This Row],[Sharpe Ratio Z-Score]],Table2[Sharpe Ratio Z-Score])</f>
        <v>381</v>
      </c>
      <c r="AV509">
        <f>(Table2[[#This Row],[Rank 1Y]]+Table2[[#This Row],[Rank 6M]]+Table2[[#This Row],[Rank Sharpe]])/3</f>
        <v>465</v>
      </c>
    </row>
    <row r="510" spans="1:48" hidden="1" x14ac:dyDescent="0.3">
      <c r="A510" t="s">
        <v>966</v>
      </c>
      <c r="B510" t="s">
        <v>967</v>
      </c>
      <c r="C510" t="s">
        <v>3113</v>
      </c>
      <c r="D510" t="s">
        <v>968</v>
      </c>
      <c r="E510">
        <v>14469.7039236</v>
      </c>
      <c r="F510">
        <v>162.72</v>
      </c>
      <c r="G510">
        <v>1.64114494388035</v>
      </c>
      <c r="H510">
        <f>(Table2[[#This Row],[1Y Return vs Nifty]]-AVERAGE(Table2[1Y Return vs Nifty]))/_xlfn.STDEV.P(Table2[1Y Return vs Nifty])</f>
        <v>-0.26926675180759174</v>
      </c>
      <c r="I510">
        <v>-12.869875985809299</v>
      </c>
      <c r="J510">
        <f>(Table2[[#This Row],[1M Return vs Nifty]]-AVERAGE(Table2[1M Return vs Nifty]))/_xlfn.STDEV.P(Table2[1M Return vs Nifty])</f>
        <v>-1.302889468727418</v>
      </c>
      <c r="K510">
        <v>5.5608453029595699</v>
      </c>
      <c r="L510">
        <f>(Table2[[#This Row],[6M Return vs Nifty]]-AVERAGE(Table2[6M Return vs Nifty]))/_xlfn.STDEV.P(Table2[6M Return vs Nifty])</f>
        <v>3.2123299095781432E-2</v>
      </c>
      <c r="M510">
        <v>-1.33106097178495</v>
      </c>
      <c r="N510">
        <f>(Table2[[#This Row],[1W Return vs Nifty]]-AVERAGE(Table2[1W Return vs Nifty]))/_xlfn.STDEV.P(Table2[1W Return vs Nifty])</f>
        <v>-0.46669954637064909</v>
      </c>
      <c r="O510">
        <v>178.23</v>
      </c>
      <c r="P510">
        <v>187.867199881452</v>
      </c>
      <c r="Q510">
        <v>176.46811920332399</v>
      </c>
      <c r="R510">
        <v>20.309920175366099</v>
      </c>
      <c r="S510" s="1">
        <f>(Table2[[#This Row],[Close Price]]-Table2[[#This Row],[20D EMA]])/Table2[[#This Row],[20D EMA]]</f>
        <v>-8.7022386803568372E-2</v>
      </c>
      <c r="T510" s="1">
        <f>(Table2[[#This Row],[Close Price]]-Table2[[#This Row],[50D EMA]])/Table2[[#This Row],[50D EMA]]</f>
        <v>-0.1338562553618747</v>
      </c>
      <c r="U510" s="1">
        <f>(Table2[[#This Row],[Close Price]]-Table2[[#This Row],[200D EMA]])/Table2[[#This Row],[200D EMA]]</f>
        <v>-7.7907098831169683E-2</v>
      </c>
      <c r="V510">
        <v>0.34546760783659303</v>
      </c>
      <c r="W510">
        <v>162</v>
      </c>
      <c r="X510">
        <v>166.27</v>
      </c>
      <c r="Y510">
        <v>162</v>
      </c>
      <c r="Z510">
        <v>172.8</v>
      </c>
      <c r="AA510">
        <v>162</v>
      </c>
      <c r="AB510">
        <v>180</v>
      </c>
      <c r="AC510" s="1">
        <f>(Table2[[#This Row],[Close Price]]/Table2[[#This Row],[Day Low]])-1</f>
        <v>4.4444444444444731E-3</v>
      </c>
      <c r="AD510" s="1">
        <f>(Table2[[#This Row],[Day High]]/Table2[[#This Row],[Close Price]])-1</f>
        <v>2.1816617502458335E-2</v>
      </c>
      <c r="AE510" s="1">
        <f>(Table2[[#This Row],[Close Price]]/Table2[[#This Row],[Current Week Low]])-1</f>
        <v>4.4444444444444731E-3</v>
      </c>
      <c r="AF510" s="1">
        <f>(Table2[[#This Row],[Current Week High]]/Table2[[#This Row],[Close Price]])-1</f>
        <v>6.1946902654867353E-2</v>
      </c>
      <c r="AG510" s="1">
        <f>(Table2[[#This Row],[Close Price]]/Table2[[#This Row],[Current Month Low]])-1</f>
        <v>4.4444444444444731E-3</v>
      </c>
      <c r="AH510" s="1">
        <f>(Table2[[#This Row],[Current Month High]]/Table2[[#This Row],[Close Price]])-1</f>
        <v>0.10619469026548667</v>
      </c>
      <c r="AI510">
        <v>50.196656833824903</v>
      </c>
      <c r="AJ510">
        <v>24.976958525345601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-0.02</v>
      </c>
      <c r="AM510" t="s">
        <v>3158</v>
      </c>
      <c r="AN510">
        <v>-10.81</v>
      </c>
      <c r="AO510" t="s">
        <v>3158</v>
      </c>
      <c r="AP510">
        <v>-7.8610632573451994E-2</v>
      </c>
      <c r="AQ510">
        <f>(Table2[[#This Row],[Sharpe Ratio]]-AVERAGE(Table2[Sharpe Ratio]))/_xlfn.STDEV.P(Table2[Sharpe Ratio])</f>
        <v>-1.5876241178328361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401</v>
      </c>
      <c r="AT510">
        <f>_xlfn.RANK.AVG(Table2[[#This Row],[6M Return vs Nifty Z-Score]],Table2[6M Return vs Nifty Z-Score])</f>
        <v>300</v>
      </c>
      <c r="AU510">
        <f>_xlfn.RANK.AVG(Table2[[#This Row],[Sharpe Ratio Z-Score]],Table2[Sharpe Ratio Z-Score])</f>
        <v>699</v>
      </c>
      <c r="AV510">
        <f>(Table2[[#This Row],[Rank 1Y]]+Table2[[#This Row],[Rank 6M]]+Table2[[#This Row],[Rank Sharpe]])/3</f>
        <v>466.66666666666669</v>
      </c>
    </row>
    <row r="511" spans="1:48" hidden="1" x14ac:dyDescent="0.3">
      <c r="A511" t="s">
        <v>1121</v>
      </c>
      <c r="B511" t="s">
        <v>1122</v>
      </c>
      <c r="C511" t="s">
        <v>3124</v>
      </c>
      <c r="D511" t="s">
        <v>1123</v>
      </c>
      <c r="E511">
        <v>10735.0529625</v>
      </c>
      <c r="F511">
        <v>1211.05</v>
      </c>
      <c r="G511">
        <v>7.6755574527753403</v>
      </c>
      <c r="H511">
        <f>(Table2[[#This Row],[1Y Return vs Nifty]]-AVERAGE(Table2[1Y Return vs Nifty]))/_xlfn.STDEV.P(Table2[1Y Return vs Nifty])</f>
        <v>-0.14798814559231641</v>
      </c>
      <c r="I511">
        <v>7.8271614907207496</v>
      </c>
      <c r="J511">
        <f>(Table2[[#This Row],[1M Return vs Nifty]]-AVERAGE(Table2[1M Return vs Nifty]))/_xlfn.STDEV.P(Table2[1M Return vs Nifty])</f>
        <v>0.96113993092241778</v>
      </c>
      <c r="K511">
        <v>-12.3520341454734</v>
      </c>
      <c r="L511">
        <f>(Table2[[#This Row],[6M Return vs Nifty]]-AVERAGE(Table2[6M Return vs Nifty]))/_xlfn.STDEV.P(Table2[6M Return vs Nifty])</f>
        <v>-0.58977730770983905</v>
      </c>
      <c r="M511">
        <v>11.3360318203929</v>
      </c>
      <c r="N511">
        <f>(Table2[[#This Row],[1W Return vs Nifty]]-AVERAGE(Table2[1W Return vs Nifty]))/_xlfn.STDEV.P(Table2[1W Return vs Nifty])</f>
        <v>2.1862249683293973</v>
      </c>
      <c r="O511">
        <v>1148.31</v>
      </c>
      <c r="P511">
        <v>1157.30150779721</v>
      </c>
      <c r="Q511">
        <v>1176.76686069165</v>
      </c>
      <c r="R511">
        <v>61.6801235716704</v>
      </c>
      <c r="S511" s="1">
        <f>(Table2[[#This Row],[Close Price]]-Table2[[#This Row],[20D EMA]])/Table2[[#This Row],[20D EMA]]</f>
        <v>5.4636814100721943E-2</v>
      </c>
      <c r="T511" s="1">
        <f>(Table2[[#This Row],[Close Price]]-Table2[[#This Row],[50D EMA]])/Table2[[#This Row],[50D EMA]]</f>
        <v>4.644294666572589E-2</v>
      </c>
      <c r="U511" s="1">
        <f>(Table2[[#This Row],[Close Price]]-Table2[[#This Row],[200D EMA]])/Table2[[#This Row],[200D EMA]]</f>
        <v>2.9133331718909816E-2</v>
      </c>
      <c r="V511">
        <v>1.26576469059994</v>
      </c>
      <c r="W511">
        <v>1172.0999999999999</v>
      </c>
      <c r="X511">
        <v>1212.6500000000001</v>
      </c>
      <c r="Y511">
        <v>1172.0999999999999</v>
      </c>
      <c r="Z511">
        <v>1247</v>
      </c>
      <c r="AA511">
        <v>1103.4000000000001</v>
      </c>
      <c r="AB511">
        <v>1247</v>
      </c>
      <c r="AC511" s="1">
        <f>(Table2[[#This Row],[Close Price]]/Table2[[#This Row],[Day Low]])-1</f>
        <v>3.3230952990359164E-2</v>
      </c>
      <c r="AD511" s="1">
        <f>(Table2[[#This Row],[Day High]]/Table2[[#This Row],[Close Price]])-1</f>
        <v>1.3211675818505242E-3</v>
      </c>
      <c r="AE511" s="1">
        <f>(Table2[[#This Row],[Close Price]]/Table2[[#This Row],[Current Week Low]])-1</f>
        <v>3.3230952990359164E-2</v>
      </c>
      <c r="AF511" s="1">
        <f>(Table2[[#This Row],[Current Week High]]/Table2[[#This Row],[Close Price]])-1</f>
        <v>2.9684984104702661E-2</v>
      </c>
      <c r="AG511" s="1">
        <f>(Table2[[#This Row],[Close Price]]/Table2[[#This Row],[Current Month Low]])-1</f>
        <v>9.756208084103668E-2</v>
      </c>
      <c r="AH511" s="1">
        <f>(Table2[[#This Row],[Current Month High]]/Table2[[#This Row],[Close Price]])-1</f>
        <v>2.9684984104702661E-2</v>
      </c>
      <c r="AI511">
        <v>24.429214318153601</v>
      </c>
      <c r="AJ511">
        <v>51.088516000249498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0.11</v>
      </c>
      <c r="AM511" t="s">
        <v>3159</v>
      </c>
      <c r="AN511">
        <v>8.6199999999999992</v>
      </c>
      <c r="AO511" t="s">
        <v>3159</v>
      </c>
      <c r="AQ511">
        <f>(Table2[[#This Row],[Sharpe Ratio]]-AVERAGE(Table2[Sharpe Ratio]))/_xlfn.STDEV.P(Table2[Sharpe Ratio])</f>
        <v>-0.65585503827864744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352</v>
      </c>
      <c r="AT511">
        <f>_xlfn.RANK.AVG(Table2[[#This Row],[6M Return vs Nifty Z-Score]],Table2[6M Return vs Nifty Z-Score])</f>
        <v>522</v>
      </c>
      <c r="AU511">
        <f>_xlfn.RANK.AVG(Table2[[#This Row],[Sharpe Ratio Z-Score]],Table2[Sharpe Ratio Z-Score])</f>
        <v>531</v>
      </c>
      <c r="AV511">
        <f>(Table2[[#This Row],[Rank 1Y]]+Table2[[#This Row],[Rank 6M]]+Table2[[#This Row],[Rank Sharpe]])/3</f>
        <v>468.33333333333331</v>
      </c>
    </row>
    <row r="512" spans="1:48" x14ac:dyDescent="0.3">
      <c r="A512" t="s">
        <v>22</v>
      </c>
      <c r="B512" t="s">
        <v>23</v>
      </c>
      <c r="C512" t="s">
        <v>3113</v>
      </c>
      <c r="D512" t="s">
        <v>24</v>
      </c>
      <c r="E512">
        <v>1285042.7457864101</v>
      </c>
      <c r="F512">
        <v>1681.35</v>
      </c>
      <c r="G512">
        <v>-8.2331674059417104</v>
      </c>
      <c r="H512">
        <f>(Table2[[#This Row],[1Y Return vs Nifty]]-AVERAGE(Table2[1Y Return vs Nifty]))/_xlfn.STDEV.P(Table2[1Y Return vs Nifty])</f>
        <v>-0.46771901826360029</v>
      </c>
      <c r="I512">
        <v>9.4224942949074393</v>
      </c>
      <c r="J512">
        <f>(Table2[[#This Row],[1M Return vs Nifty]]-AVERAGE(Table2[1M Return vs Nifty]))/_xlfn.STDEV.P(Table2[1M Return vs Nifty])</f>
        <v>1.1356518810022429</v>
      </c>
      <c r="K512">
        <v>8.9543452273640707</v>
      </c>
      <c r="L512">
        <f>(Table2[[#This Row],[6M Return vs Nifty]]-AVERAGE(Table2[6M Return vs Nifty]))/_xlfn.STDEV.P(Table2[6M Return vs Nifty])</f>
        <v>0.1499390678144509</v>
      </c>
      <c r="M512">
        <v>1.0878185246678</v>
      </c>
      <c r="N512">
        <f>(Table2[[#This Row],[1W Return vs Nifty]]-AVERAGE(Table2[1W Return vs Nifty]))/_xlfn.STDEV.P(Table2[1W Return vs Nifty])</f>
        <v>3.9896941041796377E-2</v>
      </c>
      <c r="O512">
        <v>1726.3</v>
      </c>
      <c r="P512">
        <v>1703.4110108036</v>
      </c>
      <c r="Q512">
        <v>1626.3885514722999</v>
      </c>
      <c r="R512">
        <v>32.345947659568303</v>
      </c>
      <c r="S512" s="1">
        <f>(Table2[[#This Row],[Close Price]]-Table2[[#This Row],[20D EMA]])/Table2[[#This Row],[20D EMA]]</f>
        <v>-2.6038347911718732E-2</v>
      </c>
      <c r="T512" s="1">
        <f>(Table2[[#This Row],[Close Price]]-Table2[[#This Row],[50D EMA]])/Table2[[#This Row],[50D EMA]]</f>
        <v>-1.2951079136909299E-2</v>
      </c>
      <c r="U512" s="1">
        <f>(Table2[[#This Row],[Close Price]]-Table2[[#This Row],[200D EMA]])/Table2[[#This Row],[200D EMA]]</f>
        <v>3.3793553501065741E-2</v>
      </c>
      <c r="V512">
        <v>0.70133212797464195</v>
      </c>
      <c r="W512">
        <v>1673</v>
      </c>
      <c r="X512">
        <v>1729.4</v>
      </c>
      <c r="Y512">
        <v>1673</v>
      </c>
      <c r="Z512">
        <v>1782.8</v>
      </c>
      <c r="AA512">
        <v>1673</v>
      </c>
      <c r="AB512">
        <v>1782.8</v>
      </c>
      <c r="AC512" s="1">
        <f>(Table2[[#This Row],[Close Price]]/Table2[[#This Row],[Day Low]])-1</f>
        <v>4.9910340705319189E-3</v>
      </c>
      <c r="AD512" s="1">
        <f>(Table2[[#This Row],[Day High]]/Table2[[#This Row],[Close Price]])-1</f>
        <v>2.8578225830433901E-2</v>
      </c>
      <c r="AE512" s="1">
        <f>(Table2[[#This Row],[Close Price]]/Table2[[#This Row],[Current Week Low]])-1</f>
        <v>4.9910340705319189E-3</v>
      </c>
      <c r="AF512" s="1">
        <f>(Table2[[#This Row],[Current Week High]]/Table2[[#This Row],[Close Price]])-1</f>
        <v>6.0338418532726701E-2</v>
      </c>
      <c r="AG512" s="1">
        <f>(Table2[[#This Row],[Close Price]]/Table2[[#This Row],[Current Month Low]])-1</f>
        <v>4.9910340705319189E-3</v>
      </c>
      <c r="AH512" s="1">
        <f>(Table2[[#This Row],[Current Month High]]/Table2[[#This Row],[Close Price]])-1</f>
        <v>6.0338418532726701E-2</v>
      </c>
      <c r="AI512">
        <v>6.6999732357926698</v>
      </c>
      <c r="AJ512">
        <v>23.3068094312639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0.05</v>
      </c>
      <c r="AM512" t="s">
        <v>3159</v>
      </c>
      <c r="AN512">
        <v>-3.05</v>
      </c>
      <c r="AO512" t="s">
        <v>3158</v>
      </c>
      <c r="AP512">
        <v>-4.8581049926666002E-2</v>
      </c>
      <c r="AQ512">
        <f>(Table2[[#This Row],[Sharpe Ratio]]-AVERAGE(Table2[Sharpe Ratio]))/_xlfn.STDEV.P(Table2[Sharpe Ratio])</f>
        <v>-1.2316845245971788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-0.37391565300228907</v>
      </c>
      <c r="AS512">
        <f>_xlfn.RANK.AVG(Table2[[#This Row],[1Y Return vs Nifty Z-Score]],Table2[1Y Return vs Nifty Z-Score])</f>
        <v>478</v>
      </c>
      <c r="AT512">
        <f>_xlfn.RANK.AVG(Table2[[#This Row],[6M Return vs Nifty Z-Score]],Table2[6M Return vs Nifty Z-Score])</f>
        <v>267</v>
      </c>
      <c r="AU512">
        <f>_xlfn.RANK.AVG(Table2[[#This Row],[Sharpe Ratio Z-Score]],Table2[Sharpe Ratio Z-Score])</f>
        <v>662</v>
      </c>
      <c r="AV512">
        <f>(Table2[[#This Row],[Rank 1Y]]+Table2[[#This Row],[Rank 6M]]+Table2[[#This Row],[Rank Sharpe]])/3</f>
        <v>469</v>
      </c>
    </row>
    <row r="513" spans="1:48" hidden="1" x14ac:dyDescent="0.3">
      <c r="A513" t="s">
        <v>280</v>
      </c>
      <c r="B513" t="s">
        <v>281</v>
      </c>
      <c r="C513" t="s">
        <v>3113</v>
      </c>
      <c r="D513" t="s">
        <v>34</v>
      </c>
      <c r="E513">
        <v>88290.282450561994</v>
      </c>
      <c r="F513">
        <v>115.66</v>
      </c>
      <c r="G513">
        <v>-17.898545083073799</v>
      </c>
      <c r="H513">
        <f>(Table2[[#This Row],[1Y Return vs Nifty]]-AVERAGE(Table2[1Y Return vs Nifty]))/_xlfn.STDEV.P(Table2[1Y Return vs Nifty])</f>
        <v>-0.66197215085918204</v>
      </c>
      <c r="I513">
        <v>9.4230053817779194</v>
      </c>
      <c r="J513">
        <f>(Table2[[#This Row],[1M Return vs Nifty]]-AVERAGE(Table2[1M Return vs Nifty]))/_xlfn.STDEV.P(Table2[1M Return vs Nifty])</f>
        <v>1.1357077883127387</v>
      </c>
      <c r="K513">
        <v>-21.787782703612901</v>
      </c>
      <c r="L513">
        <f>(Table2[[#This Row],[6M Return vs Nifty]]-AVERAGE(Table2[6M Return vs Nifty]))/_xlfn.STDEV.P(Table2[6M Return vs Nifty])</f>
        <v>-0.91736828887314714</v>
      </c>
      <c r="M513">
        <v>4.4462719135804099</v>
      </c>
      <c r="N513">
        <f>(Table2[[#This Row],[1W Return vs Nifty]]-AVERAGE(Table2[1W Return vs Nifty]))/_xlfn.STDEV.P(Table2[1W Return vs Nifty])</f>
        <v>0.74327248846224481</v>
      </c>
      <c r="O513">
        <v>116.68</v>
      </c>
      <c r="P513">
        <v>118.690046571157</v>
      </c>
      <c r="Q513">
        <v>124.93872236309799</v>
      </c>
      <c r="R513">
        <v>44.277047836131601</v>
      </c>
      <c r="S513" s="1">
        <f>(Table2[[#This Row],[Close Price]]-Table2[[#This Row],[20D EMA]])/Table2[[#This Row],[20D EMA]]</f>
        <v>-8.7418580733631315E-3</v>
      </c>
      <c r="T513" s="1">
        <f>(Table2[[#This Row],[Close Price]]-Table2[[#This Row],[50D EMA]])/Table2[[#This Row],[50D EMA]]</f>
        <v>-2.5529070538702917E-2</v>
      </c>
      <c r="U513" s="1">
        <f>(Table2[[#This Row],[Close Price]]-Table2[[#This Row],[200D EMA]])/Table2[[#This Row],[200D EMA]]</f>
        <v>-7.4266185755702666E-2</v>
      </c>
      <c r="V513">
        <v>0.74793373421211895</v>
      </c>
      <c r="W513">
        <v>114.71</v>
      </c>
      <c r="X513">
        <v>117.85</v>
      </c>
      <c r="Y513">
        <v>114.71</v>
      </c>
      <c r="Z513">
        <v>120.64</v>
      </c>
      <c r="AA513">
        <v>113.16</v>
      </c>
      <c r="AB513">
        <v>122.41</v>
      </c>
      <c r="AC513" s="1">
        <f>(Table2[[#This Row],[Close Price]]/Table2[[#This Row],[Day Low]])-1</f>
        <v>8.2817539883184299E-3</v>
      </c>
      <c r="AD513" s="1">
        <f>(Table2[[#This Row],[Day High]]/Table2[[#This Row],[Close Price]])-1</f>
        <v>1.8934808922704383E-2</v>
      </c>
      <c r="AE513" s="1">
        <f>(Table2[[#This Row],[Close Price]]/Table2[[#This Row],[Current Week Low]])-1</f>
        <v>8.2817539883184299E-3</v>
      </c>
      <c r="AF513" s="1">
        <f>(Table2[[#This Row],[Current Week High]]/Table2[[#This Row],[Close Price]])-1</f>
        <v>4.3057236728341719E-2</v>
      </c>
      <c r="AG513" s="1">
        <f>(Table2[[#This Row],[Close Price]]/Table2[[#This Row],[Current Month Low]])-1</f>
        <v>2.2092612230470099E-2</v>
      </c>
      <c r="AH513" s="1">
        <f>(Table2[[#This Row],[Current Month High]]/Table2[[#This Row],[Close Price]])-1</f>
        <v>5.8360712432993234E-2</v>
      </c>
      <c r="AI513">
        <v>49.1440428843161</v>
      </c>
      <c r="AJ513">
        <v>11.3185755534167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-0.05</v>
      </c>
      <c r="AM513" t="s">
        <v>3158</v>
      </c>
      <c r="AN513">
        <v>2.4700000000000002</v>
      </c>
      <c r="AO513" t="s">
        <v>3159</v>
      </c>
      <c r="AP513">
        <v>0.10620196184582401</v>
      </c>
      <c r="AQ513">
        <f>(Table2[[#This Row],[Sharpe Ratio]]-AVERAGE(Table2[Sharpe Ratio]))/_xlfn.STDEV.P(Table2[Sharpe Ratio])</f>
        <v>0.60295310250905731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565</v>
      </c>
      <c r="AT513">
        <f>_xlfn.RANK.AVG(Table2[[#This Row],[6M Return vs Nifty Z-Score]],Table2[6M Return vs Nifty Z-Score])</f>
        <v>646</v>
      </c>
      <c r="AU513">
        <f>_xlfn.RANK.AVG(Table2[[#This Row],[Sharpe Ratio Z-Score]],Table2[Sharpe Ratio Z-Score])</f>
        <v>197</v>
      </c>
      <c r="AV513">
        <f>(Table2[[#This Row],[Rank 1Y]]+Table2[[#This Row],[Rank 6M]]+Table2[[#This Row],[Rank Sharpe]])/3</f>
        <v>469.33333333333331</v>
      </c>
    </row>
    <row r="514" spans="1:48" hidden="1" x14ac:dyDescent="0.3">
      <c r="A514" t="s">
        <v>1632</v>
      </c>
      <c r="B514" t="s">
        <v>1633</v>
      </c>
      <c r="C514" t="s">
        <v>3119</v>
      </c>
      <c r="D514" t="s">
        <v>271</v>
      </c>
      <c r="E514">
        <v>5353.7968060800004</v>
      </c>
      <c r="F514">
        <v>1965.9</v>
      </c>
      <c r="G514">
        <v>-35.005071609929303</v>
      </c>
      <c r="H514">
        <f>(Table2[[#This Row],[1Y Return vs Nifty]]-AVERAGE(Table2[1Y Return vs Nifty]))/_xlfn.STDEV.P(Table2[1Y Return vs Nifty])</f>
        <v>-1.0057762397085168</v>
      </c>
      <c r="I514">
        <v>-11.001687173348101</v>
      </c>
      <c r="J514">
        <f>(Table2[[#This Row],[1M Return vs Nifty]]-AVERAGE(Table2[1M Return vs Nifty]))/_xlfn.STDEV.P(Table2[1M Return vs Nifty])</f>
        <v>-1.0985300573717893</v>
      </c>
      <c r="K514">
        <v>-7.2946253233587397</v>
      </c>
      <c r="L514">
        <f>(Table2[[#This Row],[6M Return vs Nifty]]-AVERAGE(Table2[6M Return vs Nifty]))/_xlfn.STDEV.P(Table2[6M Return vs Nifty])</f>
        <v>-0.41419383301547047</v>
      </c>
      <c r="M514">
        <v>-8.6598078894814705</v>
      </c>
      <c r="N514">
        <f>(Table2[[#This Row],[1W Return vs Nifty]]-AVERAGE(Table2[1W Return vs Nifty]))/_xlfn.STDEV.P(Table2[1W Return vs Nifty])</f>
        <v>-2.0015909913907448</v>
      </c>
      <c r="O514">
        <v>2155.1999999999998</v>
      </c>
      <c r="P514">
        <v>2262.42999397117</v>
      </c>
      <c r="Q514">
        <v>2279.1197250883902</v>
      </c>
      <c r="R514">
        <v>22.605484355615101</v>
      </c>
      <c r="S514" s="1">
        <f>(Table2[[#This Row],[Close Price]]-Table2[[#This Row],[20D EMA]])/Table2[[#This Row],[20D EMA]]</f>
        <v>-8.7834075723830618E-2</v>
      </c>
      <c r="T514" s="1">
        <f>(Table2[[#This Row],[Close Price]]-Table2[[#This Row],[50D EMA]])/Table2[[#This Row],[50D EMA]]</f>
        <v>-0.13106703622271221</v>
      </c>
      <c r="U514" s="1">
        <f>(Table2[[#This Row],[Close Price]]-Table2[[#This Row],[200D EMA]])/Table2[[#This Row],[200D EMA]]</f>
        <v>-0.13743013218677777</v>
      </c>
      <c r="V514">
        <v>0.725811595935691</v>
      </c>
      <c r="W514">
        <v>1910.25</v>
      </c>
      <c r="X514">
        <v>1981.95</v>
      </c>
      <c r="Y514">
        <v>1910.25</v>
      </c>
      <c r="Z514">
        <v>2081.9499999999998</v>
      </c>
      <c r="AA514">
        <v>1910.25</v>
      </c>
      <c r="AB514">
        <v>2319.9499999999998</v>
      </c>
      <c r="AC514" s="1">
        <f>(Table2[[#This Row],[Close Price]]/Table2[[#This Row],[Day Low]])-1</f>
        <v>2.9132312524538628E-2</v>
      </c>
      <c r="AD514" s="1">
        <f>(Table2[[#This Row],[Day High]]/Table2[[#This Row],[Close Price]])-1</f>
        <v>8.1641996032351116E-3</v>
      </c>
      <c r="AE514" s="1">
        <f>(Table2[[#This Row],[Close Price]]/Table2[[#This Row],[Current Week Low]])-1</f>
        <v>2.9132312524538628E-2</v>
      </c>
      <c r="AF514" s="1">
        <f>(Table2[[#This Row],[Current Week High]]/Table2[[#This Row],[Close Price]])-1</f>
        <v>5.903148685080617E-2</v>
      </c>
      <c r="AG514" s="1">
        <f>(Table2[[#This Row],[Close Price]]/Table2[[#This Row],[Current Month Low]])-1</f>
        <v>2.9132312524538628E-2</v>
      </c>
      <c r="AH514" s="1">
        <f>(Table2[[#This Row],[Current Month High]]/Table2[[#This Row],[Close Price]])-1</f>
        <v>0.18009563050002519</v>
      </c>
      <c r="AI514">
        <v>42.123200569713603</v>
      </c>
      <c r="AJ514">
        <v>14.2965116279069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-0.08</v>
      </c>
      <c r="AM514" t="s">
        <v>3158</v>
      </c>
      <c r="AN514">
        <v>-5.47</v>
      </c>
      <c r="AO514" t="s">
        <v>3158</v>
      </c>
      <c r="AP514">
        <v>6.4683662946413006E-2</v>
      </c>
      <c r="AQ514">
        <f>(Table2[[#This Row],[Sharpe Ratio]]-AVERAGE(Table2[Sharpe Ratio]))/_xlfn.STDEV.P(Table2[Sharpe Ratio])</f>
        <v>0.11083815719281091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654</v>
      </c>
      <c r="AT514">
        <f>_xlfn.RANK.AVG(Table2[[#This Row],[6M Return vs Nifty Z-Score]],Table2[6M Return vs Nifty Z-Score])</f>
        <v>446</v>
      </c>
      <c r="AU514">
        <f>_xlfn.RANK.AVG(Table2[[#This Row],[Sharpe Ratio Z-Score]],Table2[Sharpe Ratio Z-Score])</f>
        <v>311</v>
      </c>
      <c r="AV514">
        <f>(Table2[[#This Row],[Rank 1Y]]+Table2[[#This Row],[Rank 6M]]+Table2[[#This Row],[Rank Sharpe]])/3</f>
        <v>470.33333333333331</v>
      </c>
    </row>
    <row r="515" spans="1:48" hidden="1" x14ac:dyDescent="0.3">
      <c r="A515" t="s">
        <v>1549</v>
      </c>
      <c r="B515" t="s">
        <v>1550</v>
      </c>
      <c r="C515" t="s">
        <v>3125</v>
      </c>
      <c r="D515" t="s">
        <v>1551</v>
      </c>
      <c r="E515">
        <v>6025.1271809350001</v>
      </c>
      <c r="F515">
        <v>443.15</v>
      </c>
      <c r="G515">
        <v>-2.2637995964702702</v>
      </c>
      <c r="H515">
        <f>(Table2[[#This Row],[1Y Return vs Nifty]]-AVERAGE(Table2[1Y Return vs Nifty]))/_xlfn.STDEV.P(Table2[1Y Return vs Nifty])</f>
        <v>-0.34774766946172714</v>
      </c>
      <c r="I515">
        <v>-8.7749968994123009</v>
      </c>
      <c r="J515">
        <f>(Table2[[#This Row],[1M Return vs Nifty]]-AVERAGE(Table2[1M Return vs Nifty]))/_xlfn.STDEV.P(Table2[1M Return vs Nifty])</f>
        <v>-0.85495450943060669</v>
      </c>
      <c r="K515">
        <v>-7.4105224619144998</v>
      </c>
      <c r="L515">
        <f>(Table2[[#This Row],[6M Return vs Nifty]]-AVERAGE(Table2[6M Return vs Nifty]))/_xlfn.STDEV.P(Table2[6M Return vs Nifty])</f>
        <v>-0.41821755801190963</v>
      </c>
      <c r="M515">
        <v>6.1822030306372699</v>
      </c>
      <c r="N515">
        <f>(Table2[[#This Row],[1W Return vs Nifty]]-AVERAGE(Table2[1W Return vs Nifty]))/_xlfn.STDEV.P(Table2[1W Return vs Nifty])</f>
        <v>1.1068361168201761</v>
      </c>
      <c r="O515">
        <v>455.85</v>
      </c>
      <c r="P515">
        <v>470.86097664438699</v>
      </c>
      <c r="Q515">
        <v>463.88618315064002</v>
      </c>
      <c r="R515">
        <v>41.654377838605001</v>
      </c>
      <c r="S515" s="1">
        <f>(Table2[[#This Row],[Close Price]]-Table2[[#This Row],[20D EMA]])/Table2[[#This Row],[20D EMA]]</f>
        <v>-2.7860041680377416E-2</v>
      </c>
      <c r="T515" s="1">
        <f>(Table2[[#This Row],[Close Price]]-Table2[[#This Row],[50D EMA]])/Table2[[#This Row],[50D EMA]]</f>
        <v>-5.8851716364075449E-2</v>
      </c>
      <c r="U515" s="1">
        <f>(Table2[[#This Row],[Close Price]]-Table2[[#This Row],[200D EMA]])/Table2[[#This Row],[200D EMA]]</f>
        <v>-4.4701014826100748E-2</v>
      </c>
      <c r="V515">
        <v>0.58749532488799505</v>
      </c>
      <c r="W515">
        <v>434.05</v>
      </c>
      <c r="X515">
        <v>449</v>
      </c>
      <c r="Y515">
        <v>434.05</v>
      </c>
      <c r="Z515">
        <v>467.2</v>
      </c>
      <c r="AA515">
        <v>428</v>
      </c>
      <c r="AB515">
        <v>469.55</v>
      </c>
      <c r="AC515" s="1">
        <f>(Table2[[#This Row],[Close Price]]/Table2[[#This Row],[Day Low]])-1</f>
        <v>2.0965326575279164E-2</v>
      </c>
      <c r="AD515" s="1">
        <f>(Table2[[#This Row],[Day High]]/Table2[[#This Row],[Close Price]])-1</f>
        <v>1.3200947760352078E-2</v>
      </c>
      <c r="AE515" s="1">
        <f>(Table2[[#This Row],[Close Price]]/Table2[[#This Row],[Current Week Low]])-1</f>
        <v>2.0965326575279164E-2</v>
      </c>
      <c r="AF515" s="1">
        <f>(Table2[[#This Row],[Current Week High]]/Table2[[#This Row],[Close Price]])-1</f>
        <v>5.4270563014780615E-2</v>
      </c>
      <c r="AG515" s="1">
        <f>(Table2[[#This Row],[Close Price]]/Table2[[#This Row],[Current Month Low]])-1</f>
        <v>3.539719626168214E-2</v>
      </c>
      <c r="AH515" s="1">
        <f>(Table2[[#This Row],[Current Month High]]/Table2[[#This Row],[Close Price]])-1</f>
        <v>5.9573507841588658E-2</v>
      </c>
      <c r="AI515">
        <v>30.181654067471499</v>
      </c>
      <c r="AJ515">
        <v>20.0948509485094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</v>
      </c>
      <c r="AM515" t="s">
        <v>3158</v>
      </c>
      <c r="AN515">
        <v>4.03</v>
      </c>
      <c r="AO515" t="s">
        <v>3159</v>
      </c>
      <c r="AQ515">
        <f>(Table2[[#This Row],[Sharpe Ratio]]-AVERAGE(Table2[Sharpe Ratio]))/_xlfn.STDEV.P(Table2[Sharpe Ratio])</f>
        <v>-0.65585503827864744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433</v>
      </c>
      <c r="AT515">
        <f>_xlfn.RANK.AVG(Table2[[#This Row],[6M Return vs Nifty Z-Score]],Table2[6M Return vs Nifty Z-Score])</f>
        <v>448</v>
      </c>
      <c r="AU515">
        <f>_xlfn.RANK.AVG(Table2[[#This Row],[Sharpe Ratio Z-Score]],Table2[Sharpe Ratio Z-Score])</f>
        <v>531</v>
      </c>
      <c r="AV515">
        <f>(Table2[[#This Row],[Rank 1Y]]+Table2[[#This Row],[Rank 6M]]+Table2[[#This Row],[Rank Sharpe]])/3</f>
        <v>470.66666666666669</v>
      </c>
    </row>
    <row r="516" spans="1:48" hidden="1" x14ac:dyDescent="0.3">
      <c r="A516" t="s">
        <v>351</v>
      </c>
      <c r="B516" t="s">
        <v>352</v>
      </c>
      <c r="C516" t="s">
        <v>3119</v>
      </c>
      <c r="D516" t="s">
        <v>353</v>
      </c>
      <c r="E516">
        <v>66684.196690140001</v>
      </c>
      <c r="F516">
        <v>3447.65</v>
      </c>
      <c r="G516">
        <v>-12.210093463981</v>
      </c>
      <c r="H516">
        <f>(Table2[[#This Row],[1Y Return vs Nifty]]-AVERAGE(Table2[1Y Return vs Nifty]))/_xlfn.STDEV.P(Table2[1Y Return vs Nifty])</f>
        <v>-0.54764660833624768</v>
      </c>
      <c r="I516">
        <v>-9.62893666548241</v>
      </c>
      <c r="J516">
        <f>(Table2[[#This Row],[1M Return vs Nifty]]-AVERAGE(Table2[1M Return vs Nifty]))/_xlfn.STDEV.P(Table2[1M Return vs Nifty])</f>
        <v>-0.94836617465589301</v>
      </c>
      <c r="K516">
        <v>-18.969736964278098</v>
      </c>
      <c r="L516">
        <f>(Table2[[#This Row],[6M Return vs Nifty]]-AVERAGE(Table2[6M Return vs Nifty]))/_xlfn.STDEV.P(Table2[6M Return vs Nifty])</f>
        <v>-0.8195311789688754</v>
      </c>
      <c r="M516">
        <v>-11.501988397617501</v>
      </c>
      <c r="N516">
        <f>(Table2[[#This Row],[1W Return vs Nifty]]-AVERAGE(Table2[1W Return vs Nifty]))/_xlfn.STDEV.P(Table2[1W Return vs Nifty])</f>
        <v>-2.5968412566996757</v>
      </c>
      <c r="O516">
        <v>4097.96</v>
      </c>
      <c r="P516">
        <v>4170.7359810600801</v>
      </c>
      <c r="Q516">
        <v>3938.3344652047199</v>
      </c>
      <c r="R516">
        <v>9.7045389328816007</v>
      </c>
      <c r="S516" s="1">
        <f>(Table2[[#This Row],[Close Price]]-Table2[[#This Row],[20D EMA]])/Table2[[#This Row],[20D EMA]]</f>
        <v>-0.15869115364718053</v>
      </c>
      <c r="T516" s="1">
        <f>(Table2[[#This Row],[Close Price]]-Table2[[#This Row],[50D EMA]])/Table2[[#This Row],[50D EMA]]</f>
        <v>-0.17337131488152663</v>
      </c>
      <c r="U516" s="1">
        <f>(Table2[[#This Row],[Close Price]]-Table2[[#This Row],[200D EMA]])/Table2[[#This Row],[200D EMA]]</f>
        <v>-0.12459187241203837</v>
      </c>
      <c r="V516">
        <v>1.0028205397219101</v>
      </c>
      <c r="W516">
        <v>3433</v>
      </c>
      <c r="X516">
        <v>3585</v>
      </c>
      <c r="Y516">
        <v>3433</v>
      </c>
      <c r="Z516">
        <v>3888.05</v>
      </c>
      <c r="AA516">
        <v>3433</v>
      </c>
      <c r="AB516">
        <v>4540</v>
      </c>
      <c r="AC516" s="1">
        <f>(Table2[[#This Row],[Close Price]]/Table2[[#This Row],[Day Low]])-1</f>
        <v>4.2674046023885026E-3</v>
      </c>
      <c r="AD516" s="1">
        <f>(Table2[[#This Row],[Day High]]/Table2[[#This Row],[Close Price]])-1</f>
        <v>3.9838730729627292E-2</v>
      </c>
      <c r="AE516" s="1">
        <f>(Table2[[#This Row],[Close Price]]/Table2[[#This Row],[Current Week Low]])-1</f>
        <v>4.2674046023885026E-3</v>
      </c>
      <c r="AF516" s="1">
        <f>(Table2[[#This Row],[Current Week High]]/Table2[[#This Row],[Close Price]])-1</f>
        <v>0.12773918466201617</v>
      </c>
      <c r="AG516" s="1">
        <f>(Table2[[#This Row],[Close Price]]/Table2[[#This Row],[Current Month Low]])-1</f>
        <v>4.2674046023885026E-3</v>
      </c>
      <c r="AH516" s="1">
        <f>(Table2[[#This Row],[Current Month High]]/Table2[[#This Row],[Close Price]])-1</f>
        <v>0.31683900627963979</v>
      </c>
      <c r="AI516">
        <v>39.538526242513001</v>
      </c>
      <c r="AJ516">
        <v>10.153841238398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-0.06</v>
      </c>
      <c r="AM516" t="s">
        <v>3158</v>
      </c>
      <c r="AN516">
        <v>-25.88</v>
      </c>
      <c r="AO516" t="s">
        <v>3158</v>
      </c>
      <c r="AP516">
        <v>7.6865826883579E-2</v>
      </c>
      <c r="AQ516">
        <f>(Table2[[#This Row],[Sharpe Ratio]]-AVERAGE(Table2[Sharpe Ratio]))/_xlfn.STDEV.P(Table2[Sharpe Ratio])</f>
        <v>0.25523292043435214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513</v>
      </c>
      <c r="AT516">
        <f>_xlfn.RANK.AVG(Table2[[#This Row],[6M Return vs Nifty Z-Score]],Table2[6M Return vs Nifty Z-Score])</f>
        <v>617</v>
      </c>
      <c r="AU516">
        <f>_xlfn.RANK.AVG(Table2[[#This Row],[Sharpe Ratio Z-Score]],Table2[Sharpe Ratio Z-Score])</f>
        <v>283</v>
      </c>
      <c r="AV516">
        <f>(Table2[[#This Row],[Rank 1Y]]+Table2[[#This Row],[Rank 6M]]+Table2[[#This Row],[Rank Sharpe]])/3</f>
        <v>471</v>
      </c>
    </row>
    <row r="517" spans="1:48" hidden="1" x14ac:dyDescent="0.3">
      <c r="A517" t="s">
        <v>1134</v>
      </c>
      <c r="B517" t="s">
        <v>1135</v>
      </c>
      <c r="C517" t="s">
        <v>3120</v>
      </c>
      <c r="D517" t="s">
        <v>131</v>
      </c>
      <c r="E517">
        <v>10482.870000000001</v>
      </c>
      <c r="F517">
        <v>329.65</v>
      </c>
      <c r="G517">
        <v>-36.347156117607199</v>
      </c>
      <c r="H517">
        <f>(Table2[[#This Row],[1Y Return vs Nifty]]-AVERAGE(Table2[1Y Return vs Nifty]))/_xlfn.STDEV.P(Table2[1Y Return vs Nifty])</f>
        <v>-1.0327492280937762</v>
      </c>
      <c r="I517">
        <v>6.0951176501791497</v>
      </c>
      <c r="J517">
        <f>(Table2[[#This Row],[1M Return vs Nifty]]-AVERAGE(Table2[1M Return vs Nifty]))/_xlfn.STDEV.P(Table2[1M Return vs Nifty])</f>
        <v>0.77167328957747328</v>
      </c>
      <c r="K517">
        <v>-22.175898042872401</v>
      </c>
      <c r="L517">
        <f>(Table2[[#This Row],[6M Return vs Nifty]]-AVERAGE(Table2[6M Return vs Nifty]))/_xlfn.STDEV.P(Table2[6M Return vs Nifty])</f>
        <v>-0.93084290448092244</v>
      </c>
      <c r="M517">
        <v>-2.6416828120909099</v>
      </c>
      <c r="N517">
        <f>(Table2[[#This Row],[1W Return vs Nifty]]-AVERAGE(Table2[1W Return vs Nifty]))/_xlfn.STDEV.P(Table2[1W Return vs Nifty])</f>
        <v>-0.74118879711617658</v>
      </c>
      <c r="O517">
        <v>354.43</v>
      </c>
      <c r="P517">
        <v>358.31991566400802</v>
      </c>
      <c r="Q517">
        <v>366.65681400233302</v>
      </c>
      <c r="R517">
        <v>29.121846422020202</v>
      </c>
      <c r="S517" s="1">
        <f>(Table2[[#This Row],[Close Price]]-Table2[[#This Row],[20D EMA]])/Table2[[#This Row],[20D EMA]]</f>
        <v>-6.9915074909008917E-2</v>
      </c>
      <c r="T517" s="1">
        <f>(Table2[[#This Row],[Close Price]]-Table2[[#This Row],[50D EMA]])/Table2[[#This Row],[50D EMA]]</f>
        <v>-8.0012062993706043E-2</v>
      </c>
      <c r="U517" s="1">
        <f>(Table2[[#This Row],[Close Price]]-Table2[[#This Row],[200D EMA]])/Table2[[#This Row],[200D EMA]]</f>
        <v>-0.10093038664241917</v>
      </c>
      <c r="V517">
        <v>0.856480325921263</v>
      </c>
      <c r="W517">
        <v>327.7</v>
      </c>
      <c r="X517">
        <v>346.8</v>
      </c>
      <c r="Y517">
        <v>327.7</v>
      </c>
      <c r="Z517">
        <v>361.5</v>
      </c>
      <c r="AA517">
        <v>327.7</v>
      </c>
      <c r="AB517">
        <v>377.45</v>
      </c>
      <c r="AC517" s="1">
        <f>(Table2[[#This Row],[Close Price]]/Table2[[#This Row],[Day Low]])-1</f>
        <v>5.9505645407385011E-3</v>
      </c>
      <c r="AD517" s="1">
        <f>(Table2[[#This Row],[Day High]]/Table2[[#This Row],[Close Price]])-1</f>
        <v>5.2024874867283577E-2</v>
      </c>
      <c r="AE517" s="1">
        <f>(Table2[[#This Row],[Close Price]]/Table2[[#This Row],[Current Week Low]])-1</f>
        <v>5.9505645407385011E-3</v>
      </c>
      <c r="AF517" s="1">
        <f>(Table2[[#This Row],[Current Week High]]/Table2[[#This Row],[Close Price]])-1</f>
        <v>9.6617624753526643E-2</v>
      </c>
      <c r="AG517" s="1">
        <f>(Table2[[#This Row],[Close Price]]/Table2[[#This Row],[Current Month Low]])-1</f>
        <v>5.9505645407385011E-3</v>
      </c>
      <c r="AH517" s="1">
        <f>(Table2[[#This Row],[Current Month High]]/Table2[[#This Row],[Close Price]])-1</f>
        <v>0.1450022751403004</v>
      </c>
      <c r="AI517">
        <v>53.4961322614894</v>
      </c>
      <c r="AJ517">
        <v>6.7519430051813298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-0.05</v>
      </c>
      <c r="AM517" t="s">
        <v>3158</v>
      </c>
      <c r="AN517">
        <v>-7.4</v>
      </c>
      <c r="AO517" t="s">
        <v>3158</v>
      </c>
      <c r="AP517">
        <v>0.14777399156287699</v>
      </c>
      <c r="AQ517">
        <f>(Table2[[#This Row],[Sharpe Ratio]]-AVERAGE(Table2[Sharpe Ratio]))/_xlfn.STDEV.P(Table2[Sharpe Ratio])</f>
        <v>1.0957049173283089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662</v>
      </c>
      <c r="AT517">
        <f>_xlfn.RANK.AVG(Table2[[#This Row],[6M Return vs Nifty Z-Score]],Table2[6M Return vs Nifty Z-Score])</f>
        <v>650</v>
      </c>
      <c r="AU517">
        <f>_xlfn.RANK.AVG(Table2[[#This Row],[Sharpe Ratio Z-Score]],Table2[Sharpe Ratio Z-Score])</f>
        <v>103</v>
      </c>
      <c r="AV517">
        <f>(Table2[[#This Row],[Rank 1Y]]+Table2[[#This Row],[Rank 6M]]+Table2[[#This Row],[Rank Sharpe]])/3</f>
        <v>471.66666666666669</v>
      </c>
    </row>
    <row r="518" spans="1:48" hidden="1" x14ac:dyDescent="0.3">
      <c r="A518" t="s">
        <v>383</v>
      </c>
      <c r="B518" t="s">
        <v>384</v>
      </c>
      <c r="C518" t="s">
        <v>3124</v>
      </c>
      <c r="D518" t="s">
        <v>385</v>
      </c>
      <c r="E518">
        <v>57367.875029399998</v>
      </c>
      <c r="F518">
        <v>4614.55</v>
      </c>
      <c r="G518">
        <v>-13.1302071565141</v>
      </c>
      <c r="H518">
        <f>(Table2[[#This Row],[1Y Return vs Nifty]]-AVERAGE(Table2[1Y Return vs Nifty]))/_xlfn.STDEV.P(Table2[1Y Return vs Nifty])</f>
        <v>-0.56613889835213838</v>
      </c>
      <c r="I518">
        <v>-5.6306578656899999</v>
      </c>
      <c r="J518">
        <f>(Table2[[#This Row],[1M Return vs Nifty]]-AVERAGE(Table2[1M Return vs Nifty]))/_xlfn.STDEV.P(Table2[1M Return vs Nifty])</f>
        <v>-0.51099822955787222</v>
      </c>
      <c r="K518">
        <v>-19.428368843894699</v>
      </c>
      <c r="L518">
        <f>(Table2[[#This Row],[6M Return vs Nifty]]-AVERAGE(Table2[6M Return vs Nifty]))/_xlfn.STDEV.P(Table2[6M Return vs Nifty])</f>
        <v>-0.83545399277751287</v>
      </c>
      <c r="M518">
        <v>8.1512168217235796</v>
      </c>
      <c r="N518">
        <f>(Table2[[#This Row],[1W Return vs Nifty]]-AVERAGE(Table2[1W Return vs Nifty]))/_xlfn.STDEV.P(Table2[1W Return vs Nifty])</f>
        <v>1.5192152666264394</v>
      </c>
      <c r="O518">
        <v>4633.42</v>
      </c>
      <c r="P518">
        <v>4917.7537263211498</v>
      </c>
      <c r="Q518">
        <v>4914.4142683548798</v>
      </c>
      <c r="R518">
        <v>45.2018992291122</v>
      </c>
      <c r="S518" s="1">
        <f>(Table2[[#This Row],[Close Price]]-Table2[[#This Row],[20D EMA]])/Table2[[#This Row],[20D EMA]]</f>
        <v>-4.0725856926416967E-3</v>
      </c>
      <c r="T518" s="1">
        <f>(Table2[[#This Row],[Close Price]]-Table2[[#This Row],[50D EMA]])/Table2[[#This Row],[50D EMA]]</f>
        <v>-6.1654922794999095E-2</v>
      </c>
      <c r="U518" s="1">
        <f>(Table2[[#This Row],[Close Price]]-Table2[[#This Row],[200D EMA]])/Table2[[#This Row],[200D EMA]]</f>
        <v>-6.1017295649204689E-2</v>
      </c>
      <c r="V518">
        <v>1.45315353083065</v>
      </c>
      <c r="W518">
        <v>4465</v>
      </c>
      <c r="X518">
        <v>4624.95</v>
      </c>
      <c r="Y518">
        <v>4465</v>
      </c>
      <c r="Z518">
        <v>4781</v>
      </c>
      <c r="AA518">
        <v>4162.6000000000004</v>
      </c>
      <c r="AB518">
        <v>4781</v>
      </c>
      <c r="AC518" s="1">
        <f>(Table2[[#This Row],[Close Price]]/Table2[[#This Row],[Day Low]])-1</f>
        <v>3.3493840985442391E-2</v>
      </c>
      <c r="AD518" s="1">
        <f>(Table2[[#This Row],[Day High]]/Table2[[#This Row],[Close Price]])-1</f>
        <v>2.2537408848100071E-3</v>
      </c>
      <c r="AE518" s="1">
        <f>(Table2[[#This Row],[Close Price]]/Table2[[#This Row],[Current Week Low]])-1</f>
        <v>3.3493840985442391E-2</v>
      </c>
      <c r="AF518" s="1">
        <f>(Table2[[#This Row],[Current Week High]]/Table2[[#This Row],[Close Price]])-1</f>
        <v>3.6070689449675397E-2</v>
      </c>
      <c r="AG518" s="1">
        <f>(Table2[[#This Row],[Close Price]]/Table2[[#This Row],[Current Month Low]])-1</f>
        <v>0.10857396819295628</v>
      </c>
      <c r="AH518" s="1">
        <f>(Table2[[#This Row],[Current Month High]]/Table2[[#This Row],[Close Price]])-1</f>
        <v>3.6070689449675397E-2</v>
      </c>
      <c r="AI518">
        <v>39.991981883390501</v>
      </c>
      <c r="AJ518">
        <v>28.1463482366009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-0.09</v>
      </c>
      <c r="AM518" t="s">
        <v>3158</v>
      </c>
      <c r="AN518">
        <v>4.5</v>
      </c>
      <c r="AO518" t="s">
        <v>3159</v>
      </c>
      <c r="AP518">
        <v>8.1549148373144004E-2</v>
      </c>
      <c r="AQ518">
        <f>(Table2[[#This Row],[Sharpe Ratio]]-AVERAGE(Table2[Sharpe Ratio]))/_xlfn.STDEV.P(Table2[Sharpe Ratio])</f>
        <v>0.3107441663146206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523</v>
      </c>
      <c r="AT518">
        <f>_xlfn.RANK.AVG(Table2[[#This Row],[6M Return vs Nifty Z-Score]],Table2[6M Return vs Nifty Z-Score])</f>
        <v>624</v>
      </c>
      <c r="AU518">
        <f>_xlfn.RANK.AVG(Table2[[#This Row],[Sharpe Ratio Z-Score]],Table2[Sharpe Ratio Z-Score])</f>
        <v>269</v>
      </c>
      <c r="AV518">
        <f>(Table2[[#This Row],[Rank 1Y]]+Table2[[#This Row],[Rank 6M]]+Table2[[#This Row],[Rank Sharpe]])/3</f>
        <v>472</v>
      </c>
    </row>
    <row r="519" spans="1:48" x14ac:dyDescent="0.3">
      <c r="A519" t="s">
        <v>735</v>
      </c>
      <c r="B519" t="s">
        <v>736</v>
      </c>
      <c r="C519" t="s">
        <v>3113</v>
      </c>
      <c r="D519" t="s">
        <v>404</v>
      </c>
      <c r="E519">
        <v>22730.748456019999</v>
      </c>
      <c r="F519">
        <v>1012.3</v>
      </c>
      <c r="G519">
        <v>-14.0900324353661</v>
      </c>
      <c r="H519">
        <f>(Table2[[#This Row],[1Y Return vs Nifty]]-AVERAGE(Table2[1Y Return vs Nifty]))/_xlfn.STDEV.P(Table2[1Y Return vs Nifty])</f>
        <v>-0.5854293051411622</v>
      </c>
      <c r="I519">
        <v>0.34303578532946599</v>
      </c>
      <c r="J519">
        <f>(Table2[[#This Row],[1M Return vs Nifty]]-AVERAGE(Table2[1M Return vs Nifty]))/_xlfn.STDEV.P(Table2[1M Return vs Nifty])</f>
        <v>0.14245848209693512</v>
      </c>
      <c r="K519">
        <v>15.853393324659899</v>
      </c>
      <c r="L519">
        <f>(Table2[[#This Row],[6M Return vs Nifty]]-AVERAGE(Table2[6M Return vs Nifty]))/_xlfn.STDEV.P(Table2[6M Return vs Nifty])</f>
        <v>0.38946070421248818</v>
      </c>
      <c r="M519">
        <v>-1.9224910900096199</v>
      </c>
      <c r="N519">
        <f>(Table2[[#This Row],[1W Return vs Nifty]]-AVERAGE(Table2[1W Return vs Nifty]))/_xlfn.STDEV.P(Table2[1W Return vs Nifty])</f>
        <v>-0.59056533665988342</v>
      </c>
      <c r="O519">
        <v>1052.92</v>
      </c>
      <c r="P519">
        <v>1047.84958758377</v>
      </c>
      <c r="Q519">
        <v>982.95337615928997</v>
      </c>
      <c r="R519">
        <v>30.875889705106498</v>
      </c>
      <c r="S519" s="1">
        <f>(Table2[[#This Row],[Close Price]]-Table2[[#This Row],[20D EMA]])/Table2[[#This Row],[20D EMA]]</f>
        <v>-3.8578429510314281E-2</v>
      </c>
      <c r="T519" s="1">
        <f>(Table2[[#This Row],[Close Price]]-Table2[[#This Row],[50D EMA]])/Table2[[#This Row],[50D EMA]]</f>
        <v>-3.3926231402871133E-2</v>
      </c>
      <c r="U519" s="1">
        <f>(Table2[[#This Row],[Close Price]]-Table2[[#This Row],[200D EMA]])/Table2[[#This Row],[200D EMA]]</f>
        <v>2.9855560347507561E-2</v>
      </c>
      <c r="V519">
        <v>0.44768346113145802</v>
      </c>
      <c r="W519">
        <v>994.05</v>
      </c>
      <c r="X519">
        <v>1023.85</v>
      </c>
      <c r="Y519">
        <v>994.05</v>
      </c>
      <c r="Z519">
        <v>1046.9000000000001</v>
      </c>
      <c r="AA519">
        <v>994.05</v>
      </c>
      <c r="AB519">
        <v>1103.5999999999999</v>
      </c>
      <c r="AC519" s="1">
        <f>(Table2[[#This Row],[Close Price]]/Table2[[#This Row],[Day Low]])-1</f>
        <v>1.8359237462904243E-2</v>
      </c>
      <c r="AD519" s="1">
        <f>(Table2[[#This Row],[Day High]]/Table2[[#This Row],[Close Price]])-1</f>
        <v>1.1409661167638196E-2</v>
      </c>
      <c r="AE519" s="1">
        <f>(Table2[[#This Row],[Close Price]]/Table2[[#This Row],[Current Week Low]])-1</f>
        <v>1.8359237462904243E-2</v>
      </c>
      <c r="AF519" s="1">
        <f>(Table2[[#This Row],[Current Week High]]/Table2[[#This Row],[Close Price]])-1</f>
        <v>3.4179591030327083E-2</v>
      </c>
      <c r="AG519" s="1">
        <f>(Table2[[#This Row],[Close Price]]/Table2[[#This Row],[Current Month Low]])-1</f>
        <v>1.8359237462904243E-2</v>
      </c>
      <c r="AH519" s="1">
        <f>(Table2[[#This Row],[Current Month High]]/Table2[[#This Row],[Close Price]])-1</f>
        <v>9.0190654944186432E-2</v>
      </c>
      <c r="AI519">
        <v>12.9902202904277</v>
      </c>
      <c r="AJ519">
        <v>37.428726581591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-0.05</v>
      </c>
      <c r="AM519" t="s">
        <v>3158</v>
      </c>
      <c r="AN519">
        <v>-5.85</v>
      </c>
      <c r="AO519" t="s">
        <v>3158</v>
      </c>
      <c r="AP519">
        <v>-6.4123017838802004E-2</v>
      </c>
      <c r="AQ519">
        <f>(Table2[[#This Row],[Sharpe Ratio]]-AVERAGE(Table2[Sharpe Ratio]))/_xlfn.STDEV.P(Table2[Sharpe Ratio])</f>
        <v>-1.4159029268905388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-2.0599783823821611</v>
      </c>
      <c r="AS519">
        <f>_xlfn.RANK.AVG(Table2[[#This Row],[1Y Return vs Nifty Z-Score]],Table2[1Y Return vs Nifty Z-Score])</f>
        <v>534</v>
      </c>
      <c r="AT519">
        <f>_xlfn.RANK.AVG(Table2[[#This Row],[6M Return vs Nifty Z-Score]],Table2[6M Return vs Nifty Z-Score])</f>
        <v>202</v>
      </c>
      <c r="AU519">
        <f>_xlfn.RANK.AVG(Table2[[#This Row],[Sharpe Ratio Z-Score]],Table2[Sharpe Ratio Z-Score])</f>
        <v>683</v>
      </c>
      <c r="AV519">
        <f>(Table2[[#This Row],[Rank 1Y]]+Table2[[#This Row],[Rank 6M]]+Table2[[#This Row],[Rank Sharpe]])/3</f>
        <v>473</v>
      </c>
    </row>
    <row r="520" spans="1:48" hidden="1" x14ac:dyDescent="0.3">
      <c r="A520" t="s">
        <v>1504</v>
      </c>
      <c r="B520" t="s">
        <v>1505</v>
      </c>
      <c r="C520" t="s">
        <v>3116</v>
      </c>
      <c r="D520" t="s">
        <v>48</v>
      </c>
      <c r="E520">
        <v>6418.0127172599996</v>
      </c>
      <c r="F520">
        <v>172.44</v>
      </c>
      <c r="G520">
        <v>-3.9001662517725202</v>
      </c>
      <c r="H520">
        <f>(Table2[[#This Row],[1Y Return vs Nifty]]-AVERAGE(Table2[1Y Return vs Nifty]))/_xlfn.STDEV.P(Table2[1Y Return vs Nifty])</f>
        <v>-0.3806350908833942</v>
      </c>
      <c r="I520">
        <v>2.4858866430326798</v>
      </c>
      <c r="J520">
        <f>(Table2[[#This Row],[1M Return vs Nifty]]-AVERAGE(Table2[1M Return vs Nifty]))/_xlfn.STDEV.P(Table2[1M Return vs Nifty])</f>
        <v>0.3768629154080505</v>
      </c>
      <c r="K520">
        <v>-21.4689799256501</v>
      </c>
      <c r="L520">
        <f>(Table2[[#This Row],[6M Return vs Nifty]]-AVERAGE(Table2[6M Return vs Nifty]))/_xlfn.STDEV.P(Table2[6M Return vs Nifty])</f>
        <v>-0.90630007163665316</v>
      </c>
      <c r="M520">
        <v>-1.7755860788947</v>
      </c>
      <c r="N520">
        <f>(Table2[[#This Row],[1W Return vs Nifty]]-AVERAGE(Table2[1W Return vs Nifty]))/_xlfn.STDEV.P(Table2[1W Return vs Nifty])</f>
        <v>-0.55979837918091735</v>
      </c>
      <c r="O520">
        <v>186.76</v>
      </c>
      <c r="P520">
        <v>188.953467318712</v>
      </c>
      <c r="Q520">
        <v>189.648459359546</v>
      </c>
      <c r="R520">
        <v>20.858974062381101</v>
      </c>
      <c r="S520" s="1">
        <f>(Table2[[#This Row],[Close Price]]-Table2[[#This Row],[20D EMA]])/Table2[[#This Row],[20D EMA]]</f>
        <v>-7.6675947740415473E-2</v>
      </c>
      <c r="T520" s="1">
        <f>(Table2[[#This Row],[Close Price]]-Table2[[#This Row],[50D EMA]])/Table2[[#This Row],[50D EMA]]</f>
        <v>-8.7394359855055587E-2</v>
      </c>
      <c r="U520" s="1">
        <f>(Table2[[#This Row],[Close Price]]-Table2[[#This Row],[200D EMA]])/Table2[[#This Row],[200D EMA]]</f>
        <v>-9.0738724784055605E-2</v>
      </c>
      <c r="V520">
        <v>0.70744771614395796</v>
      </c>
      <c r="W520">
        <v>171.37</v>
      </c>
      <c r="X520">
        <v>178.99</v>
      </c>
      <c r="Y520">
        <v>171.37</v>
      </c>
      <c r="Z520">
        <v>188.88</v>
      </c>
      <c r="AA520">
        <v>171.37</v>
      </c>
      <c r="AB520">
        <v>200</v>
      </c>
      <c r="AC520" s="1">
        <f>(Table2[[#This Row],[Close Price]]/Table2[[#This Row],[Day Low]])-1</f>
        <v>6.2437999649880283E-3</v>
      </c>
      <c r="AD520" s="1">
        <f>(Table2[[#This Row],[Day High]]/Table2[[#This Row],[Close Price]])-1</f>
        <v>3.7984226397587584E-2</v>
      </c>
      <c r="AE520" s="1">
        <f>(Table2[[#This Row],[Close Price]]/Table2[[#This Row],[Current Week Low]])-1</f>
        <v>6.2437999649880283E-3</v>
      </c>
      <c r="AF520" s="1">
        <f>(Table2[[#This Row],[Current Week High]]/Table2[[#This Row],[Close Price]])-1</f>
        <v>9.5337508698677853E-2</v>
      </c>
      <c r="AG520" s="1">
        <f>(Table2[[#This Row],[Close Price]]/Table2[[#This Row],[Current Month Low]])-1</f>
        <v>6.2437999649880283E-3</v>
      </c>
      <c r="AH520" s="1">
        <f>(Table2[[#This Row],[Current Month High]]/Table2[[#This Row],[Close Price]])-1</f>
        <v>0.15982370679656688</v>
      </c>
      <c r="AI520">
        <v>44.572025052191997</v>
      </c>
      <c r="AJ520">
        <v>22.776788892844401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-0.04</v>
      </c>
      <c r="AM520" t="s">
        <v>3158</v>
      </c>
      <c r="AN520">
        <v>-2.78</v>
      </c>
      <c r="AO520" t="s">
        <v>3158</v>
      </c>
      <c r="AP520">
        <v>6.0908760489885E-2</v>
      </c>
      <c r="AQ520">
        <f>(Table2[[#This Row],[Sharpe Ratio]]-AVERAGE(Table2[Sharpe Ratio]))/_xlfn.STDEV.P(Table2[Sharpe Ratio])</f>
        <v>6.6094370351515289E-2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444</v>
      </c>
      <c r="AT520">
        <f>_xlfn.RANK.AVG(Table2[[#This Row],[6M Return vs Nifty Z-Score]],Table2[6M Return vs Nifty Z-Score])</f>
        <v>643</v>
      </c>
      <c r="AU520">
        <f>_xlfn.RANK.AVG(Table2[[#This Row],[Sharpe Ratio Z-Score]],Table2[Sharpe Ratio Z-Score])</f>
        <v>332</v>
      </c>
      <c r="AV520">
        <f>(Table2[[#This Row],[Rank 1Y]]+Table2[[#This Row],[Rank 6M]]+Table2[[#This Row],[Rank Sharpe]])/3</f>
        <v>473</v>
      </c>
    </row>
    <row r="521" spans="1:48" hidden="1" x14ac:dyDescent="0.3">
      <c r="A521" t="s">
        <v>568</v>
      </c>
      <c r="B521" t="s">
        <v>569</v>
      </c>
      <c r="C521" t="s">
        <v>3124</v>
      </c>
      <c r="D521" t="s">
        <v>271</v>
      </c>
      <c r="E521">
        <v>32799.310443900002</v>
      </c>
      <c r="F521">
        <v>3514.7</v>
      </c>
      <c r="G521">
        <v>-23.459852687401</v>
      </c>
      <c r="H521">
        <f>(Table2[[#This Row],[1Y Return vs Nifty]]-AVERAGE(Table2[1Y Return vs Nifty]))/_xlfn.STDEV.P(Table2[1Y Return vs Nifty])</f>
        <v>-0.77374237438848503</v>
      </c>
      <c r="I521">
        <v>-7.6333888939824597</v>
      </c>
      <c r="J521">
        <f>(Table2[[#This Row],[1M Return vs Nifty]]-AVERAGE(Table2[1M Return vs Nifty]))/_xlfn.STDEV.P(Table2[1M Return vs Nifty])</f>
        <v>-0.73007508694805656</v>
      </c>
      <c r="K521">
        <v>-13.468001912328999</v>
      </c>
      <c r="L521">
        <f>(Table2[[#This Row],[6M Return vs Nifty]]-AVERAGE(Table2[6M Return vs Nifty]))/_xlfn.STDEV.P(Table2[6M Return vs Nifty])</f>
        <v>-0.62852155501976692</v>
      </c>
      <c r="M521">
        <v>-2.8287955882120999</v>
      </c>
      <c r="N521">
        <f>(Table2[[#This Row],[1W Return vs Nifty]]-AVERAGE(Table2[1W Return vs Nifty]))/_xlfn.STDEV.P(Table2[1W Return vs Nifty])</f>
        <v>-0.7803766422618299</v>
      </c>
      <c r="O521">
        <v>3811.57</v>
      </c>
      <c r="P521">
        <v>4015.4352711988399</v>
      </c>
      <c r="Q521">
        <v>3999.3140076969999</v>
      </c>
      <c r="R521">
        <v>8.7554983230593706</v>
      </c>
      <c r="S521" s="1">
        <f>(Table2[[#This Row],[Close Price]]-Table2[[#This Row],[20D EMA]])/Table2[[#This Row],[20D EMA]]</f>
        <v>-7.788654019209941E-2</v>
      </c>
      <c r="T521" s="1">
        <f>(Table2[[#This Row],[Close Price]]-Table2[[#This Row],[50D EMA]])/Table2[[#This Row],[50D EMA]]</f>
        <v>-0.12470261313646867</v>
      </c>
      <c r="U521" s="1">
        <f>(Table2[[#This Row],[Close Price]]-Table2[[#This Row],[200D EMA]])/Table2[[#This Row],[200D EMA]]</f>
        <v>-0.12117428308062872</v>
      </c>
      <c r="V521">
        <v>1.4753514475463201</v>
      </c>
      <c r="W521">
        <v>3489.15</v>
      </c>
      <c r="X521">
        <v>3546.1</v>
      </c>
      <c r="Y521">
        <v>3489.15</v>
      </c>
      <c r="Z521">
        <v>3658.15</v>
      </c>
      <c r="AA521">
        <v>3489.15</v>
      </c>
      <c r="AB521">
        <v>3870</v>
      </c>
      <c r="AC521" s="1">
        <f>(Table2[[#This Row],[Close Price]]/Table2[[#This Row],[Day Low]])-1</f>
        <v>7.322700371150459E-3</v>
      </c>
      <c r="AD521" s="1">
        <f>(Table2[[#This Row],[Day High]]/Table2[[#This Row],[Close Price]])-1</f>
        <v>8.9339061655333563E-3</v>
      </c>
      <c r="AE521" s="1">
        <f>(Table2[[#This Row],[Close Price]]/Table2[[#This Row],[Current Week Low]])-1</f>
        <v>7.322700371150459E-3</v>
      </c>
      <c r="AF521" s="1">
        <f>(Table2[[#This Row],[Current Week High]]/Table2[[#This Row],[Close Price]])-1</f>
        <v>4.0814294249864824E-2</v>
      </c>
      <c r="AG521" s="1">
        <f>(Table2[[#This Row],[Close Price]]/Table2[[#This Row],[Current Month Low]])-1</f>
        <v>7.322700371150459E-3</v>
      </c>
      <c r="AH521" s="1">
        <f>(Table2[[#This Row],[Current Month High]]/Table2[[#This Row],[Close Price]])-1</f>
        <v>0.10108970893675151</v>
      </c>
      <c r="AI521">
        <v>40.835633197712397</v>
      </c>
      <c r="AJ521">
        <v>3.2338600716677401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-0.09</v>
      </c>
      <c r="AM521" t="s">
        <v>3158</v>
      </c>
      <c r="AN521">
        <v>-9.41</v>
      </c>
      <c r="AO521" t="s">
        <v>3158</v>
      </c>
      <c r="AP521">
        <v>7.2120160680229001E-2</v>
      </c>
      <c r="AQ521">
        <f>(Table2[[#This Row],[Sharpe Ratio]]-AVERAGE(Table2[Sharpe Ratio]))/_xlfn.STDEV.P(Table2[Sharpe Ratio])</f>
        <v>0.1989827048412495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591</v>
      </c>
      <c r="AT521">
        <f>_xlfn.RANK.AVG(Table2[[#This Row],[6M Return vs Nifty Z-Score]],Table2[6M Return vs Nifty Z-Score])</f>
        <v>537</v>
      </c>
      <c r="AU521">
        <f>_xlfn.RANK.AVG(Table2[[#This Row],[Sharpe Ratio Z-Score]],Table2[Sharpe Ratio Z-Score])</f>
        <v>292</v>
      </c>
      <c r="AV521">
        <f>(Table2[[#This Row],[Rank 1Y]]+Table2[[#This Row],[Rank 6M]]+Table2[[#This Row],[Rank Sharpe]])/3</f>
        <v>473.33333333333331</v>
      </c>
    </row>
    <row r="522" spans="1:48" hidden="1" x14ac:dyDescent="0.3">
      <c r="A522" t="s">
        <v>786</v>
      </c>
      <c r="B522" t="s">
        <v>787</v>
      </c>
      <c r="C522" t="s">
        <v>3127</v>
      </c>
      <c r="D522" t="s">
        <v>475</v>
      </c>
      <c r="E522">
        <v>19282.325880159999</v>
      </c>
      <c r="F522">
        <v>1860.05</v>
      </c>
      <c r="G522">
        <v>-14.7349085057925</v>
      </c>
      <c r="H522">
        <f>(Table2[[#This Row],[1Y Return vs Nifty]]-AVERAGE(Table2[1Y Return vs Nifty]))/_xlfn.STDEV.P(Table2[1Y Return vs Nifty])</f>
        <v>-0.59838991578679068</v>
      </c>
      <c r="I522">
        <v>-1.7372334436021999</v>
      </c>
      <c r="J522">
        <f>(Table2[[#This Row],[1M Return vs Nifty]]-AVERAGE(Table2[1M Return vs Nifty]))/_xlfn.STDEV.P(Table2[1M Return vs Nifty])</f>
        <v>-8.5100205895439485E-2</v>
      </c>
      <c r="K522">
        <v>11.81660473663</v>
      </c>
      <c r="L522">
        <f>(Table2[[#This Row],[6M Return vs Nifty]]-AVERAGE(Table2[6M Return vs Nifty]))/_xlfn.STDEV.P(Table2[6M Return vs Nifty])</f>
        <v>0.2493111944885551</v>
      </c>
      <c r="M522">
        <v>1.3944838914306801</v>
      </c>
      <c r="N522">
        <f>(Table2[[#This Row],[1W Return vs Nifty]]-AVERAGE(Table2[1W Return vs Nifty]))/_xlfn.STDEV.P(Table2[1W Return vs Nifty])</f>
        <v>0.10412320689792974</v>
      </c>
      <c r="O522">
        <v>1909.3</v>
      </c>
      <c r="P522">
        <v>1941.2488288996999</v>
      </c>
      <c r="Q522">
        <v>1880.22354293271</v>
      </c>
      <c r="R522">
        <v>40.830786052659299</v>
      </c>
      <c r="S522" s="1">
        <f>(Table2[[#This Row],[Close Price]]-Table2[[#This Row],[20D EMA]])/Table2[[#This Row],[20D EMA]]</f>
        <v>-2.5794793903524852E-2</v>
      </c>
      <c r="T522" s="1">
        <f>(Table2[[#This Row],[Close Price]]-Table2[[#This Row],[50D EMA]])/Table2[[#This Row],[50D EMA]]</f>
        <v>-4.1828140571615158E-2</v>
      </c>
      <c r="U522" s="1">
        <f>(Table2[[#This Row],[Close Price]]-Table2[[#This Row],[200D EMA]])/Table2[[#This Row],[200D EMA]]</f>
        <v>-1.0729332162942704E-2</v>
      </c>
      <c r="V522">
        <v>0.74587981546544502</v>
      </c>
      <c r="W522">
        <v>1805</v>
      </c>
      <c r="X522">
        <v>1875</v>
      </c>
      <c r="Y522">
        <v>1805</v>
      </c>
      <c r="Z522">
        <v>1929</v>
      </c>
      <c r="AA522">
        <v>1805</v>
      </c>
      <c r="AB522">
        <v>1973.5</v>
      </c>
      <c r="AC522" s="1">
        <f>(Table2[[#This Row],[Close Price]]/Table2[[#This Row],[Day Low]])-1</f>
        <v>3.0498614958448744E-2</v>
      </c>
      <c r="AD522" s="1">
        <f>(Table2[[#This Row],[Day High]]/Table2[[#This Row],[Close Price]])-1</f>
        <v>8.0374183489690942E-3</v>
      </c>
      <c r="AE522" s="1">
        <f>(Table2[[#This Row],[Close Price]]/Table2[[#This Row],[Current Week Low]])-1</f>
        <v>3.0498614958448744E-2</v>
      </c>
      <c r="AF522" s="1">
        <f>(Table2[[#This Row],[Current Week High]]/Table2[[#This Row],[Close Price]])-1</f>
        <v>3.7068895997419471E-2</v>
      </c>
      <c r="AG522" s="1">
        <f>(Table2[[#This Row],[Close Price]]/Table2[[#This Row],[Current Month Low]])-1</f>
        <v>3.0498614958448744E-2</v>
      </c>
      <c r="AH522" s="1">
        <f>(Table2[[#This Row],[Current Month High]]/Table2[[#This Row],[Close Price]])-1</f>
        <v>6.0992984059568212E-2</v>
      </c>
      <c r="AI522">
        <v>25.265449853498499</v>
      </c>
      <c r="AJ522">
        <v>27.209000136780102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0.04</v>
      </c>
      <c r="AM522" t="s">
        <v>3159</v>
      </c>
      <c r="AN522">
        <v>-1.58</v>
      </c>
      <c r="AO522" t="s">
        <v>3158</v>
      </c>
      <c r="AP522">
        <v>-4.3034318547456998E-2</v>
      </c>
      <c r="AQ522">
        <f>(Table2[[#This Row],[Sharpe Ratio]]-AVERAGE(Table2[Sharpe Ratio]))/_xlfn.STDEV.P(Table2[Sharpe Ratio])</f>
        <v>-1.1659393114809913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541</v>
      </c>
      <c r="AT522">
        <f>_xlfn.RANK.AVG(Table2[[#This Row],[6M Return vs Nifty Z-Score]],Table2[6M Return vs Nifty Z-Score])</f>
        <v>229</v>
      </c>
      <c r="AU522">
        <f>_xlfn.RANK.AVG(Table2[[#This Row],[Sharpe Ratio Z-Score]],Table2[Sharpe Ratio Z-Score])</f>
        <v>651</v>
      </c>
      <c r="AV522">
        <f>(Table2[[#This Row],[Rank 1Y]]+Table2[[#This Row],[Rank 6M]]+Table2[[#This Row],[Rank Sharpe]])/3</f>
        <v>473.66666666666669</v>
      </c>
    </row>
    <row r="523" spans="1:48" x14ac:dyDescent="0.3">
      <c r="A523" t="s">
        <v>756</v>
      </c>
      <c r="B523" t="s">
        <v>757</v>
      </c>
      <c r="C523" t="s">
        <v>3127</v>
      </c>
      <c r="D523" t="s">
        <v>165</v>
      </c>
      <c r="E523">
        <v>21273.140075250001</v>
      </c>
      <c r="F523">
        <v>7225.5</v>
      </c>
      <c r="G523">
        <v>-12.9038030545133</v>
      </c>
      <c r="H523">
        <f>(Table2[[#This Row],[1Y Return vs Nifty]]-AVERAGE(Table2[1Y Return vs Nifty]))/_xlfn.STDEV.P(Table2[1Y Return vs Nifty])</f>
        <v>-0.56158866684383435</v>
      </c>
      <c r="I523">
        <v>-0.96227575421716705</v>
      </c>
      <c r="J523">
        <f>(Table2[[#This Row],[1M Return vs Nifty]]-AVERAGE(Table2[1M Return vs Nifty]))/_xlfn.STDEV.P(Table2[1M Return vs Nifty])</f>
        <v>-3.2831551054686979E-4</v>
      </c>
      <c r="K523">
        <v>15.190112849797901</v>
      </c>
      <c r="L523">
        <f>(Table2[[#This Row],[6M Return vs Nifty]]-AVERAGE(Table2[6M Return vs Nifty]))/_xlfn.STDEV.P(Table2[6M Return vs Nifty])</f>
        <v>0.36643288610058311</v>
      </c>
      <c r="M523">
        <v>-1.3568217314975499</v>
      </c>
      <c r="N523">
        <f>(Table2[[#This Row],[1W Return vs Nifty]]-AVERAGE(Table2[1W Return vs Nifty]))/_xlfn.STDEV.P(Table2[1W Return vs Nifty])</f>
        <v>-0.47209473468102875</v>
      </c>
      <c r="O523">
        <v>7683.84</v>
      </c>
      <c r="P523">
        <v>7680.7311370972602</v>
      </c>
      <c r="Q523">
        <v>7173.6176531101501</v>
      </c>
      <c r="R523">
        <v>26.790034599240901</v>
      </c>
      <c r="S523" s="1">
        <f>(Table2[[#This Row],[Close Price]]-Table2[[#This Row],[20D EMA]])/Table2[[#This Row],[20D EMA]]</f>
        <v>-5.9649862568715663E-2</v>
      </c>
      <c r="T523" s="1">
        <f>(Table2[[#This Row],[Close Price]]-Table2[[#This Row],[50D EMA]])/Table2[[#This Row],[50D EMA]]</f>
        <v>-5.9269245202261227E-2</v>
      </c>
      <c r="U523" s="1">
        <f>(Table2[[#This Row],[Close Price]]-Table2[[#This Row],[200D EMA]])/Table2[[#This Row],[200D EMA]]</f>
        <v>7.2323825158643832E-3</v>
      </c>
      <c r="V523">
        <v>0.816570028118905</v>
      </c>
      <c r="W523">
        <v>7200.9</v>
      </c>
      <c r="X523">
        <v>7429.95</v>
      </c>
      <c r="Y523">
        <v>7200.9</v>
      </c>
      <c r="Z523">
        <v>7920</v>
      </c>
      <c r="AA523">
        <v>7200.9</v>
      </c>
      <c r="AB523">
        <v>8097</v>
      </c>
      <c r="AC523" s="1">
        <f>(Table2[[#This Row],[Close Price]]/Table2[[#This Row],[Day Low]])-1</f>
        <v>3.4162396367121151E-3</v>
      </c>
      <c r="AD523" s="1">
        <f>(Table2[[#This Row],[Day High]]/Table2[[#This Row],[Close Price]])-1</f>
        <v>2.8295619680298811E-2</v>
      </c>
      <c r="AE523" s="1">
        <f>(Table2[[#This Row],[Close Price]]/Table2[[#This Row],[Current Week Low]])-1</f>
        <v>3.4162396367121151E-3</v>
      </c>
      <c r="AF523" s="1">
        <f>(Table2[[#This Row],[Current Week High]]/Table2[[#This Row],[Close Price]])-1</f>
        <v>9.6117915715175473E-2</v>
      </c>
      <c r="AG523" s="1">
        <f>(Table2[[#This Row],[Close Price]]/Table2[[#This Row],[Current Month Low]])-1</f>
        <v>3.4162396367121151E-3</v>
      </c>
      <c r="AH523" s="1">
        <f>(Table2[[#This Row],[Current Month High]]/Table2[[#This Row],[Close Price]])-1</f>
        <v>0.12061449034668881</v>
      </c>
      <c r="AI523">
        <v>13.210158466542</v>
      </c>
      <c r="AJ523">
        <v>39.6272355720455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0.03</v>
      </c>
      <c r="AM523" t="s">
        <v>3159</v>
      </c>
      <c r="AN523">
        <v>-5.43</v>
      </c>
      <c r="AO523" t="s">
        <v>3158</v>
      </c>
      <c r="AP523">
        <v>-7.6501506212729997E-2</v>
      </c>
      <c r="AQ523">
        <f>(Table2[[#This Row],[Sharpe Ratio]]-AVERAGE(Table2[Sharpe Ratio]))/_xlfn.STDEV.P(Table2[Sharpe Ratio])</f>
        <v>-1.56262471681724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-2.2302035477520668</v>
      </c>
      <c r="AS523">
        <f>_xlfn.RANK.AVG(Table2[[#This Row],[1Y Return vs Nifty Z-Score]],Table2[1Y Return vs Nifty Z-Score])</f>
        <v>521</v>
      </c>
      <c r="AT523">
        <f>_xlfn.RANK.AVG(Table2[[#This Row],[6M Return vs Nifty Z-Score]],Table2[6M Return vs Nifty Z-Score])</f>
        <v>206</v>
      </c>
      <c r="AU523">
        <f>_xlfn.RANK.AVG(Table2[[#This Row],[Sharpe Ratio Z-Score]],Table2[Sharpe Ratio Z-Score])</f>
        <v>695</v>
      </c>
      <c r="AV523">
        <f>(Table2[[#This Row],[Rank 1Y]]+Table2[[#This Row],[Rank 6M]]+Table2[[#This Row],[Rank Sharpe]])/3</f>
        <v>474</v>
      </c>
    </row>
    <row r="524" spans="1:48" x14ac:dyDescent="0.3">
      <c r="A524" t="s">
        <v>1595</v>
      </c>
      <c r="B524" t="s">
        <v>1596</v>
      </c>
      <c r="C524" t="s">
        <v>3127</v>
      </c>
      <c r="D524" t="s">
        <v>287</v>
      </c>
      <c r="E524">
        <v>5695.4009510400001</v>
      </c>
      <c r="F524">
        <v>775.55</v>
      </c>
      <c r="G524">
        <v>-14.700618712992499</v>
      </c>
      <c r="H524">
        <f>(Table2[[#This Row],[1Y Return vs Nifty]]-AVERAGE(Table2[1Y Return vs Nifty]))/_xlfn.STDEV.P(Table2[1Y Return vs Nifty])</f>
        <v>-0.59770076530659655</v>
      </c>
      <c r="I524">
        <v>-3.9544128172838402</v>
      </c>
      <c r="J524">
        <f>(Table2[[#This Row],[1M Return vs Nifty]]-AVERAGE(Table2[1M Return vs Nifty]))/_xlfn.STDEV.P(Table2[1M Return vs Nifty])</f>
        <v>-0.32763536543238925</v>
      </c>
      <c r="K524">
        <v>-6.3369150205634597</v>
      </c>
      <c r="L524">
        <f>(Table2[[#This Row],[6M Return vs Nifty]]-AVERAGE(Table2[6M Return vs Nifty]))/_xlfn.STDEV.P(Table2[6M Return vs Nifty])</f>
        <v>-0.38094397945803565</v>
      </c>
      <c r="M524">
        <v>-2.7133927981027601</v>
      </c>
      <c r="N524">
        <f>(Table2[[#This Row],[1W Return vs Nifty]]-AVERAGE(Table2[1W Return vs Nifty]))/_xlfn.STDEV.P(Table2[1W Return vs Nifty])</f>
        <v>-0.75620733238396209</v>
      </c>
      <c r="O524">
        <v>826.35</v>
      </c>
      <c r="P524">
        <v>820.657807819862</v>
      </c>
      <c r="Q524">
        <v>787.66308879635403</v>
      </c>
      <c r="R524">
        <v>25.356946292303899</v>
      </c>
      <c r="S524" s="1">
        <f>(Table2[[#This Row],[Close Price]]-Table2[[#This Row],[20D EMA]])/Table2[[#This Row],[20D EMA]]</f>
        <v>-6.1475161856356347E-2</v>
      </c>
      <c r="T524" s="1">
        <f>(Table2[[#This Row],[Close Price]]-Table2[[#This Row],[50D EMA]])/Table2[[#This Row],[50D EMA]]</f>
        <v>-5.4965428208980628E-2</v>
      </c>
      <c r="U524" s="1">
        <f>(Table2[[#This Row],[Close Price]]-Table2[[#This Row],[200D EMA]])/Table2[[#This Row],[200D EMA]]</f>
        <v>-1.5378515216276499E-2</v>
      </c>
      <c r="V524">
        <v>0.70122192560085705</v>
      </c>
      <c r="W524">
        <v>760.5</v>
      </c>
      <c r="X524">
        <v>795.85</v>
      </c>
      <c r="Y524">
        <v>760.5</v>
      </c>
      <c r="Z524">
        <v>816.4</v>
      </c>
      <c r="AA524">
        <v>760.5</v>
      </c>
      <c r="AB524">
        <v>894.2</v>
      </c>
      <c r="AC524" s="1">
        <f>(Table2[[#This Row],[Close Price]]/Table2[[#This Row],[Day Low]])-1</f>
        <v>1.9789612097304454E-2</v>
      </c>
      <c r="AD524" s="1">
        <f>(Table2[[#This Row],[Day High]]/Table2[[#This Row],[Close Price]])-1</f>
        <v>2.6174972600090385E-2</v>
      </c>
      <c r="AE524" s="1">
        <f>(Table2[[#This Row],[Close Price]]/Table2[[#This Row],[Current Week Low]])-1</f>
        <v>1.9789612097304454E-2</v>
      </c>
      <c r="AF524" s="1">
        <f>(Table2[[#This Row],[Current Week High]]/Table2[[#This Row],[Close Price]])-1</f>
        <v>5.2672297079491948E-2</v>
      </c>
      <c r="AG524" s="1">
        <f>(Table2[[#This Row],[Close Price]]/Table2[[#This Row],[Current Month Low]])-1</f>
        <v>1.9789612097304454E-2</v>
      </c>
      <c r="AH524" s="1">
        <f>(Table2[[#This Row],[Current Month High]]/Table2[[#This Row],[Close Price]])-1</f>
        <v>0.15298820192121743</v>
      </c>
      <c r="AI524">
        <v>16.0466765521243</v>
      </c>
      <c r="AJ524">
        <v>20.2403100775193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0.1</v>
      </c>
      <c r="AM524" t="s">
        <v>3159</v>
      </c>
      <c r="AN524">
        <v>-6.39</v>
      </c>
      <c r="AO524" t="s">
        <v>3158</v>
      </c>
      <c r="AP524">
        <v>1.8752921765682998E-2</v>
      </c>
      <c r="AQ524">
        <f>(Table2[[#This Row],[Sharpe Ratio]]-AVERAGE(Table2[Sharpe Ratio]))/_xlfn.STDEV.P(Table2[Sharpe Ratio])</f>
        <v>-0.43357731221868462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-2.4960647547996682</v>
      </c>
      <c r="AS524">
        <f>_xlfn.RANK.AVG(Table2[[#This Row],[1Y Return vs Nifty Z-Score]],Table2[1Y Return vs Nifty Z-Score])</f>
        <v>540</v>
      </c>
      <c r="AT524">
        <f>_xlfn.RANK.AVG(Table2[[#This Row],[6M Return vs Nifty Z-Score]],Table2[6M Return vs Nifty Z-Score])</f>
        <v>435</v>
      </c>
      <c r="AU524">
        <f>_xlfn.RANK.AVG(Table2[[#This Row],[Sharpe Ratio Z-Score]],Table2[Sharpe Ratio Z-Score])</f>
        <v>451</v>
      </c>
      <c r="AV524">
        <f>(Table2[[#This Row],[Rank 1Y]]+Table2[[#This Row],[Rank 6M]]+Table2[[#This Row],[Rank Sharpe]])/3</f>
        <v>475.33333333333331</v>
      </c>
    </row>
    <row r="525" spans="1:48" hidden="1" x14ac:dyDescent="0.3">
      <c r="A525" t="s">
        <v>430</v>
      </c>
      <c r="B525" t="s">
        <v>431</v>
      </c>
      <c r="C525" t="s">
        <v>3113</v>
      </c>
      <c r="D525" t="s">
        <v>34</v>
      </c>
      <c r="E525">
        <v>49748.741970335999</v>
      </c>
      <c r="F525">
        <v>41.61</v>
      </c>
      <c r="G525">
        <v>-16.090644650173299</v>
      </c>
      <c r="H525">
        <f>(Table2[[#This Row],[1Y Return vs Nifty]]-AVERAGE(Table2[1Y Return vs Nifty]))/_xlfn.STDEV.P(Table2[1Y Return vs Nifty])</f>
        <v>-0.62563727246713186</v>
      </c>
      <c r="I525">
        <v>2.1737436206310199</v>
      </c>
      <c r="J525">
        <f>(Table2[[#This Row],[1M Return vs Nifty]]-AVERAGE(Table2[1M Return vs Nifty]))/_xlfn.STDEV.P(Table2[1M Return vs Nifty])</f>
        <v>0.34271788472845216</v>
      </c>
      <c r="K525">
        <v>-26.0210326688367</v>
      </c>
      <c r="L525">
        <f>(Table2[[#This Row],[6M Return vs Nifty]]-AVERAGE(Table2[6M Return vs Nifty]))/_xlfn.STDEV.P(Table2[6M Return vs Nifty])</f>
        <v>-1.064338558489005</v>
      </c>
      <c r="M525">
        <v>-1.2858692564048799</v>
      </c>
      <c r="N525">
        <f>(Table2[[#This Row],[1W Return vs Nifty]]-AVERAGE(Table2[1W Return vs Nifty]))/_xlfn.STDEV.P(Table2[1W Return vs Nifty])</f>
        <v>-0.45723484823034893</v>
      </c>
      <c r="O525">
        <v>45.14</v>
      </c>
      <c r="P525">
        <v>46.799736180406398</v>
      </c>
      <c r="Q525">
        <v>48.510334357928201</v>
      </c>
      <c r="R525">
        <v>23.9026608556014</v>
      </c>
      <c r="S525" s="1">
        <f>(Table2[[#This Row],[Close Price]]-Table2[[#This Row],[20D EMA]])/Table2[[#This Row],[20D EMA]]</f>
        <v>-7.8201151971643804E-2</v>
      </c>
      <c r="T525" s="1">
        <f>(Table2[[#This Row],[Close Price]]-Table2[[#This Row],[50D EMA]])/Table2[[#This Row],[50D EMA]]</f>
        <v>-0.11089242384616649</v>
      </c>
      <c r="U525" s="1">
        <f>(Table2[[#This Row],[Close Price]]-Table2[[#This Row],[200D EMA]])/Table2[[#This Row],[200D EMA]]</f>
        <v>-0.14224462579488401</v>
      </c>
      <c r="V525">
        <v>0.90329868445082495</v>
      </c>
      <c r="W525">
        <v>41.36</v>
      </c>
      <c r="X525">
        <v>43.64</v>
      </c>
      <c r="Y525">
        <v>41.36</v>
      </c>
      <c r="Z525">
        <v>45.55</v>
      </c>
      <c r="AA525">
        <v>41.36</v>
      </c>
      <c r="AB525">
        <v>47.79</v>
      </c>
      <c r="AC525" s="1">
        <f>(Table2[[#This Row],[Close Price]]/Table2[[#This Row],[Day Low]])-1</f>
        <v>6.0444874274661053E-3</v>
      </c>
      <c r="AD525" s="1">
        <f>(Table2[[#This Row],[Day High]]/Table2[[#This Row],[Close Price]])-1</f>
        <v>4.8786349435231857E-2</v>
      </c>
      <c r="AE525" s="1">
        <f>(Table2[[#This Row],[Close Price]]/Table2[[#This Row],[Current Week Low]])-1</f>
        <v>6.0444874274661053E-3</v>
      </c>
      <c r="AF525" s="1">
        <f>(Table2[[#This Row],[Current Week High]]/Table2[[#This Row],[Close Price]])-1</f>
        <v>9.4688776736361335E-2</v>
      </c>
      <c r="AG525" s="1">
        <f>(Table2[[#This Row],[Close Price]]/Table2[[#This Row],[Current Month Low]])-1</f>
        <v>6.0444874274661053E-3</v>
      </c>
      <c r="AH525" s="1">
        <f>(Table2[[#This Row],[Current Month High]]/Table2[[#This Row],[Close Price]])-1</f>
        <v>0.14852198990627263</v>
      </c>
      <c r="AI525">
        <v>69.790915645277593</v>
      </c>
      <c r="AJ525">
        <v>13.2244897959183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-0.17</v>
      </c>
      <c r="AM525" t="s">
        <v>3158</v>
      </c>
      <c r="AN525">
        <v>-5.41</v>
      </c>
      <c r="AO525" t="s">
        <v>3158</v>
      </c>
      <c r="AP525">
        <v>0.106978536617597</v>
      </c>
      <c r="AQ525">
        <f>(Table2[[#This Row],[Sharpe Ratio]]-AVERAGE(Table2[Sharpe Ratio]))/_xlfn.STDEV.P(Table2[Sharpe Ratio])</f>
        <v>0.61215781612872988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550</v>
      </c>
      <c r="AT525">
        <f>_xlfn.RANK.AVG(Table2[[#This Row],[6M Return vs Nifty Z-Score]],Table2[6M Return vs Nifty Z-Score])</f>
        <v>682</v>
      </c>
      <c r="AU525">
        <f>_xlfn.RANK.AVG(Table2[[#This Row],[Sharpe Ratio Z-Score]],Table2[Sharpe Ratio Z-Score])</f>
        <v>195</v>
      </c>
      <c r="AV525">
        <f>(Table2[[#This Row],[Rank 1Y]]+Table2[[#This Row],[Rank 6M]]+Table2[[#This Row],[Rank Sharpe]])/3</f>
        <v>475.66666666666669</v>
      </c>
    </row>
    <row r="526" spans="1:48" hidden="1" x14ac:dyDescent="0.3">
      <c r="A526" t="s">
        <v>199</v>
      </c>
      <c r="B526" t="s">
        <v>200</v>
      </c>
      <c r="C526" t="s">
        <v>3115</v>
      </c>
      <c r="D526" t="s">
        <v>123</v>
      </c>
      <c r="E526">
        <v>121554.18557640001</v>
      </c>
      <c r="F526">
        <v>5046.5</v>
      </c>
      <c r="G526">
        <v>-13.7106120910389</v>
      </c>
      <c r="H526">
        <f>(Table2[[#This Row],[1Y Return vs Nifty]]-AVERAGE(Table2[1Y Return vs Nifty]))/_xlfn.STDEV.P(Table2[1Y Return vs Nifty])</f>
        <v>-0.5778037789674223</v>
      </c>
      <c r="I526">
        <v>-10.649813881900201</v>
      </c>
      <c r="J526">
        <f>(Table2[[#This Row],[1M Return vs Nifty]]-AVERAGE(Table2[1M Return vs Nifty]))/_xlfn.STDEV.P(Table2[1M Return vs Nifty])</f>
        <v>-1.0600389700510564</v>
      </c>
      <c r="K526">
        <v>-8.2207300324350694</v>
      </c>
      <c r="L526">
        <f>(Table2[[#This Row],[6M Return vs Nifty]]-AVERAGE(Table2[6M Return vs Nifty]))/_xlfn.STDEV.P(Table2[6M Return vs Nifty])</f>
        <v>-0.44634640135034509</v>
      </c>
      <c r="M526">
        <v>-7.0241379888537603</v>
      </c>
      <c r="N526">
        <f>(Table2[[#This Row],[1W Return vs Nifty]]-AVERAGE(Table2[1W Return vs Nifty]))/_xlfn.STDEV.P(Table2[1W Return vs Nifty])</f>
        <v>-1.659025507066525</v>
      </c>
      <c r="O526">
        <v>5618.38</v>
      </c>
      <c r="P526">
        <v>5779.2914494244096</v>
      </c>
      <c r="Q526">
        <v>5503.2482001439903</v>
      </c>
      <c r="R526">
        <v>18.2518626051788</v>
      </c>
      <c r="S526" s="1">
        <f>(Table2[[#This Row],[Close Price]]-Table2[[#This Row],[20D EMA]])/Table2[[#This Row],[20D EMA]]</f>
        <v>-0.10178734795439257</v>
      </c>
      <c r="T526" s="1">
        <f>(Table2[[#This Row],[Close Price]]-Table2[[#This Row],[50D EMA]])/Table2[[#This Row],[50D EMA]]</f>
        <v>-0.12679607108193033</v>
      </c>
      <c r="U526" s="1">
        <f>(Table2[[#This Row],[Close Price]]-Table2[[#This Row],[200D EMA]])/Table2[[#This Row],[200D EMA]]</f>
        <v>-8.2996111302419476E-2</v>
      </c>
      <c r="V526">
        <v>1.5615324853752099</v>
      </c>
      <c r="W526">
        <v>4938.45</v>
      </c>
      <c r="X526">
        <v>5087.6000000000004</v>
      </c>
      <c r="Y526">
        <v>4938.45</v>
      </c>
      <c r="Z526">
        <v>5902.15</v>
      </c>
      <c r="AA526">
        <v>4938.45</v>
      </c>
      <c r="AB526">
        <v>5902.15</v>
      </c>
      <c r="AC526" s="1">
        <f>(Table2[[#This Row],[Close Price]]/Table2[[#This Row],[Day Low]])-1</f>
        <v>2.1879334609037349E-2</v>
      </c>
      <c r="AD526" s="1">
        <f>(Table2[[#This Row],[Day High]]/Table2[[#This Row],[Close Price]])-1</f>
        <v>8.14425839690891E-3</v>
      </c>
      <c r="AE526" s="1">
        <f>(Table2[[#This Row],[Close Price]]/Table2[[#This Row],[Current Week Low]])-1</f>
        <v>2.1879334609037349E-2</v>
      </c>
      <c r="AF526" s="1">
        <f>(Table2[[#This Row],[Current Week High]]/Table2[[#This Row],[Close Price]])-1</f>
        <v>0.16955315565243234</v>
      </c>
      <c r="AG526" s="1">
        <f>(Table2[[#This Row],[Close Price]]/Table2[[#This Row],[Current Month Low]])-1</f>
        <v>2.1879334609037349E-2</v>
      </c>
      <c r="AH526" s="1">
        <f>(Table2[[#This Row],[Current Month High]]/Table2[[#This Row],[Close Price]])-1</f>
        <v>0.16955315565243234</v>
      </c>
      <c r="AI526">
        <v>28.205687109878099</v>
      </c>
      <c r="AJ526">
        <v>9.0899265023778497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-0.03</v>
      </c>
      <c r="AM526" t="s">
        <v>3158</v>
      </c>
      <c r="AN526">
        <v>-11.81</v>
      </c>
      <c r="AO526" t="s">
        <v>3158</v>
      </c>
      <c r="AP526">
        <v>2.4810813666163001E-2</v>
      </c>
      <c r="AQ526">
        <f>(Table2[[#This Row],[Sharpe Ratio]]-AVERAGE(Table2[Sharpe Ratio]))/_xlfn.STDEV.P(Table2[Sharpe Ratio])</f>
        <v>-0.36177333131476702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530</v>
      </c>
      <c r="AT526">
        <f>_xlfn.RANK.AVG(Table2[[#This Row],[6M Return vs Nifty Z-Score]],Table2[6M Return vs Nifty Z-Score])</f>
        <v>463</v>
      </c>
      <c r="AU526">
        <f>_xlfn.RANK.AVG(Table2[[#This Row],[Sharpe Ratio Z-Score]],Table2[Sharpe Ratio Z-Score])</f>
        <v>435</v>
      </c>
      <c r="AV526">
        <f>(Table2[[#This Row],[Rank 1Y]]+Table2[[#This Row],[Rank 6M]]+Table2[[#This Row],[Rank Sharpe]])/3</f>
        <v>476</v>
      </c>
    </row>
    <row r="527" spans="1:48" hidden="1" x14ac:dyDescent="0.3">
      <c r="A527" t="s">
        <v>1764</v>
      </c>
      <c r="B527" t="s">
        <v>1765</v>
      </c>
      <c r="C527" t="s">
        <v>3124</v>
      </c>
      <c r="D527" t="s">
        <v>1766</v>
      </c>
      <c r="E527">
        <v>4352.6401074839996</v>
      </c>
      <c r="F527">
        <v>64.489999999999995</v>
      </c>
      <c r="G527">
        <v>-15.358362849392799</v>
      </c>
      <c r="H527">
        <f>(Table2[[#This Row],[1Y Return vs Nifty]]-AVERAGE(Table2[1Y Return vs Nifty]))/_xlfn.STDEV.P(Table2[1Y Return vs Nifty])</f>
        <v>-0.61091999617477344</v>
      </c>
      <c r="I527">
        <v>11.817825632386601</v>
      </c>
      <c r="J527">
        <f>(Table2[[#This Row],[1M Return vs Nifty]]-AVERAGE(Table2[1M Return vs Nifty]))/_xlfn.STDEV.P(Table2[1M Return vs Nifty])</f>
        <v>1.3976749157532333</v>
      </c>
      <c r="K527">
        <v>-11.8139515763367</v>
      </c>
      <c r="L527">
        <f>(Table2[[#This Row],[6M Return vs Nifty]]-AVERAGE(Table2[6M Return vs Nifty]))/_xlfn.STDEV.P(Table2[6M Return vs Nifty])</f>
        <v>-0.5710961192822066</v>
      </c>
      <c r="M527">
        <v>6.1929150614761701</v>
      </c>
      <c r="N527">
        <f>(Table2[[#This Row],[1W Return vs Nifty]]-AVERAGE(Table2[1W Return vs Nifty]))/_xlfn.STDEV.P(Table2[1W Return vs Nifty])</f>
        <v>1.1090795841793393</v>
      </c>
      <c r="O527">
        <v>64.36</v>
      </c>
      <c r="P527">
        <v>64.797608085915101</v>
      </c>
      <c r="Q527">
        <v>64.406268754342406</v>
      </c>
      <c r="R527">
        <v>48.027293677765897</v>
      </c>
      <c r="S527" s="1">
        <f>(Table2[[#This Row],[Close Price]]-Table2[[#This Row],[20D EMA]])/Table2[[#This Row],[20D EMA]]</f>
        <v>2.0198881292727696E-3</v>
      </c>
      <c r="T527" s="1">
        <f>(Table2[[#This Row],[Close Price]]-Table2[[#This Row],[50D EMA]])/Table2[[#This Row],[50D EMA]]</f>
        <v>-4.7472135932432706E-3</v>
      </c>
      <c r="U527" s="1">
        <f>(Table2[[#This Row],[Close Price]]-Table2[[#This Row],[200D EMA]])/Table2[[#This Row],[200D EMA]]</f>
        <v>1.3000480741549459E-3</v>
      </c>
      <c r="V527">
        <v>1.52007497834343</v>
      </c>
      <c r="W527">
        <v>64.16</v>
      </c>
      <c r="X527">
        <v>67.319999999999993</v>
      </c>
      <c r="Y527">
        <v>64.16</v>
      </c>
      <c r="Z527">
        <v>69.900000000000006</v>
      </c>
      <c r="AA527">
        <v>62.74</v>
      </c>
      <c r="AB527">
        <v>71.7</v>
      </c>
      <c r="AC527" s="1">
        <f>(Table2[[#This Row],[Close Price]]/Table2[[#This Row],[Day Low]])-1</f>
        <v>5.1433915211969161E-3</v>
      </c>
      <c r="AD527" s="1">
        <f>(Table2[[#This Row],[Day High]]/Table2[[#This Row],[Close Price]])-1</f>
        <v>4.3882772522871649E-2</v>
      </c>
      <c r="AE527" s="1">
        <f>(Table2[[#This Row],[Close Price]]/Table2[[#This Row],[Current Week Low]])-1</f>
        <v>5.1433915211969161E-3</v>
      </c>
      <c r="AF527" s="1">
        <f>(Table2[[#This Row],[Current Week High]]/Table2[[#This Row],[Close Price]])-1</f>
        <v>8.3888975034889235E-2</v>
      </c>
      <c r="AG527" s="1">
        <f>(Table2[[#This Row],[Close Price]]/Table2[[#This Row],[Current Month Low]])-1</f>
        <v>2.7892891297417899E-2</v>
      </c>
      <c r="AH527" s="1">
        <f>(Table2[[#This Row],[Current Month High]]/Table2[[#This Row],[Close Price]])-1</f>
        <v>0.11180027911304102</v>
      </c>
      <c r="AI527">
        <v>30.5473716855326</v>
      </c>
      <c r="AJ527">
        <v>47.912844036697201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-0.04</v>
      </c>
      <c r="AM527" t="s">
        <v>3158</v>
      </c>
      <c r="AN527">
        <v>18.329999999999998</v>
      </c>
      <c r="AO527" t="s">
        <v>3159</v>
      </c>
      <c r="AP527">
        <v>5.0671753419115E-2</v>
      </c>
      <c r="AQ527">
        <f>(Table2[[#This Row],[Sharpe Ratio]]-AVERAGE(Table2[Sharpe Ratio]))/_xlfn.STDEV.P(Table2[Sharpe Ratio])</f>
        <v>-5.5244516558070396E-2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545</v>
      </c>
      <c r="AT527">
        <f>_xlfn.RANK.AVG(Table2[[#This Row],[6M Return vs Nifty Z-Score]],Table2[6M Return vs Nifty Z-Score])</f>
        <v>515</v>
      </c>
      <c r="AU527">
        <f>_xlfn.RANK.AVG(Table2[[#This Row],[Sharpe Ratio Z-Score]],Table2[Sharpe Ratio Z-Score])</f>
        <v>368</v>
      </c>
      <c r="AV527">
        <f>(Table2[[#This Row],[Rank 1Y]]+Table2[[#This Row],[Rank 6M]]+Table2[[#This Row],[Rank Sharpe]])/3</f>
        <v>476</v>
      </c>
    </row>
    <row r="528" spans="1:48" hidden="1" x14ac:dyDescent="0.3">
      <c r="A528" t="s">
        <v>1793</v>
      </c>
      <c r="B528" t="s">
        <v>1794</v>
      </c>
      <c r="C528" t="s">
        <v>3122</v>
      </c>
      <c r="D528" t="s">
        <v>875</v>
      </c>
      <c r="E528">
        <v>4187.7255392500001</v>
      </c>
      <c r="F528">
        <v>341.5</v>
      </c>
      <c r="G528">
        <v>-16.780035116042502</v>
      </c>
      <c r="H528">
        <f>(Table2[[#This Row],[1Y Return vs Nifty]]-AVERAGE(Table2[1Y Return vs Nifty]))/_xlfn.STDEV.P(Table2[1Y Return vs Nifty])</f>
        <v>-0.63949252593471861</v>
      </c>
      <c r="I528">
        <v>-6.4218907032828501</v>
      </c>
      <c r="J528">
        <f>(Table2[[#This Row],[1M Return vs Nifty]]-AVERAGE(Table2[1M Return vs Nifty]))/_xlfn.STDEV.P(Table2[1M Return vs Nifty])</f>
        <v>-0.59755044304784399</v>
      </c>
      <c r="K528">
        <v>9.2391000942906896</v>
      </c>
      <c r="L528">
        <f>(Table2[[#This Row],[6M Return vs Nifty]]-AVERAGE(Table2[6M Return vs Nifty]))/_xlfn.STDEV.P(Table2[6M Return vs Nifty])</f>
        <v>0.15982520728422833</v>
      </c>
      <c r="M528">
        <v>-1.8909645008793501</v>
      </c>
      <c r="N528">
        <f>(Table2[[#This Row],[1W Return vs Nifty]]-AVERAGE(Table2[1W Return vs Nifty]))/_xlfn.STDEV.P(Table2[1W Return vs Nifty])</f>
        <v>-0.58396258553610403</v>
      </c>
      <c r="O528">
        <v>375.38</v>
      </c>
      <c r="P528">
        <v>378.89229542712098</v>
      </c>
      <c r="Q528">
        <v>359.87711302805599</v>
      </c>
      <c r="R528">
        <v>22.290050339730101</v>
      </c>
      <c r="S528" s="1">
        <f>(Table2[[#This Row],[Close Price]]-Table2[[#This Row],[20D EMA]])/Table2[[#This Row],[20D EMA]]</f>
        <v>-9.0255208055836741E-2</v>
      </c>
      <c r="T528" s="1">
        <f>(Table2[[#This Row],[Close Price]]-Table2[[#This Row],[50D EMA]])/Table2[[#This Row],[50D EMA]]</f>
        <v>-9.8688455475108239E-2</v>
      </c>
      <c r="U528" s="1">
        <f>(Table2[[#This Row],[Close Price]]-Table2[[#This Row],[200D EMA]])/Table2[[#This Row],[200D EMA]]</f>
        <v>-5.1064967353518002E-2</v>
      </c>
      <c r="V528">
        <v>0.45077498703766999</v>
      </c>
      <c r="W528">
        <v>340</v>
      </c>
      <c r="X528">
        <v>352.35</v>
      </c>
      <c r="Y528">
        <v>340</v>
      </c>
      <c r="Z528">
        <v>370.9</v>
      </c>
      <c r="AA528">
        <v>340</v>
      </c>
      <c r="AB528">
        <v>395.45</v>
      </c>
      <c r="AC528" s="1">
        <f>(Table2[[#This Row],[Close Price]]/Table2[[#This Row],[Day Low]])-1</f>
        <v>4.4117647058823373E-3</v>
      </c>
      <c r="AD528" s="1">
        <f>(Table2[[#This Row],[Day High]]/Table2[[#This Row],[Close Price]])-1</f>
        <v>3.1771595900439209E-2</v>
      </c>
      <c r="AE528" s="1">
        <f>(Table2[[#This Row],[Close Price]]/Table2[[#This Row],[Current Week Low]])-1</f>
        <v>4.4117647058823373E-3</v>
      </c>
      <c r="AF528" s="1">
        <f>(Table2[[#This Row],[Current Week High]]/Table2[[#This Row],[Close Price]])-1</f>
        <v>8.6090775988286961E-2</v>
      </c>
      <c r="AG528" s="1">
        <f>(Table2[[#This Row],[Close Price]]/Table2[[#This Row],[Current Month Low]])-1</f>
        <v>4.4117647058823373E-3</v>
      </c>
      <c r="AH528" s="1">
        <f>(Table2[[#This Row],[Current Month High]]/Table2[[#This Row],[Close Price]])-1</f>
        <v>0.15797950219619317</v>
      </c>
      <c r="AI528">
        <v>31.7423133235724</v>
      </c>
      <c r="AJ528">
        <v>27.4491509610002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-0.02</v>
      </c>
      <c r="AM528" t="s">
        <v>3158</v>
      </c>
      <c r="AN528">
        <v>-8.33</v>
      </c>
      <c r="AO528" t="s">
        <v>3158</v>
      </c>
      <c r="AP528">
        <v>-2.6990382532701002E-2</v>
      </c>
      <c r="AQ528">
        <f>(Table2[[#This Row],[Sharpe Ratio]]-AVERAGE(Table2[Sharpe Ratio]))/_xlfn.STDEV.P(Table2[Sharpe Ratio])</f>
        <v>-0.97577109881679147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555</v>
      </c>
      <c r="AT528">
        <f>_xlfn.RANK.AVG(Table2[[#This Row],[6M Return vs Nifty Z-Score]],Table2[6M Return vs Nifty Z-Score])</f>
        <v>263</v>
      </c>
      <c r="AU528">
        <f>_xlfn.RANK.AVG(Table2[[#This Row],[Sharpe Ratio Z-Score]],Table2[Sharpe Ratio Z-Score])</f>
        <v>611</v>
      </c>
      <c r="AV528">
        <f>(Table2[[#This Row],[Rank 1Y]]+Table2[[#This Row],[Rank 6M]]+Table2[[#This Row],[Rank Sharpe]])/3</f>
        <v>476.33333333333331</v>
      </c>
    </row>
    <row r="529" spans="1:48" hidden="1" x14ac:dyDescent="0.3">
      <c r="A529" t="s">
        <v>432</v>
      </c>
      <c r="B529" t="s">
        <v>433</v>
      </c>
      <c r="C529" t="s">
        <v>3114</v>
      </c>
      <c r="D529" t="s">
        <v>27</v>
      </c>
      <c r="E529">
        <v>49735.35</v>
      </c>
      <c r="F529">
        <v>1745.1</v>
      </c>
      <c r="G529">
        <v>-18.9404049205592</v>
      </c>
      <c r="H529">
        <f>(Table2[[#This Row],[1Y Return vs Nifty]]-AVERAGE(Table2[1Y Return vs Nifty]))/_xlfn.STDEV.P(Table2[1Y Return vs Nifty])</f>
        <v>-0.68291127439037069</v>
      </c>
      <c r="I529">
        <v>-4.9421364391600298</v>
      </c>
      <c r="J529">
        <f>(Table2[[#This Row],[1M Return vs Nifty]]-AVERAGE(Table2[1M Return vs Nifty]))/_xlfn.STDEV.P(Table2[1M Return vs Nifty])</f>
        <v>-0.43568152040467206</v>
      </c>
      <c r="K529">
        <v>-6.47350915942478</v>
      </c>
      <c r="L529">
        <f>(Table2[[#This Row],[6M Return vs Nifty]]-AVERAGE(Table2[6M Return vs Nifty]))/_xlfn.STDEV.P(Table2[6M Return vs Nifty])</f>
        <v>-0.38568626436474163</v>
      </c>
      <c r="M529">
        <v>3.5992767510559598</v>
      </c>
      <c r="N529">
        <f>(Table2[[#This Row],[1W Return vs Nifty]]-AVERAGE(Table2[1W Return vs Nifty]))/_xlfn.STDEV.P(Table2[1W Return vs Nifty])</f>
        <v>0.56588259582002509</v>
      </c>
      <c r="O529">
        <v>1808.37</v>
      </c>
      <c r="P529">
        <v>1870.5375013074399</v>
      </c>
      <c r="Q529">
        <v>1849.6178537031899</v>
      </c>
      <c r="R529">
        <v>32.432358069989697</v>
      </c>
      <c r="S529" s="1">
        <f>(Table2[[#This Row],[Close Price]]-Table2[[#This Row],[20D EMA]])/Table2[[#This Row],[20D EMA]]</f>
        <v>-3.4987309013089128E-2</v>
      </c>
      <c r="T529" s="1">
        <f>(Table2[[#This Row],[Close Price]]-Table2[[#This Row],[50D EMA]])/Table2[[#This Row],[50D EMA]]</f>
        <v>-6.7059602504501312E-2</v>
      </c>
      <c r="U529" s="1">
        <f>(Table2[[#This Row],[Close Price]]-Table2[[#This Row],[200D EMA]])/Table2[[#This Row],[200D EMA]]</f>
        <v>-5.6507809704545636E-2</v>
      </c>
      <c r="V529">
        <v>0.61748741830163101</v>
      </c>
      <c r="W529">
        <v>1737</v>
      </c>
      <c r="X529">
        <v>1779.75</v>
      </c>
      <c r="Y529">
        <v>1737</v>
      </c>
      <c r="Z529">
        <v>1794.85</v>
      </c>
      <c r="AA529">
        <v>1715.05</v>
      </c>
      <c r="AB529">
        <v>1829.1</v>
      </c>
      <c r="AC529" s="1">
        <f>(Table2[[#This Row],[Close Price]]/Table2[[#This Row],[Day Low]])-1</f>
        <v>4.663212435233044E-3</v>
      </c>
      <c r="AD529" s="1">
        <f>(Table2[[#This Row],[Day High]]/Table2[[#This Row],[Close Price]])-1</f>
        <v>1.9855595667870096E-2</v>
      </c>
      <c r="AE529" s="1">
        <f>(Table2[[#This Row],[Close Price]]/Table2[[#This Row],[Current Week Low]])-1</f>
        <v>4.663212435233044E-3</v>
      </c>
      <c r="AF529" s="1">
        <f>(Table2[[#This Row],[Current Week High]]/Table2[[#This Row],[Close Price]])-1</f>
        <v>2.8508394934387615E-2</v>
      </c>
      <c r="AG529" s="1">
        <f>(Table2[[#This Row],[Close Price]]/Table2[[#This Row],[Current Month Low]])-1</f>
        <v>1.7521355062534605E-2</v>
      </c>
      <c r="AH529" s="1">
        <f>(Table2[[#This Row],[Current Month High]]/Table2[[#This Row],[Close Price]])-1</f>
        <v>4.8134777376654725E-2</v>
      </c>
      <c r="AI529">
        <v>24.634691421694999</v>
      </c>
      <c r="AJ529">
        <v>10.0627542493141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3158</v>
      </c>
      <c r="AN529">
        <v>-2.36</v>
      </c>
      <c r="AO529" t="s">
        <v>3158</v>
      </c>
      <c r="AP529">
        <v>2.8665990147280999E-2</v>
      </c>
      <c r="AQ529">
        <f>(Table2[[#This Row],[Sharpe Ratio]]-AVERAGE(Table2[Sharpe Ratio]))/_xlfn.STDEV.P(Table2[Sharpe Ratio])</f>
        <v>-0.31607805926649973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571</v>
      </c>
      <c r="AT529">
        <f>_xlfn.RANK.AVG(Table2[[#This Row],[6M Return vs Nifty Z-Score]],Table2[6M Return vs Nifty Z-Score])</f>
        <v>437</v>
      </c>
      <c r="AU529">
        <f>_xlfn.RANK.AVG(Table2[[#This Row],[Sharpe Ratio Z-Score]],Table2[Sharpe Ratio Z-Score])</f>
        <v>424</v>
      </c>
      <c r="AV529">
        <f>(Table2[[#This Row],[Rank 1Y]]+Table2[[#This Row],[Rank 6M]]+Table2[[#This Row],[Rank Sharpe]])/3</f>
        <v>477.33333333333331</v>
      </c>
    </row>
    <row r="530" spans="1:48" hidden="1" x14ac:dyDescent="0.3">
      <c r="A530" t="s">
        <v>826</v>
      </c>
      <c r="B530" t="s">
        <v>827</v>
      </c>
      <c r="C530" t="s">
        <v>3119</v>
      </c>
      <c r="D530" t="s">
        <v>215</v>
      </c>
      <c r="E530">
        <v>17864.174332929899</v>
      </c>
      <c r="F530">
        <v>470.9</v>
      </c>
      <c r="G530">
        <v>-24.113640478198</v>
      </c>
      <c r="H530">
        <f>(Table2[[#This Row],[1Y Return vs Nifty]]-AVERAGE(Table2[1Y Return vs Nifty]))/_xlfn.STDEV.P(Table2[1Y Return vs Nifty])</f>
        <v>-0.78688209128910225</v>
      </c>
      <c r="I530">
        <v>-6.7695247293059904</v>
      </c>
      <c r="J530">
        <f>(Table2[[#This Row],[1M Return vs Nifty]]-AVERAGE(Table2[1M Return vs Nifty]))/_xlfn.STDEV.P(Table2[1M Return vs Nifty])</f>
        <v>-0.63557780112397078</v>
      </c>
      <c r="K530">
        <v>-9.2589534240410902</v>
      </c>
      <c r="L530">
        <f>(Table2[[#This Row],[6M Return vs Nifty]]-AVERAGE(Table2[6M Return vs Nifty]))/_xlfn.STDEV.P(Table2[6M Return vs Nifty])</f>
        <v>-0.48239151397996521</v>
      </c>
      <c r="M530">
        <v>-0.23093894648534999</v>
      </c>
      <c r="N530">
        <f>(Table2[[#This Row],[1W Return vs Nifty]]-AVERAGE(Table2[1W Return vs Nifty]))/_xlfn.STDEV.P(Table2[1W Return vs Nifty])</f>
        <v>-0.2362961903708396</v>
      </c>
      <c r="O530">
        <v>498.83</v>
      </c>
      <c r="P530">
        <v>523.66892371361905</v>
      </c>
      <c r="Q530">
        <v>524.50571074612503</v>
      </c>
      <c r="R530">
        <v>26.8856827485533</v>
      </c>
      <c r="S530" s="1">
        <f>(Table2[[#This Row],[Close Price]]-Table2[[#This Row],[20D EMA]])/Table2[[#This Row],[20D EMA]]</f>
        <v>-5.5991018984423567E-2</v>
      </c>
      <c r="T530" s="1">
        <f>(Table2[[#This Row],[Close Price]]-Table2[[#This Row],[50D EMA]])/Table2[[#This Row],[50D EMA]]</f>
        <v>-0.10076772045094093</v>
      </c>
      <c r="U530" s="1">
        <f>(Table2[[#This Row],[Close Price]]-Table2[[#This Row],[200D EMA]])/Table2[[#This Row],[200D EMA]]</f>
        <v>-0.10220233955102097</v>
      </c>
      <c r="V530">
        <v>0.68580970846213596</v>
      </c>
      <c r="W530">
        <v>457.7</v>
      </c>
      <c r="X530">
        <v>473.3</v>
      </c>
      <c r="Y530">
        <v>457.7</v>
      </c>
      <c r="Z530">
        <v>480.65</v>
      </c>
      <c r="AA530">
        <v>457.7</v>
      </c>
      <c r="AB530">
        <v>511.25</v>
      </c>
      <c r="AC530" s="1">
        <f>(Table2[[#This Row],[Close Price]]/Table2[[#This Row],[Day Low]])-1</f>
        <v>2.8839851431068375E-2</v>
      </c>
      <c r="AD530" s="1">
        <f>(Table2[[#This Row],[Day High]]/Table2[[#This Row],[Close Price]])-1</f>
        <v>5.0966234869400662E-3</v>
      </c>
      <c r="AE530" s="1">
        <f>(Table2[[#This Row],[Close Price]]/Table2[[#This Row],[Current Week Low]])-1</f>
        <v>2.8839851431068375E-2</v>
      </c>
      <c r="AF530" s="1">
        <f>(Table2[[#This Row],[Current Week High]]/Table2[[#This Row],[Close Price]])-1</f>
        <v>2.0705032915693256E-2</v>
      </c>
      <c r="AG530" s="1">
        <f>(Table2[[#This Row],[Close Price]]/Table2[[#This Row],[Current Month Low]])-1</f>
        <v>2.8839851431068375E-2</v>
      </c>
      <c r="AH530" s="1">
        <f>(Table2[[#This Row],[Current Month High]]/Table2[[#This Row],[Close Price]])-1</f>
        <v>8.5686982374177267E-2</v>
      </c>
      <c r="AI530">
        <v>32.172435761308101</v>
      </c>
      <c r="AJ530">
        <v>15.757128810226099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-0.08</v>
      </c>
      <c r="AM530" t="s">
        <v>3158</v>
      </c>
      <c r="AN530">
        <v>-3.08</v>
      </c>
      <c r="AO530" t="s">
        <v>3158</v>
      </c>
      <c r="AP530">
        <v>5.5309133760204E-2</v>
      </c>
      <c r="AQ530">
        <f>(Table2[[#This Row],[Sharpe Ratio]]-AVERAGE(Table2[Sharpe Ratio]))/_xlfn.STDEV.P(Table2[Sharpe Ratio])</f>
        <v>-2.7780950452043932E-4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599</v>
      </c>
      <c r="AT530">
        <f>_xlfn.RANK.AVG(Table2[[#This Row],[6M Return vs Nifty Z-Score]],Table2[6M Return vs Nifty Z-Score])</f>
        <v>479</v>
      </c>
      <c r="AU530">
        <f>_xlfn.RANK.AVG(Table2[[#This Row],[Sharpe Ratio Z-Score]],Table2[Sharpe Ratio Z-Score])</f>
        <v>354</v>
      </c>
      <c r="AV530">
        <f>(Table2[[#This Row],[Rank 1Y]]+Table2[[#This Row],[Rank 6M]]+Table2[[#This Row],[Rank Sharpe]])/3</f>
        <v>477.33333333333331</v>
      </c>
    </row>
    <row r="531" spans="1:48" hidden="1" x14ac:dyDescent="0.3">
      <c r="A531" t="s">
        <v>1694</v>
      </c>
      <c r="B531" t="s">
        <v>1695</v>
      </c>
      <c r="C531" t="s">
        <v>3121</v>
      </c>
      <c r="D531" t="s">
        <v>75</v>
      </c>
      <c r="E531">
        <v>4896.2029842960001</v>
      </c>
      <c r="F531">
        <v>216.06</v>
      </c>
      <c r="G531">
        <v>-6.0265141364025903</v>
      </c>
      <c r="H531">
        <f>(Table2[[#This Row],[1Y Return vs Nifty]]-AVERAGE(Table2[1Y Return vs Nifty]))/_xlfn.STDEV.P(Table2[1Y Return vs Nifty])</f>
        <v>-0.42337007252354669</v>
      </c>
      <c r="I531">
        <v>3.5177972764313599</v>
      </c>
      <c r="J531">
        <f>(Table2[[#This Row],[1M Return vs Nifty]]-AVERAGE(Table2[1M Return vs Nifty]))/_xlfn.STDEV.P(Table2[1M Return vs Nifty])</f>
        <v>0.4897426458755233</v>
      </c>
      <c r="K531">
        <v>5.3366878079543696</v>
      </c>
      <c r="L531">
        <f>(Table2[[#This Row],[6M Return vs Nifty]]-AVERAGE(Table2[6M Return vs Nifty]))/_xlfn.STDEV.P(Table2[6M Return vs Nifty])</f>
        <v>2.4340983440441215E-2</v>
      </c>
      <c r="M531">
        <v>-0.98968785209440202</v>
      </c>
      <c r="N531">
        <f>(Table2[[#This Row],[1W Return vs Nifty]]-AVERAGE(Table2[1W Return vs Nifty]))/_xlfn.STDEV.P(Table2[1W Return vs Nifty])</f>
        <v>-0.39520428437604727</v>
      </c>
      <c r="O531">
        <v>225.93</v>
      </c>
      <c r="P531">
        <v>225.940442367277</v>
      </c>
      <c r="Q531">
        <v>217.76264008248</v>
      </c>
      <c r="R531">
        <v>31.891180312059799</v>
      </c>
      <c r="S531" s="1">
        <f>(Table2[[#This Row],[Close Price]]-Table2[[#This Row],[20D EMA]])/Table2[[#This Row],[20D EMA]]</f>
        <v>-4.3686097463816242E-2</v>
      </c>
      <c r="T531" s="1">
        <f>(Table2[[#This Row],[Close Price]]-Table2[[#This Row],[50D EMA]])/Table2[[#This Row],[50D EMA]]</f>
        <v>-4.3730295752966025E-2</v>
      </c>
      <c r="U531" s="1">
        <f>(Table2[[#This Row],[Close Price]]-Table2[[#This Row],[200D EMA]])/Table2[[#This Row],[200D EMA]]</f>
        <v>-7.8187887593349735E-3</v>
      </c>
      <c r="V531">
        <v>0.38144791681578999</v>
      </c>
      <c r="W531">
        <v>215.11</v>
      </c>
      <c r="X531">
        <v>222.39</v>
      </c>
      <c r="Y531">
        <v>215.11</v>
      </c>
      <c r="Z531">
        <v>228.82</v>
      </c>
      <c r="AA531">
        <v>215.11</v>
      </c>
      <c r="AB531">
        <v>240</v>
      </c>
      <c r="AC531" s="1">
        <f>(Table2[[#This Row],[Close Price]]/Table2[[#This Row],[Day Low]])-1</f>
        <v>4.4163451257495101E-3</v>
      </c>
      <c r="AD531" s="1">
        <f>(Table2[[#This Row],[Day High]]/Table2[[#This Row],[Close Price]])-1</f>
        <v>2.9297417384059887E-2</v>
      </c>
      <c r="AE531" s="1">
        <f>(Table2[[#This Row],[Close Price]]/Table2[[#This Row],[Current Week Low]])-1</f>
        <v>4.4163451257495101E-3</v>
      </c>
      <c r="AF531" s="1">
        <f>(Table2[[#This Row],[Current Week High]]/Table2[[#This Row],[Close Price]])-1</f>
        <v>5.9057669165972326E-2</v>
      </c>
      <c r="AG531" s="1">
        <f>(Table2[[#This Row],[Close Price]]/Table2[[#This Row],[Current Month Low]])-1</f>
        <v>4.4163451257495101E-3</v>
      </c>
      <c r="AH531" s="1">
        <f>(Table2[[#This Row],[Current Month High]]/Table2[[#This Row],[Close Price]])-1</f>
        <v>0.1108025548458762</v>
      </c>
      <c r="AI531">
        <v>19.411274645931599</v>
      </c>
      <c r="AJ531">
        <v>16.067687348912099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0.03</v>
      </c>
      <c r="AM531" t="s">
        <v>3159</v>
      </c>
      <c r="AN531">
        <v>1.45</v>
      </c>
      <c r="AO531" t="s">
        <v>3159</v>
      </c>
      <c r="AP531">
        <v>-5.8231262752982002E-2</v>
      </c>
      <c r="AQ531">
        <f>(Table2[[#This Row],[Sharpe Ratio]]-AVERAGE(Table2[Sharpe Ratio]))/_xlfn.STDEV.P(Table2[Sharpe Ratio])</f>
        <v>-1.3460681598424082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462</v>
      </c>
      <c r="AT531">
        <f>_xlfn.RANK.AVG(Table2[[#This Row],[6M Return vs Nifty Z-Score]],Table2[6M Return vs Nifty Z-Score])</f>
        <v>302</v>
      </c>
      <c r="AU531">
        <f>_xlfn.RANK.AVG(Table2[[#This Row],[Sharpe Ratio Z-Score]],Table2[Sharpe Ratio Z-Score])</f>
        <v>676</v>
      </c>
      <c r="AV531">
        <f>(Table2[[#This Row],[Rank 1Y]]+Table2[[#This Row],[Rank 6M]]+Table2[[#This Row],[Rank Sharpe]])/3</f>
        <v>480</v>
      </c>
    </row>
    <row r="532" spans="1:48" hidden="1" x14ac:dyDescent="0.3">
      <c r="A532" t="s">
        <v>242</v>
      </c>
      <c r="B532" t="s">
        <v>243</v>
      </c>
      <c r="C532" t="s">
        <v>3122</v>
      </c>
      <c r="D532" t="s">
        <v>244</v>
      </c>
      <c r="E532">
        <v>101194.664962119</v>
      </c>
      <c r="F532">
        <v>1614.1</v>
      </c>
      <c r="G532">
        <v>7.88932656594557</v>
      </c>
      <c r="H532">
        <f>(Table2[[#This Row],[1Y Return vs Nifty]]-AVERAGE(Table2[1Y Return vs Nifty]))/_xlfn.STDEV.P(Table2[1Y Return vs Nifty])</f>
        <v>-0.14369184996139203</v>
      </c>
      <c r="I532">
        <v>-11.8089098145911</v>
      </c>
      <c r="J532">
        <f>(Table2[[#This Row],[1M Return vs Nifty]]-AVERAGE(Table2[1M Return vs Nifty]))/_xlfn.STDEV.P(Table2[1M Return vs Nifty])</f>
        <v>-1.1868313803949306</v>
      </c>
      <c r="K532">
        <v>-11.769299224019401</v>
      </c>
      <c r="L532">
        <f>(Table2[[#This Row],[6M Return vs Nifty]]-AVERAGE(Table2[6M Return vs Nifty]))/_xlfn.STDEV.P(Table2[6M Return vs Nifty])</f>
        <v>-0.56954587577828708</v>
      </c>
      <c r="M532">
        <v>1.0716590598718101</v>
      </c>
      <c r="N532">
        <f>(Table2[[#This Row],[1W Return vs Nifty]]-AVERAGE(Table2[1W Return vs Nifty]))/_xlfn.STDEV.P(Table2[1W Return vs Nifty])</f>
        <v>3.6512593819820791E-2</v>
      </c>
      <c r="O532">
        <v>1701.46</v>
      </c>
      <c r="P532">
        <v>1792.12788300784</v>
      </c>
      <c r="Q532">
        <v>1725.71678606611</v>
      </c>
      <c r="R532">
        <v>28.502260214851201</v>
      </c>
      <c r="S532" s="1">
        <f>(Table2[[#This Row],[Close Price]]-Table2[[#This Row],[20D EMA]])/Table2[[#This Row],[20D EMA]]</f>
        <v>-5.1344139738812626E-2</v>
      </c>
      <c r="T532" s="1">
        <f>(Table2[[#This Row],[Close Price]]-Table2[[#This Row],[50D EMA]])/Table2[[#This Row],[50D EMA]]</f>
        <v>-9.9338827711917946E-2</v>
      </c>
      <c r="U532" s="1">
        <f>(Table2[[#This Row],[Close Price]]-Table2[[#This Row],[200D EMA]])/Table2[[#This Row],[200D EMA]]</f>
        <v>-6.4678507485894141E-2</v>
      </c>
      <c r="V532">
        <v>0.89973292911095104</v>
      </c>
      <c r="W532">
        <v>1586.75</v>
      </c>
      <c r="X532">
        <v>1622</v>
      </c>
      <c r="Y532">
        <v>1586.75</v>
      </c>
      <c r="Z532">
        <v>1665.55</v>
      </c>
      <c r="AA532">
        <v>1586.75</v>
      </c>
      <c r="AB532">
        <v>1700.05</v>
      </c>
      <c r="AC532" s="1">
        <f>(Table2[[#This Row],[Close Price]]/Table2[[#This Row],[Day Low]])-1</f>
        <v>1.723648968016378E-2</v>
      </c>
      <c r="AD532" s="1">
        <f>(Table2[[#This Row],[Day High]]/Table2[[#This Row],[Close Price]])-1</f>
        <v>4.8943683786630832E-3</v>
      </c>
      <c r="AE532" s="1">
        <f>(Table2[[#This Row],[Close Price]]/Table2[[#This Row],[Current Week Low]])-1</f>
        <v>1.723648968016378E-2</v>
      </c>
      <c r="AF532" s="1">
        <f>(Table2[[#This Row],[Current Week High]]/Table2[[#This Row],[Close Price]])-1</f>
        <v>3.1875348491419375E-2</v>
      </c>
      <c r="AG532" s="1">
        <f>(Table2[[#This Row],[Close Price]]/Table2[[#This Row],[Current Month Low]])-1</f>
        <v>1.723648968016378E-2</v>
      </c>
      <c r="AH532" s="1">
        <f>(Table2[[#This Row],[Current Month High]]/Table2[[#This Row],[Close Price]])-1</f>
        <v>5.3249488879251627E-2</v>
      </c>
      <c r="AI532">
        <v>30.475187410941</v>
      </c>
      <c r="AJ532">
        <v>29.750803858520801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-0.06</v>
      </c>
      <c r="AM532" t="s">
        <v>3158</v>
      </c>
      <c r="AN532">
        <v>-3.25</v>
      </c>
      <c r="AO532" t="s">
        <v>3158</v>
      </c>
      <c r="AP532">
        <v>-8.9433730152989992E-3</v>
      </c>
      <c r="AQ532">
        <f>(Table2[[#This Row],[Sharpe Ratio]]-AVERAGE(Table2[Sharpe Ratio]))/_xlfn.STDEV.P(Table2[Sharpe Ratio])</f>
        <v>-0.76186052595601228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350</v>
      </c>
      <c r="AT532">
        <f>_xlfn.RANK.AVG(Table2[[#This Row],[6M Return vs Nifty Z-Score]],Table2[6M Return vs Nifty Z-Score])</f>
        <v>514</v>
      </c>
      <c r="AU532">
        <f>_xlfn.RANK.AVG(Table2[[#This Row],[Sharpe Ratio Z-Score]],Table2[Sharpe Ratio Z-Score])</f>
        <v>577</v>
      </c>
      <c r="AV532">
        <f>(Table2[[#This Row],[Rank 1Y]]+Table2[[#This Row],[Rank 6M]]+Table2[[#This Row],[Rank Sharpe]])/3</f>
        <v>480.33333333333331</v>
      </c>
    </row>
    <row r="533" spans="1:48" hidden="1" x14ac:dyDescent="0.3">
      <c r="A533" t="s">
        <v>1361</v>
      </c>
      <c r="B533" t="s">
        <v>1362</v>
      </c>
      <c r="C533" t="s">
        <v>3127</v>
      </c>
      <c r="D533" t="s">
        <v>411</v>
      </c>
      <c r="E533">
        <v>7888.6596614099999</v>
      </c>
      <c r="F533">
        <v>197.97</v>
      </c>
      <c r="G533">
        <v>-12.0920220606417</v>
      </c>
      <c r="H533">
        <f>(Table2[[#This Row],[1Y Return vs Nifty]]-AVERAGE(Table2[1Y Return vs Nifty]))/_xlfn.STDEV.P(Table2[1Y Return vs Nifty])</f>
        <v>-0.5452736291589434</v>
      </c>
      <c r="I533">
        <v>-4.7819967126801597</v>
      </c>
      <c r="J533">
        <f>(Table2[[#This Row],[1M Return vs Nifty]]-AVERAGE(Table2[1M Return vs Nifty]))/_xlfn.STDEV.P(Table2[1M Return vs Nifty])</f>
        <v>-0.41816398683430261</v>
      </c>
      <c r="K533">
        <v>-17.1449617574991</v>
      </c>
      <c r="L533">
        <f>(Table2[[#This Row],[6M Return vs Nifty]]-AVERAGE(Table2[6M Return vs Nifty]))/_xlfn.STDEV.P(Table2[6M Return vs Nifty])</f>
        <v>-0.75617850517644469</v>
      </c>
      <c r="M533">
        <v>-0.17489056005005801</v>
      </c>
      <c r="N533">
        <f>(Table2[[#This Row],[1W Return vs Nifty]]-AVERAGE(Table2[1W Return vs Nifty]))/_xlfn.STDEV.P(Table2[1W Return vs Nifty])</f>
        <v>-0.22455773223975309</v>
      </c>
      <c r="O533">
        <v>205.28</v>
      </c>
      <c r="P533">
        <v>212.744088635987</v>
      </c>
      <c r="Q533">
        <v>220.23336696464699</v>
      </c>
      <c r="R533">
        <v>38.982948935603098</v>
      </c>
      <c r="S533" s="1">
        <f>(Table2[[#This Row],[Close Price]]-Table2[[#This Row],[20D EMA]])/Table2[[#This Row],[20D EMA]]</f>
        <v>-3.5609898674980524E-2</v>
      </c>
      <c r="T533" s="1">
        <f>(Table2[[#This Row],[Close Price]]-Table2[[#This Row],[50D EMA]])/Table2[[#This Row],[50D EMA]]</f>
        <v>-6.9445354419534588E-2</v>
      </c>
      <c r="U533" s="1">
        <f>(Table2[[#This Row],[Close Price]]-Table2[[#This Row],[200D EMA]])/Table2[[#This Row],[200D EMA]]</f>
        <v>-0.10108989056240884</v>
      </c>
      <c r="V533">
        <v>0.87272290616160597</v>
      </c>
      <c r="W533">
        <v>191.8</v>
      </c>
      <c r="X533">
        <v>202.07</v>
      </c>
      <c r="Y533">
        <v>191.8</v>
      </c>
      <c r="Z533">
        <v>205.27</v>
      </c>
      <c r="AA533">
        <v>191.8</v>
      </c>
      <c r="AB533">
        <v>215.28</v>
      </c>
      <c r="AC533" s="1">
        <f>(Table2[[#This Row],[Close Price]]/Table2[[#This Row],[Day Low]])-1</f>
        <v>3.2168925964546347E-2</v>
      </c>
      <c r="AD533" s="1">
        <f>(Table2[[#This Row],[Day High]]/Table2[[#This Row],[Close Price]])-1</f>
        <v>2.0710208617467307E-2</v>
      </c>
      <c r="AE533" s="1">
        <f>(Table2[[#This Row],[Close Price]]/Table2[[#This Row],[Current Week Low]])-1</f>
        <v>3.2168925964546347E-2</v>
      </c>
      <c r="AF533" s="1">
        <f>(Table2[[#This Row],[Current Week High]]/Table2[[#This Row],[Close Price]])-1</f>
        <v>3.6874273879880848E-2</v>
      </c>
      <c r="AG533" s="1">
        <f>(Table2[[#This Row],[Close Price]]/Table2[[#This Row],[Current Month Low]])-1</f>
        <v>3.2168925964546347E-2</v>
      </c>
      <c r="AH533" s="1">
        <f>(Table2[[#This Row],[Current Month High]]/Table2[[#This Row],[Close Price]])-1</f>
        <v>8.7437490528867956E-2</v>
      </c>
      <c r="AI533">
        <v>62.777188462898401</v>
      </c>
      <c r="AJ533">
        <v>10.474330357142801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-0.06</v>
      </c>
      <c r="AM533" t="s">
        <v>3158</v>
      </c>
      <c r="AN533">
        <v>0.9</v>
      </c>
      <c r="AO533" t="s">
        <v>3159</v>
      </c>
      <c r="AP533">
        <v>5.9008161247884001E-2</v>
      </c>
      <c r="AQ533">
        <f>(Table2[[#This Row],[Sharpe Ratio]]-AVERAGE(Table2[Sharpe Ratio]))/_xlfn.STDEV.P(Table2[Sharpe Ratio])</f>
        <v>4.3566633983716033E-2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512</v>
      </c>
      <c r="AT533">
        <f>_xlfn.RANK.AVG(Table2[[#This Row],[6M Return vs Nifty Z-Score]],Table2[6M Return vs Nifty Z-Score])</f>
        <v>591</v>
      </c>
      <c r="AU533">
        <f>_xlfn.RANK.AVG(Table2[[#This Row],[Sharpe Ratio Z-Score]],Table2[Sharpe Ratio Z-Score])</f>
        <v>341</v>
      </c>
      <c r="AV533">
        <f>(Table2[[#This Row],[Rank 1Y]]+Table2[[#This Row],[Rank 6M]]+Table2[[#This Row],[Rank Sharpe]])/3</f>
        <v>481.33333333333331</v>
      </c>
    </row>
    <row r="534" spans="1:48" hidden="1" x14ac:dyDescent="0.3">
      <c r="A534" t="s">
        <v>1984</v>
      </c>
      <c r="B534" t="s">
        <v>1985</v>
      </c>
      <c r="C534" t="s">
        <v>3124</v>
      </c>
      <c r="D534" t="s">
        <v>452</v>
      </c>
      <c r="E534">
        <v>3270.4083999999998</v>
      </c>
      <c r="F534">
        <v>377.75</v>
      </c>
      <c r="G534">
        <v>-21.060399840877299</v>
      </c>
      <c r="H534">
        <f>(Table2[[#This Row],[1Y Return vs Nifty]]-AVERAGE(Table2[1Y Return vs Nifty]))/_xlfn.STDEV.P(Table2[1Y Return vs Nifty])</f>
        <v>-0.72551857522382412</v>
      </c>
      <c r="I534">
        <v>7.1897233439239496</v>
      </c>
      <c r="J534">
        <f>(Table2[[#This Row],[1M Return vs Nifty]]-AVERAGE(Table2[1M Return vs Nifty]))/_xlfn.STDEV.P(Table2[1M Return vs Nifty])</f>
        <v>0.89141117353659427</v>
      </c>
      <c r="K534">
        <v>-47.742940248309097</v>
      </c>
      <c r="L534">
        <f>(Table2[[#This Row],[6M Return vs Nifty]]-AVERAGE(Table2[6M Return vs Nifty]))/_xlfn.STDEV.P(Table2[6M Return vs Nifty])</f>
        <v>-1.8184812714759588</v>
      </c>
      <c r="M534">
        <v>0.184933562177616</v>
      </c>
      <c r="N534">
        <f>(Table2[[#This Row],[1W Return vs Nifty]]-AVERAGE(Table2[1W Return vs Nifty]))/_xlfn.STDEV.P(Table2[1W Return vs Nifty])</f>
        <v>-0.14919819627521858</v>
      </c>
      <c r="O534">
        <v>404.38</v>
      </c>
      <c r="P534">
        <v>416.97632435077497</v>
      </c>
      <c r="Q534">
        <v>457.54495589980303</v>
      </c>
      <c r="R534">
        <v>29.519175845609499</v>
      </c>
      <c r="S534" s="1">
        <f>(Table2[[#This Row],[Close Price]]-Table2[[#This Row],[20D EMA]])/Table2[[#This Row],[20D EMA]]</f>
        <v>-6.5853899797220422E-2</v>
      </c>
      <c r="T534" s="1">
        <f>(Table2[[#This Row],[Close Price]]-Table2[[#This Row],[50D EMA]])/Table2[[#This Row],[50D EMA]]</f>
        <v>-9.4073265219193666E-2</v>
      </c>
      <c r="U534" s="1">
        <f>(Table2[[#This Row],[Close Price]]-Table2[[#This Row],[200D EMA]])/Table2[[#This Row],[200D EMA]]</f>
        <v>-0.17439806705524513</v>
      </c>
      <c r="V534">
        <v>0.48272633374587798</v>
      </c>
      <c r="W534">
        <v>374.95</v>
      </c>
      <c r="X534">
        <v>393</v>
      </c>
      <c r="Y534">
        <v>374.95</v>
      </c>
      <c r="Z534">
        <v>410.7</v>
      </c>
      <c r="AA534">
        <v>374.95</v>
      </c>
      <c r="AB534">
        <v>428.65</v>
      </c>
      <c r="AC534" s="1">
        <f>(Table2[[#This Row],[Close Price]]/Table2[[#This Row],[Day Low]])-1</f>
        <v>7.467662354980753E-3</v>
      </c>
      <c r="AD534" s="1">
        <f>(Table2[[#This Row],[Day High]]/Table2[[#This Row],[Close Price]])-1</f>
        <v>4.0370615486432726E-2</v>
      </c>
      <c r="AE534" s="1">
        <f>(Table2[[#This Row],[Close Price]]/Table2[[#This Row],[Current Week Low]])-1</f>
        <v>7.467662354980753E-3</v>
      </c>
      <c r="AF534" s="1">
        <f>(Table2[[#This Row],[Current Week High]]/Table2[[#This Row],[Close Price]])-1</f>
        <v>8.7227001985439978E-2</v>
      </c>
      <c r="AG534" s="1">
        <f>(Table2[[#This Row],[Close Price]]/Table2[[#This Row],[Current Month Low]])-1</f>
        <v>7.467662354980753E-3</v>
      </c>
      <c r="AH534" s="1">
        <f>(Table2[[#This Row],[Current Month High]]/Table2[[#This Row],[Close Price]])-1</f>
        <v>0.13474520185307748</v>
      </c>
      <c r="AI534">
        <v>97.875579086697499</v>
      </c>
      <c r="AJ534">
        <v>5.64955950216752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-0.06</v>
      </c>
      <c r="AM534" t="s">
        <v>3158</v>
      </c>
      <c r="AN534">
        <v>-4</v>
      </c>
      <c r="AO534" t="s">
        <v>3158</v>
      </c>
      <c r="AP534">
        <v>0.13709233653580499</v>
      </c>
      <c r="AQ534">
        <f>(Table2[[#This Row],[Sharpe Ratio]]-AVERAGE(Table2[Sharpe Ratio]))/_xlfn.STDEV.P(Table2[Sharpe Ratio])</f>
        <v>0.96909563373819729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582</v>
      </c>
      <c r="AT534">
        <f>_xlfn.RANK.AVG(Table2[[#This Row],[6M Return vs Nifty Z-Score]],Table2[6M Return vs Nifty Z-Score])</f>
        <v>735</v>
      </c>
      <c r="AU534">
        <f>_xlfn.RANK.AVG(Table2[[#This Row],[Sharpe Ratio Z-Score]],Table2[Sharpe Ratio Z-Score])</f>
        <v>127</v>
      </c>
      <c r="AV534">
        <f>(Table2[[#This Row],[Rank 1Y]]+Table2[[#This Row],[Rank 6M]]+Table2[[#This Row],[Rank Sharpe]])/3</f>
        <v>481.33333333333331</v>
      </c>
    </row>
    <row r="535" spans="1:48" hidden="1" x14ac:dyDescent="0.3">
      <c r="A535" t="s">
        <v>2153</v>
      </c>
      <c r="B535" t="s">
        <v>2154</v>
      </c>
      <c r="C535" t="s">
        <v>3115</v>
      </c>
      <c r="D535" t="s">
        <v>539</v>
      </c>
      <c r="E535">
        <v>2652.3581174000001</v>
      </c>
      <c r="F535">
        <v>364.9</v>
      </c>
      <c r="G535">
        <v>-18.867551651218299</v>
      </c>
      <c r="H535">
        <f>(Table2[[#This Row],[1Y Return vs Nifty]]-AVERAGE(Table2[1Y Return vs Nifty]))/_xlfn.STDEV.P(Table2[1Y Return vs Nifty])</f>
        <v>-0.68144708165398316</v>
      </c>
      <c r="I535">
        <v>-8.3206925489375703</v>
      </c>
      <c r="J535">
        <f>(Table2[[#This Row],[1M Return vs Nifty]]-AVERAGE(Table2[1M Return vs Nifty]))/_xlfn.STDEV.P(Table2[1M Return vs Nifty])</f>
        <v>-0.80525858521778282</v>
      </c>
      <c r="K535">
        <v>5.2642391837816103</v>
      </c>
      <c r="L535">
        <f>(Table2[[#This Row],[6M Return vs Nifty]]-AVERAGE(Table2[6M Return vs Nifty]))/_xlfn.STDEV.P(Table2[6M Return vs Nifty])</f>
        <v>2.1825707017966722E-2</v>
      </c>
      <c r="M535">
        <v>-0.57313690035557596</v>
      </c>
      <c r="N535">
        <f>(Table2[[#This Row],[1W Return vs Nifty]]-AVERAGE(Table2[1W Return vs Nifty]))/_xlfn.STDEV.P(Table2[1W Return vs Nifty])</f>
        <v>-0.30796420098674954</v>
      </c>
      <c r="O535">
        <v>399.05</v>
      </c>
      <c r="P535">
        <v>415.41332178868601</v>
      </c>
      <c r="Q535">
        <v>394.28101315504102</v>
      </c>
      <c r="R535">
        <v>22.9419587249626</v>
      </c>
      <c r="S535" s="1">
        <f>(Table2[[#This Row],[Close Price]]-Table2[[#This Row],[20D EMA]])/Table2[[#This Row],[20D EMA]]</f>
        <v>-8.5578248339807123E-2</v>
      </c>
      <c r="T535" s="1">
        <f>(Table2[[#This Row],[Close Price]]-Table2[[#This Row],[50D EMA]])/Table2[[#This Row],[50D EMA]]</f>
        <v>-0.12159774166891386</v>
      </c>
      <c r="U535" s="1">
        <f>(Table2[[#This Row],[Close Price]]-Table2[[#This Row],[200D EMA]])/Table2[[#This Row],[200D EMA]]</f>
        <v>-7.4517950839006558E-2</v>
      </c>
      <c r="V535">
        <v>0.26771870585317598</v>
      </c>
      <c r="W535">
        <v>363.25</v>
      </c>
      <c r="X535">
        <v>384.25</v>
      </c>
      <c r="Y535">
        <v>363.25</v>
      </c>
      <c r="Z535">
        <v>396.3</v>
      </c>
      <c r="AA535">
        <v>363.25</v>
      </c>
      <c r="AB535">
        <v>408.9</v>
      </c>
      <c r="AC535" s="1">
        <f>(Table2[[#This Row],[Close Price]]/Table2[[#This Row],[Day Low]])-1</f>
        <v>4.5423262216104376E-3</v>
      </c>
      <c r="AD535" s="1">
        <f>(Table2[[#This Row],[Day High]]/Table2[[#This Row],[Close Price]])-1</f>
        <v>5.3028226911482568E-2</v>
      </c>
      <c r="AE535" s="1">
        <f>(Table2[[#This Row],[Close Price]]/Table2[[#This Row],[Current Week Low]])-1</f>
        <v>4.5423262216104376E-3</v>
      </c>
      <c r="AF535" s="1">
        <f>(Table2[[#This Row],[Current Week High]]/Table2[[#This Row],[Close Price]])-1</f>
        <v>8.6050972869279319E-2</v>
      </c>
      <c r="AG535" s="1">
        <f>(Table2[[#This Row],[Close Price]]/Table2[[#This Row],[Current Month Low]])-1</f>
        <v>4.5423262216104376E-3</v>
      </c>
      <c r="AH535" s="1">
        <f>(Table2[[#This Row],[Current Month High]]/Table2[[#This Row],[Close Price]])-1</f>
        <v>0.12058098109070969</v>
      </c>
      <c r="AI535">
        <v>38.394080570019099</v>
      </c>
      <c r="AJ535">
        <v>23.673953567191901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-0.11</v>
      </c>
      <c r="AM535" t="s">
        <v>3158</v>
      </c>
      <c r="AN535">
        <v>-7.4</v>
      </c>
      <c r="AO535" t="s">
        <v>3158</v>
      </c>
      <c r="AP535">
        <v>-7.3594129345609998E-3</v>
      </c>
      <c r="AQ535">
        <f>(Table2[[#This Row],[Sharpe Ratio]]-AVERAGE(Table2[Sharpe Ratio]))/_xlfn.STDEV.P(Table2[Sharpe Ratio])</f>
        <v>-0.74308590249651019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569</v>
      </c>
      <c r="AT535">
        <f>_xlfn.RANK.AVG(Table2[[#This Row],[6M Return vs Nifty Z-Score]],Table2[6M Return vs Nifty Z-Score])</f>
        <v>303</v>
      </c>
      <c r="AU535">
        <f>_xlfn.RANK.AVG(Table2[[#This Row],[Sharpe Ratio Z-Score]],Table2[Sharpe Ratio Z-Score])</f>
        <v>574</v>
      </c>
      <c r="AV535">
        <f>(Table2[[#This Row],[Rank 1Y]]+Table2[[#This Row],[Rank 6M]]+Table2[[#This Row],[Rank Sharpe]])/3</f>
        <v>482</v>
      </c>
    </row>
    <row r="536" spans="1:48" hidden="1" x14ac:dyDescent="0.3">
      <c r="A536" t="s">
        <v>1570</v>
      </c>
      <c r="B536" t="s">
        <v>1571</v>
      </c>
      <c r="C536" t="s">
        <v>3113</v>
      </c>
      <c r="D536" t="s">
        <v>24</v>
      </c>
      <c r="E536">
        <v>5920.6428507049995</v>
      </c>
      <c r="F536">
        <v>22.63</v>
      </c>
      <c r="G536">
        <v>-24.5571552407519</v>
      </c>
      <c r="H536">
        <f>(Table2[[#This Row],[1Y Return vs Nifty]]-AVERAGE(Table2[1Y Return vs Nifty]))/_xlfn.STDEV.P(Table2[1Y Return vs Nifty])</f>
        <v>-0.79579577628480802</v>
      </c>
      <c r="I536">
        <v>2.5922435971959001</v>
      </c>
      <c r="J536">
        <f>(Table2[[#This Row],[1M Return vs Nifty]]-AVERAGE(Table2[1M Return vs Nifty]))/_xlfn.STDEV.P(Table2[1M Return vs Nifty])</f>
        <v>0.38849720226460166</v>
      </c>
      <c r="K536">
        <v>-22.922615016967601</v>
      </c>
      <c r="L536">
        <f>(Table2[[#This Row],[6M Return vs Nifty]]-AVERAGE(Table2[6M Return vs Nifty]))/_xlfn.STDEV.P(Table2[6M Return vs Nifty])</f>
        <v>-0.95676747683338625</v>
      </c>
      <c r="M536">
        <v>-1.8976195308127702E-2</v>
      </c>
      <c r="N536">
        <f>(Table2[[#This Row],[1W Return vs Nifty]]-AVERAGE(Table2[1W Return vs Nifty]))/_xlfn.STDEV.P(Table2[1W Return vs Nifty])</f>
        <v>-0.19190390651952352</v>
      </c>
      <c r="O536">
        <v>23.99</v>
      </c>
      <c r="P536">
        <v>24.463101543058102</v>
      </c>
      <c r="Q536">
        <v>25.408965550551699</v>
      </c>
      <c r="R536">
        <v>27.5100673334187</v>
      </c>
      <c r="S536" s="1">
        <f>(Table2[[#This Row],[Close Price]]-Table2[[#This Row],[20D EMA]])/Table2[[#This Row],[20D EMA]]</f>
        <v>-5.669028761984158E-2</v>
      </c>
      <c r="T536" s="1">
        <f>(Table2[[#This Row],[Close Price]]-Table2[[#This Row],[50D EMA]])/Table2[[#This Row],[50D EMA]]</f>
        <v>-7.493332518902461E-2</v>
      </c>
      <c r="U536" s="1">
        <f>(Table2[[#This Row],[Close Price]]-Table2[[#This Row],[200D EMA]])/Table2[[#This Row],[200D EMA]]</f>
        <v>-0.10936948790862368</v>
      </c>
      <c r="V536">
        <v>0.76676462099022902</v>
      </c>
      <c r="W536">
        <v>22.5</v>
      </c>
      <c r="X536">
        <v>23.42</v>
      </c>
      <c r="Y536">
        <v>22.5</v>
      </c>
      <c r="Z536">
        <v>24.12</v>
      </c>
      <c r="AA536">
        <v>22.5</v>
      </c>
      <c r="AB536">
        <v>24.95</v>
      </c>
      <c r="AC536" s="1">
        <f>(Table2[[#This Row],[Close Price]]/Table2[[#This Row],[Day Low]])-1</f>
        <v>5.7777777777776596E-3</v>
      </c>
      <c r="AD536" s="1">
        <f>(Table2[[#This Row],[Day High]]/Table2[[#This Row],[Close Price]])-1</f>
        <v>3.4909412284578112E-2</v>
      </c>
      <c r="AE536" s="1">
        <f>(Table2[[#This Row],[Close Price]]/Table2[[#This Row],[Current Week Low]])-1</f>
        <v>5.7777777777776596E-3</v>
      </c>
      <c r="AF536" s="1">
        <f>(Table2[[#This Row],[Current Week High]]/Table2[[#This Row],[Close Price]])-1</f>
        <v>6.5841802916482672E-2</v>
      </c>
      <c r="AG536" s="1">
        <f>(Table2[[#This Row],[Close Price]]/Table2[[#This Row],[Current Month Low]])-1</f>
        <v>5.7777777777776596E-3</v>
      </c>
      <c r="AH536" s="1">
        <f>(Table2[[#This Row],[Current Month High]]/Table2[[#This Row],[Close Price]])-1</f>
        <v>0.10251878038002649</v>
      </c>
      <c r="AI536">
        <v>62.977132423267498</v>
      </c>
      <c r="AJ536">
        <v>1.7989999223994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</v>
      </c>
      <c r="AM536" t="s">
        <v>3158</v>
      </c>
      <c r="AN536">
        <v>-5.16</v>
      </c>
      <c r="AO536" t="s">
        <v>3158</v>
      </c>
      <c r="AP536">
        <v>0.109797969065441</v>
      </c>
      <c r="AQ536">
        <f>(Table2[[#This Row],[Sharpe Ratio]]-AVERAGE(Table2[Sharpe Ratio]))/_xlfn.STDEV.P(Table2[Sharpe Ratio])</f>
        <v>0.64557645036167732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601</v>
      </c>
      <c r="AT536">
        <f>_xlfn.RANK.AVG(Table2[[#This Row],[6M Return vs Nifty Z-Score]],Table2[6M Return vs Nifty Z-Score])</f>
        <v>662</v>
      </c>
      <c r="AU536">
        <f>_xlfn.RANK.AVG(Table2[[#This Row],[Sharpe Ratio Z-Score]],Table2[Sharpe Ratio Z-Score])</f>
        <v>184</v>
      </c>
      <c r="AV536">
        <f>(Table2[[#This Row],[Rank 1Y]]+Table2[[#This Row],[Rank 6M]]+Table2[[#This Row],[Rank Sharpe]])/3</f>
        <v>482.33333333333331</v>
      </c>
    </row>
    <row r="537" spans="1:48" hidden="1" x14ac:dyDescent="0.3">
      <c r="A537" t="s">
        <v>593</v>
      </c>
      <c r="B537" t="s">
        <v>594</v>
      </c>
      <c r="C537" t="s">
        <v>3121</v>
      </c>
      <c r="D537" t="s">
        <v>75</v>
      </c>
      <c r="E537">
        <v>30705.243923634898</v>
      </c>
      <c r="F537">
        <v>3973.85</v>
      </c>
      <c r="G537">
        <v>-5.1127830795734797</v>
      </c>
      <c r="H537">
        <f>(Table2[[#This Row],[1Y Return vs Nifty]]-AVERAGE(Table2[1Y Return vs Nifty]))/_xlfn.STDEV.P(Table2[1Y Return vs Nifty])</f>
        <v>-0.40500605964499431</v>
      </c>
      <c r="I537">
        <v>1.2632654502907199</v>
      </c>
      <c r="J537">
        <f>(Table2[[#This Row],[1M Return vs Nifty]]-AVERAGE(Table2[1M Return vs Nifty]))/_xlfn.STDEV.P(Table2[1M Return vs Nifty])</f>
        <v>0.24312153681018839</v>
      </c>
      <c r="K537">
        <v>-5.56825634499749</v>
      </c>
      <c r="L537">
        <f>(Table2[[#This Row],[6M Return vs Nifty]]-AVERAGE(Table2[6M Return vs Nifty]))/_xlfn.STDEV.P(Table2[6M Return vs Nifty])</f>
        <v>-0.35425763357282963</v>
      </c>
      <c r="M537">
        <v>2.3859456612291399</v>
      </c>
      <c r="N537">
        <f>(Table2[[#This Row],[1W Return vs Nifty]]-AVERAGE(Table2[1W Return vs Nifty]))/_xlfn.STDEV.P(Table2[1W Return vs Nifty])</f>
        <v>0.31176937146305139</v>
      </c>
      <c r="O537">
        <v>4194.1400000000003</v>
      </c>
      <c r="P537">
        <v>4311.3938171190703</v>
      </c>
      <c r="Q537">
        <v>4192.7312149126301</v>
      </c>
      <c r="R537">
        <v>22.818551063089899</v>
      </c>
      <c r="S537" s="1">
        <f>(Table2[[#This Row],[Close Price]]-Table2[[#This Row],[20D EMA]])/Table2[[#This Row],[20D EMA]]</f>
        <v>-5.2523282484609572E-2</v>
      </c>
      <c r="T537" s="1">
        <f>(Table2[[#This Row],[Close Price]]-Table2[[#This Row],[50D EMA]])/Table2[[#This Row],[50D EMA]]</f>
        <v>-7.8291112210348152E-2</v>
      </c>
      <c r="U537" s="1">
        <f>(Table2[[#This Row],[Close Price]]-Table2[[#This Row],[200D EMA]])/Table2[[#This Row],[200D EMA]]</f>
        <v>-5.2204924115840642E-2</v>
      </c>
      <c r="V537">
        <v>0.74360479665499901</v>
      </c>
      <c r="W537">
        <v>3951.05</v>
      </c>
      <c r="X537">
        <v>4073.05</v>
      </c>
      <c r="Y537">
        <v>3951.05</v>
      </c>
      <c r="Z537">
        <v>4128.3999999999996</v>
      </c>
      <c r="AA537">
        <v>3951.05</v>
      </c>
      <c r="AB537">
        <v>4350</v>
      </c>
      <c r="AC537" s="1">
        <f>(Table2[[#This Row],[Close Price]]/Table2[[#This Row],[Day Low]])-1</f>
        <v>5.7706179370040633E-3</v>
      </c>
      <c r="AD537" s="1">
        <f>(Table2[[#This Row],[Day High]]/Table2[[#This Row],[Close Price]])-1</f>
        <v>2.4963196899732143E-2</v>
      </c>
      <c r="AE537" s="1">
        <f>(Table2[[#This Row],[Close Price]]/Table2[[#This Row],[Current Week Low]])-1</f>
        <v>5.7706179370040633E-3</v>
      </c>
      <c r="AF537" s="1">
        <f>(Table2[[#This Row],[Current Week High]]/Table2[[#This Row],[Close Price]])-1</f>
        <v>3.8891754847314219E-2</v>
      </c>
      <c r="AG537" s="1">
        <f>(Table2[[#This Row],[Close Price]]/Table2[[#This Row],[Current Month Low]])-1</f>
        <v>5.7706179370040633E-3</v>
      </c>
      <c r="AH537" s="1">
        <f>(Table2[[#This Row],[Current Month High]]/Table2[[#This Row],[Close Price]])-1</f>
        <v>9.4656315663651069E-2</v>
      </c>
      <c r="AI537">
        <v>23.192873409917301</v>
      </c>
      <c r="AJ537">
        <v>16.427640156453698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-0.02</v>
      </c>
      <c r="AM537" t="s">
        <v>3158</v>
      </c>
      <c r="AN537">
        <v>-6.61</v>
      </c>
      <c r="AO537" t="s">
        <v>3158</v>
      </c>
      <c r="AP537">
        <v>-7.0163036424660003E-3</v>
      </c>
      <c r="AQ537">
        <f>(Table2[[#This Row],[Sharpe Ratio]]-AVERAGE(Table2[Sharpe Ratio]))/_xlfn.STDEV.P(Table2[Sharpe Ratio])</f>
        <v>-0.73901904005289454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457</v>
      </c>
      <c r="AT537">
        <f>_xlfn.RANK.AVG(Table2[[#This Row],[6M Return vs Nifty Z-Score]],Table2[6M Return vs Nifty Z-Score])</f>
        <v>418</v>
      </c>
      <c r="AU537">
        <f>_xlfn.RANK.AVG(Table2[[#This Row],[Sharpe Ratio Z-Score]],Table2[Sharpe Ratio Z-Score])</f>
        <v>573</v>
      </c>
      <c r="AV537">
        <f>(Table2[[#This Row],[Rank 1Y]]+Table2[[#This Row],[Rank 6M]]+Table2[[#This Row],[Rank Sharpe]])/3</f>
        <v>482.66666666666669</v>
      </c>
    </row>
    <row r="538" spans="1:48" hidden="1" x14ac:dyDescent="0.3">
      <c r="A538" t="s">
        <v>1211</v>
      </c>
      <c r="B538" t="s">
        <v>1212</v>
      </c>
      <c r="C538" t="s">
        <v>3125</v>
      </c>
      <c r="D538" t="s">
        <v>237</v>
      </c>
      <c r="E538">
        <v>9355.9776045679992</v>
      </c>
      <c r="F538">
        <v>118.16</v>
      </c>
      <c r="G538">
        <v>-17.653480631537601</v>
      </c>
      <c r="H538">
        <f>(Table2[[#This Row],[1Y Return vs Nifty]]-AVERAGE(Table2[1Y Return vs Nifty]))/_xlfn.STDEV.P(Table2[1Y Return vs Nifty])</f>
        <v>-0.65704688678891643</v>
      </c>
      <c r="I538">
        <v>1.7258706655107099</v>
      </c>
      <c r="J538">
        <f>(Table2[[#This Row],[1M Return vs Nifty]]-AVERAGE(Table2[1M Return vs Nifty]))/_xlfn.STDEV.P(Table2[1M Return vs Nifty])</f>
        <v>0.29372548478472671</v>
      </c>
      <c r="K538">
        <v>-22.3329497440361</v>
      </c>
      <c r="L538">
        <f>(Table2[[#This Row],[6M Return vs Nifty]]-AVERAGE(Table2[6M Return vs Nifty]))/_xlfn.STDEV.P(Table2[6M Return vs Nifty])</f>
        <v>-0.93629543647248359</v>
      </c>
      <c r="M538">
        <v>7.3457490310365898</v>
      </c>
      <c r="N538">
        <f>(Table2[[#This Row],[1W Return vs Nifty]]-AVERAGE(Table2[1W Return vs Nifty]))/_xlfn.STDEV.P(Table2[1W Return vs Nifty])</f>
        <v>1.3505226326674982</v>
      </c>
      <c r="O538">
        <v>119.63</v>
      </c>
      <c r="P538">
        <v>122.87979856725499</v>
      </c>
      <c r="Q538">
        <v>128.514026036817</v>
      </c>
      <c r="R538">
        <v>45.187486309847202</v>
      </c>
      <c r="S538" s="1">
        <f>(Table2[[#This Row],[Close Price]]-Table2[[#This Row],[20D EMA]])/Table2[[#This Row],[20D EMA]]</f>
        <v>-1.2287887653598586E-2</v>
      </c>
      <c r="T538" s="1">
        <f>(Table2[[#This Row],[Close Price]]-Table2[[#This Row],[50D EMA]])/Table2[[#This Row],[50D EMA]]</f>
        <v>-3.8409882033390061E-2</v>
      </c>
      <c r="U538" s="1">
        <f>(Table2[[#This Row],[Close Price]]-Table2[[#This Row],[200D EMA]])/Table2[[#This Row],[200D EMA]]</f>
        <v>-8.0567284024319327E-2</v>
      </c>
      <c r="V538">
        <v>0.89886641506066201</v>
      </c>
      <c r="W538">
        <v>115.67</v>
      </c>
      <c r="X538">
        <v>120.79</v>
      </c>
      <c r="Y538">
        <v>115.67</v>
      </c>
      <c r="Z538">
        <v>125.35</v>
      </c>
      <c r="AA538">
        <v>115.4</v>
      </c>
      <c r="AB538">
        <v>125.35</v>
      </c>
      <c r="AC538" s="1">
        <f>(Table2[[#This Row],[Close Price]]/Table2[[#This Row],[Day Low]])-1</f>
        <v>2.1526757153972564E-2</v>
      </c>
      <c r="AD538" s="1">
        <f>(Table2[[#This Row],[Day High]]/Table2[[#This Row],[Close Price]])-1</f>
        <v>2.2257955314827438E-2</v>
      </c>
      <c r="AE538" s="1">
        <f>(Table2[[#This Row],[Close Price]]/Table2[[#This Row],[Current Week Low]])-1</f>
        <v>2.1526757153972564E-2</v>
      </c>
      <c r="AF538" s="1">
        <f>(Table2[[#This Row],[Current Week High]]/Table2[[#This Row],[Close Price]])-1</f>
        <v>6.0849695328368369E-2</v>
      </c>
      <c r="AG538" s="1">
        <f>(Table2[[#This Row],[Close Price]]/Table2[[#This Row],[Current Month Low]])-1</f>
        <v>2.3916811091854395E-2</v>
      </c>
      <c r="AH538" s="1">
        <f>(Table2[[#This Row],[Current Month High]]/Table2[[#This Row],[Close Price]])-1</f>
        <v>6.0849695328368369E-2</v>
      </c>
      <c r="AI538">
        <v>33.716993906567303</v>
      </c>
      <c r="AJ538">
        <v>5.6887298747763699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</v>
      </c>
      <c r="AM538" t="s">
        <v>3158</v>
      </c>
      <c r="AN538">
        <v>3.03</v>
      </c>
      <c r="AO538" t="s">
        <v>3159</v>
      </c>
      <c r="AP538">
        <v>9.1464005259213998E-2</v>
      </c>
      <c r="AQ538">
        <f>(Table2[[#This Row],[Sharpe Ratio]]-AVERAGE(Table2[Sharpe Ratio]))/_xlfn.STDEV.P(Table2[Sharpe Ratio])</f>
        <v>0.42826461834778334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562</v>
      </c>
      <c r="AT538">
        <f>_xlfn.RANK.AVG(Table2[[#This Row],[6M Return vs Nifty Z-Score]],Table2[6M Return vs Nifty Z-Score])</f>
        <v>655</v>
      </c>
      <c r="AU538">
        <f>_xlfn.RANK.AVG(Table2[[#This Row],[Sharpe Ratio Z-Score]],Table2[Sharpe Ratio Z-Score])</f>
        <v>236</v>
      </c>
      <c r="AV538">
        <f>(Table2[[#This Row],[Rank 1Y]]+Table2[[#This Row],[Rank 6M]]+Table2[[#This Row],[Rank Sharpe]])/3</f>
        <v>484.33333333333331</v>
      </c>
    </row>
    <row r="539" spans="1:48" hidden="1" x14ac:dyDescent="0.3">
      <c r="A539" t="s">
        <v>1056</v>
      </c>
      <c r="B539" t="s">
        <v>1057</v>
      </c>
      <c r="C539" t="s">
        <v>3130</v>
      </c>
      <c r="D539" t="s">
        <v>1058</v>
      </c>
      <c r="E539">
        <v>12022.974140345999</v>
      </c>
      <c r="F539">
        <v>77.97</v>
      </c>
      <c r="G539">
        <v>-18.574296962773001</v>
      </c>
      <c r="H539">
        <f>(Table2[[#This Row],[1Y Return vs Nifty]]-AVERAGE(Table2[1Y Return vs Nifty]))/_xlfn.STDEV.P(Table2[1Y Return vs Nifty])</f>
        <v>-0.67555329831909916</v>
      </c>
      <c r="I539">
        <v>6.3312522119199697</v>
      </c>
      <c r="J539">
        <f>(Table2[[#This Row],[1M Return vs Nifty]]-AVERAGE(Table2[1M Return vs Nifty]))/_xlfn.STDEV.P(Table2[1M Return vs Nifty])</f>
        <v>0.79750382646763862</v>
      </c>
      <c r="K539">
        <v>-4.5942765114991397</v>
      </c>
      <c r="L539">
        <f>(Table2[[#This Row],[6M Return vs Nifty]]-AVERAGE(Table2[6M Return vs Nifty]))/_xlfn.STDEV.P(Table2[6M Return vs Nifty])</f>
        <v>-0.32044293330575169</v>
      </c>
      <c r="M539">
        <v>1.24934378528498</v>
      </c>
      <c r="N539">
        <f>(Table2[[#This Row],[1W Return vs Nifty]]-AVERAGE(Table2[1W Return vs Nifty]))/_xlfn.STDEV.P(Table2[1W Return vs Nifty])</f>
        <v>7.3725881167603757E-2</v>
      </c>
      <c r="O539">
        <v>81.78</v>
      </c>
      <c r="P539">
        <v>83.329927272268506</v>
      </c>
      <c r="Q539">
        <v>85.638237074163698</v>
      </c>
      <c r="R539">
        <v>36.213325846846097</v>
      </c>
      <c r="S539" s="1">
        <f>(Table2[[#This Row],[Close Price]]-Table2[[#This Row],[20D EMA]])/Table2[[#This Row],[20D EMA]]</f>
        <v>-4.6588407923697756E-2</v>
      </c>
      <c r="T539" s="1">
        <f>(Table2[[#This Row],[Close Price]]-Table2[[#This Row],[50D EMA]])/Table2[[#This Row],[50D EMA]]</f>
        <v>-6.4321756273178043E-2</v>
      </c>
      <c r="U539" s="1">
        <f>(Table2[[#This Row],[Close Price]]-Table2[[#This Row],[200D EMA]])/Table2[[#This Row],[200D EMA]]</f>
        <v>-8.9542210771140898E-2</v>
      </c>
      <c r="V539">
        <v>0.44636419501498997</v>
      </c>
      <c r="W539">
        <v>77.11</v>
      </c>
      <c r="X539">
        <v>81.680000000000007</v>
      </c>
      <c r="Y539">
        <v>77.11</v>
      </c>
      <c r="Z539">
        <v>83.36</v>
      </c>
      <c r="AA539">
        <v>77.11</v>
      </c>
      <c r="AB539">
        <v>87.5</v>
      </c>
      <c r="AC539" s="1">
        <f>(Table2[[#This Row],[Close Price]]/Table2[[#This Row],[Day Low]])-1</f>
        <v>1.115289845675016E-2</v>
      </c>
      <c r="AD539" s="1">
        <f>(Table2[[#This Row],[Day High]]/Table2[[#This Row],[Close Price]])-1</f>
        <v>4.7582403488521274E-2</v>
      </c>
      <c r="AE539" s="1">
        <f>(Table2[[#This Row],[Close Price]]/Table2[[#This Row],[Current Week Low]])-1</f>
        <v>1.115289845675016E-2</v>
      </c>
      <c r="AF539" s="1">
        <f>(Table2[[#This Row],[Current Week High]]/Table2[[#This Row],[Close Price]])-1</f>
        <v>6.912915223804017E-2</v>
      </c>
      <c r="AG539" s="1">
        <f>(Table2[[#This Row],[Close Price]]/Table2[[#This Row],[Current Month Low]])-1</f>
        <v>1.115289845675016E-2</v>
      </c>
      <c r="AH539" s="1">
        <f>(Table2[[#This Row],[Current Month High]]/Table2[[#This Row],[Close Price]])-1</f>
        <v>0.12222649737078362</v>
      </c>
      <c r="AI539">
        <v>74.041297935103202</v>
      </c>
      <c r="AJ539">
        <v>8.2165163081193704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-0.09</v>
      </c>
      <c r="AM539" t="s">
        <v>3158</v>
      </c>
      <c r="AN539">
        <v>1.26</v>
      </c>
      <c r="AO539" t="s">
        <v>3159</v>
      </c>
      <c r="AP539">
        <v>8.61370566326E-3</v>
      </c>
      <c r="AQ539">
        <f>(Table2[[#This Row],[Sharpe Ratio]]-AVERAGE(Table2[Sharpe Ratio]))/_xlfn.STDEV.P(Table2[Sharpe Ratio])</f>
        <v>-0.55375708619936381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567</v>
      </c>
      <c r="AT539">
        <f>_xlfn.RANK.AVG(Table2[[#This Row],[6M Return vs Nifty Z-Score]],Table2[6M Return vs Nifty Z-Score])</f>
        <v>408</v>
      </c>
      <c r="AU539">
        <f>_xlfn.RANK.AVG(Table2[[#This Row],[Sharpe Ratio Z-Score]],Table2[Sharpe Ratio Z-Score])</f>
        <v>484</v>
      </c>
      <c r="AV539">
        <f>(Table2[[#This Row],[Rank 1Y]]+Table2[[#This Row],[Rank 6M]]+Table2[[#This Row],[Rank Sharpe]])/3</f>
        <v>486.33333333333331</v>
      </c>
    </row>
    <row r="540" spans="1:48" hidden="1" x14ac:dyDescent="0.3">
      <c r="A540" t="s">
        <v>836</v>
      </c>
      <c r="B540" t="s">
        <v>837</v>
      </c>
      <c r="C540" t="s">
        <v>3123</v>
      </c>
      <c r="D540" t="s">
        <v>449</v>
      </c>
      <c r="E540">
        <v>17655.243851379899</v>
      </c>
      <c r="F540">
        <v>7440.7</v>
      </c>
      <c r="G540">
        <v>-10.9411579829545</v>
      </c>
      <c r="H540">
        <f>(Table2[[#This Row],[1Y Return vs Nifty]]-AVERAGE(Table2[1Y Return vs Nifty]))/_xlfn.STDEV.P(Table2[1Y Return vs Nifty])</f>
        <v>-0.52214375676798708</v>
      </c>
      <c r="I540">
        <v>-3.7412824549557699</v>
      </c>
      <c r="J540">
        <f>(Table2[[#This Row],[1M Return vs Nifty]]-AVERAGE(Table2[1M Return vs Nifty]))/_xlfn.STDEV.P(Table2[1M Return vs Nifty])</f>
        <v>-0.3043212362090183</v>
      </c>
      <c r="K540">
        <v>-0.51181122400545598</v>
      </c>
      <c r="L540">
        <f>(Table2[[#This Row],[6M Return vs Nifty]]-AVERAGE(Table2[6M Return vs Nifty]))/_xlfn.STDEV.P(Table2[6M Return vs Nifty])</f>
        <v>-0.17870761672172214</v>
      </c>
      <c r="M540">
        <v>0.79086815655333498</v>
      </c>
      <c r="N540">
        <f>(Table2[[#This Row],[1W Return vs Nifty]]-AVERAGE(Table2[1W Return vs Nifty]))/_xlfn.STDEV.P(Table2[1W Return vs Nifty])</f>
        <v>-2.2294670257249245E-2</v>
      </c>
      <c r="O540">
        <v>7938.64</v>
      </c>
      <c r="P540">
        <v>8067.7850688504996</v>
      </c>
      <c r="Q540">
        <v>7635.0313703155798</v>
      </c>
      <c r="R540">
        <v>23.2647731357605</v>
      </c>
      <c r="S540" s="1">
        <f>(Table2[[#This Row],[Close Price]]-Table2[[#This Row],[20D EMA]])/Table2[[#This Row],[20D EMA]]</f>
        <v>-6.2723589934799984E-2</v>
      </c>
      <c r="T540" s="1">
        <f>(Table2[[#This Row],[Close Price]]-Table2[[#This Row],[50D EMA]])/Table2[[#This Row],[50D EMA]]</f>
        <v>-7.7727041994668192E-2</v>
      </c>
      <c r="U540" s="1">
        <f>(Table2[[#This Row],[Close Price]]-Table2[[#This Row],[200D EMA]])/Table2[[#This Row],[200D EMA]]</f>
        <v>-2.5452596183314392E-2</v>
      </c>
      <c r="V540">
        <v>0.18011668183178001</v>
      </c>
      <c r="W540">
        <v>7341.2</v>
      </c>
      <c r="X540">
        <v>7679.25</v>
      </c>
      <c r="Y540">
        <v>7341.2</v>
      </c>
      <c r="Z540">
        <v>8037.45</v>
      </c>
      <c r="AA540">
        <v>7341.2</v>
      </c>
      <c r="AB540">
        <v>8304</v>
      </c>
      <c r="AC540" s="1">
        <f>(Table2[[#This Row],[Close Price]]/Table2[[#This Row],[Day Low]])-1</f>
        <v>1.3553642456274106E-2</v>
      </c>
      <c r="AD540" s="1">
        <f>(Table2[[#This Row],[Day High]]/Table2[[#This Row],[Close Price]])-1</f>
        <v>3.2060155630518672E-2</v>
      </c>
      <c r="AE540" s="1">
        <f>(Table2[[#This Row],[Close Price]]/Table2[[#This Row],[Current Week Low]])-1</f>
        <v>1.3553642456274106E-2</v>
      </c>
      <c r="AF540" s="1">
        <f>(Table2[[#This Row],[Current Week High]]/Table2[[#This Row],[Close Price]])-1</f>
        <v>8.0200787560310127E-2</v>
      </c>
      <c r="AG540" s="1">
        <f>(Table2[[#This Row],[Close Price]]/Table2[[#This Row],[Current Month Low]])-1</f>
        <v>1.3553642456274106E-2</v>
      </c>
      <c r="AH540" s="1">
        <f>(Table2[[#This Row],[Current Month High]]/Table2[[#This Row],[Close Price]])-1</f>
        <v>0.11602402999717776</v>
      </c>
      <c r="AI540">
        <v>27.5242920692945</v>
      </c>
      <c r="AJ540">
        <v>35.615864105274603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</v>
      </c>
      <c r="AM540" t="s">
        <v>3160</v>
      </c>
      <c r="AN540">
        <v>-2.6</v>
      </c>
      <c r="AO540" t="s">
        <v>3158</v>
      </c>
      <c r="AP540">
        <v>-1.9062451518157001E-2</v>
      </c>
      <c r="AQ540">
        <f>(Table2[[#This Row],[Sharpe Ratio]]-AVERAGE(Table2[Sharpe Ratio]))/_xlfn.STDEV.P(Table2[Sharpe Ratio])</f>
        <v>-0.88180160967308663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499</v>
      </c>
      <c r="AT540">
        <f>_xlfn.RANK.AVG(Table2[[#This Row],[6M Return vs Nifty Z-Score]],Table2[6M Return vs Nifty Z-Score])</f>
        <v>367</v>
      </c>
      <c r="AU540">
        <f>_xlfn.RANK.AVG(Table2[[#This Row],[Sharpe Ratio Z-Score]],Table2[Sharpe Ratio Z-Score])</f>
        <v>595</v>
      </c>
      <c r="AV540">
        <f>(Table2[[#This Row],[Rank 1Y]]+Table2[[#This Row],[Rank 6M]]+Table2[[#This Row],[Rank Sharpe]])/3</f>
        <v>487</v>
      </c>
    </row>
    <row r="541" spans="1:48" hidden="1" x14ac:dyDescent="0.3">
      <c r="A541" t="s">
        <v>81</v>
      </c>
      <c r="B541" t="s">
        <v>82</v>
      </c>
      <c r="C541" t="s">
        <v>3119</v>
      </c>
      <c r="D541" t="s">
        <v>62</v>
      </c>
      <c r="E541">
        <v>289417.97815212503</v>
      </c>
      <c r="F541">
        <v>786.25</v>
      </c>
      <c r="G541">
        <v>-0.806662463206127</v>
      </c>
      <c r="H541">
        <f>(Table2[[#This Row],[1Y Return vs Nifty]]-AVERAGE(Table2[1Y Return vs Nifty]))/_xlfn.STDEV.P(Table2[1Y Return vs Nifty])</f>
        <v>-0.31846237278598533</v>
      </c>
      <c r="I541">
        <v>-10.055740099382501</v>
      </c>
      <c r="J541">
        <f>(Table2[[#This Row],[1M Return vs Nifty]]-AVERAGE(Table2[1M Return vs Nifty]))/_xlfn.STDEV.P(Table2[1M Return vs Nifty])</f>
        <v>-0.99505379955472539</v>
      </c>
      <c r="K541">
        <v>-24.6601284925868</v>
      </c>
      <c r="L541">
        <f>(Table2[[#This Row],[6M Return vs Nifty]]-AVERAGE(Table2[6M Return vs Nifty]))/_xlfn.STDEV.P(Table2[6M Return vs Nifty])</f>
        <v>-1.0170905917145647</v>
      </c>
      <c r="M541">
        <v>-2.0532138948077399</v>
      </c>
      <c r="N541">
        <f>(Table2[[#This Row],[1W Return vs Nifty]]-AVERAGE(Table2[1W Return vs Nifty]))/_xlfn.STDEV.P(Table2[1W Return vs Nifty])</f>
        <v>-0.61794318406094095</v>
      </c>
      <c r="O541">
        <v>844.84</v>
      </c>
      <c r="P541">
        <v>906.06917517445595</v>
      </c>
      <c r="Q541">
        <v>921.71780637463996</v>
      </c>
      <c r="R541">
        <v>20.402819089203501</v>
      </c>
      <c r="S541" s="1">
        <f>(Table2[[#This Row],[Close Price]]-Table2[[#This Row],[20D EMA]])/Table2[[#This Row],[20D EMA]]</f>
        <v>-6.9350409545002642E-2</v>
      </c>
      <c r="T541" s="1">
        <f>(Table2[[#This Row],[Close Price]]-Table2[[#This Row],[50D EMA]])/Table2[[#This Row],[50D EMA]]</f>
        <v>-0.13224064834937771</v>
      </c>
      <c r="U541" s="1">
        <f>(Table2[[#This Row],[Close Price]]-Table2[[#This Row],[200D EMA]])/Table2[[#This Row],[200D EMA]]</f>
        <v>-0.14697319009976675</v>
      </c>
      <c r="V541">
        <v>1.0595668191527701</v>
      </c>
      <c r="W541">
        <v>775.55</v>
      </c>
      <c r="X541">
        <v>792.65</v>
      </c>
      <c r="Y541">
        <v>775.55</v>
      </c>
      <c r="Z541">
        <v>831.45</v>
      </c>
      <c r="AA541">
        <v>775.55</v>
      </c>
      <c r="AB541">
        <v>847.95</v>
      </c>
      <c r="AC541" s="1">
        <f>(Table2[[#This Row],[Close Price]]/Table2[[#This Row],[Day Low]])-1</f>
        <v>1.3796660434530317E-2</v>
      </c>
      <c r="AD541" s="1">
        <f>(Table2[[#This Row],[Day High]]/Table2[[#This Row],[Close Price]])-1</f>
        <v>8.1399046104928541E-3</v>
      </c>
      <c r="AE541" s="1">
        <f>(Table2[[#This Row],[Close Price]]/Table2[[#This Row],[Current Week Low]])-1</f>
        <v>1.3796660434530317E-2</v>
      </c>
      <c r="AF541" s="1">
        <f>(Table2[[#This Row],[Current Week High]]/Table2[[#This Row],[Close Price]])-1</f>
        <v>5.7488076311605685E-2</v>
      </c>
      <c r="AG541" s="1">
        <f>(Table2[[#This Row],[Close Price]]/Table2[[#This Row],[Current Month Low]])-1</f>
        <v>1.3796660434530317E-2</v>
      </c>
      <c r="AH541" s="1">
        <f>(Table2[[#This Row],[Current Month High]]/Table2[[#This Row],[Close Price]])-1</f>
        <v>7.847376788553273E-2</v>
      </c>
      <c r="AI541">
        <v>49.952305246422803</v>
      </c>
      <c r="AJ541">
        <v>21.0919451717233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-0.17</v>
      </c>
      <c r="AM541" t="s">
        <v>3158</v>
      </c>
      <c r="AN541">
        <v>-10.5</v>
      </c>
      <c r="AO541" t="s">
        <v>3158</v>
      </c>
      <c r="AP541">
        <v>5.0358139409991003E-2</v>
      </c>
      <c r="AQ541">
        <f>(Table2[[#This Row],[Sharpe Ratio]]-AVERAGE(Table2[Sharpe Ratio]))/_xlfn.STDEV.P(Table2[Sharpe Ratio])</f>
        <v>-5.8961772443827651E-2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421</v>
      </c>
      <c r="AT541">
        <f>_xlfn.RANK.AVG(Table2[[#This Row],[6M Return vs Nifty Z-Score]],Table2[6M Return vs Nifty Z-Score])</f>
        <v>673</v>
      </c>
      <c r="AU541">
        <f>_xlfn.RANK.AVG(Table2[[#This Row],[Sharpe Ratio Z-Score]],Table2[Sharpe Ratio Z-Score])</f>
        <v>369</v>
      </c>
      <c r="AV541">
        <f>(Table2[[#This Row],[Rank 1Y]]+Table2[[#This Row],[Rank 6M]]+Table2[[#This Row],[Rank Sharpe]])/3</f>
        <v>487.66666666666669</v>
      </c>
    </row>
    <row r="542" spans="1:48" hidden="1" x14ac:dyDescent="0.3">
      <c r="A542" t="s">
        <v>134</v>
      </c>
      <c r="B542" t="s">
        <v>135</v>
      </c>
      <c r="C542" t="s">
        <v>3113</v>
      </c>
      <c r="D542" t="s">
        <v>54</v>
      </c>
      <c r="E542">
        <v>190217.32858872</v>
      </c>
      <c r="F542">
        <v>299.39999999999998</v>
      </c>
      <c r="G542">
        <v>12.0482807551591</v>
      </c>
      <c r="H542">
        <f>(Table2[[#This Row],[1Y Return vs Nifty]]-AVERAGE(Table2[1Y Return vs Nifty]))/_xlfn.STDEV.P(Table2[1Y Return vs Nifty])</f>
        <v>-6.0105889167776899E-2</v>
      </c>
      <c r="I542">
        <v>-3.85328057780539</v>
      </c>
      <c r="J542">
        <f>(Table2[[#This Row],[1M Return vs Nifty]]-AVERAGE(Table2[1M Return vs Nifty]))/_xlfn.STDEV.P(Table2[1M Return vs Nifty])</f>
        <v>-0.31657260518511804</v>
      </c>
      <c r="K542">
        <v>-18.871943103474202</v>
      </c>
      <c r="L542">
        <f>(Table2[[#This Row],[6M Return vs Nifty]]-AVERAGE(Table2[6M Return vs Nifty]))/_xlfn.STDEV.P(Table2[6M Return vs Nifty])</f>
        <v>-0.81613596484091289</v>
      </c>
      <c r="M542">
        <v>-0.46585742101036698</v>
      </c>
      <c r="N542">
        <f>(Table2[[#This Row],[1W Return vs Nifty]]-AVERAGE(Table2[1W Return vs Nifty]))/_xlfn.STDEV.P(Table2[1W Return vs Nifty])</f>
        <v>-0.28549619152723799</v>
      </c>
      <c r="O542">
        <v>320.26</v>
      </c>
      <c r="P542">
        <v>329.05645550435997</v>
      </c>
      <c r="Q542">
        <v>316.36974808727001</v>
      </c>
      <c r="R542">
        <v>22.775102375576601</v>
      </c>
      <c r="S542" s="1">
        <f>(Table2[[#This Row],[Close Price]]-Table2[[#This Row],[20D EMA]])/Table2[[#This Row],[20D EMA]]</f>
        <v>-6.5134578155248909E-2</v>
      </c>
      <c r="T542" s="1">
        <f>(Table2[[#This Row],[Close Price]]-Table2[[#This Row],[50D EMA]])/Table2[[#This Row],[50D EMA]]</f>
        <v>-9.0125736809825482E-2</v>
      </c>
      <c r="U542" s="1">
        <f>(Table2[[#This Row],[Close Price]]-Table2[[#This Row],[200D EMA]])/Table2[[#This Row],[200D EMA]]</f>
        <v>-5.3638972088408912E-2</v>
      </c>
      <c r="V542">
        <v>0.43913613510212701</v>
      </c>
      <c r="W542">
        <v>298</v>
      </c>
      <c r="X542">
        <v>310</v>
      </c>
      <c r="Y542">
        <v>298</v>
      </c>
      <c r="Z542">
        <v>316.14999999999998</v>
      </c>
      <c r="AA542">
        <v>298</v>
      </c>
      <c r="AB542">
        <v>328.5</v>
      </c>
      <c r="AC542" s="1">
        <f>(Table2[[#This Row],[Close Price]]/Table2[[#This Row],[Day Low]])-1</f>
        <v>4.6979865771812346E-3</v>
      </c>
      <c r="AD542" s="1">
        <f>(Table2[[#This Row],[Day High]]/Table2[[#This Row],[Close Price]])-1</f>
        <v>3.5404141616566465E-2</v>
      </c>
      <c r="AE542" s="1">
        <f>(Table2[[#This Row],[Close Price]]/Table2[[#This Row],[Current Week Low]])-1</f>
        <v>4.6979865771812346E-3</v>
      </c>
      <c r="AF542" s="1">
        <f>(Table2[[#This Row],[Current Week High]]/Table2[[#This Row],[Close Price]])-1</f>
        <v>5.5945223780895059E-2</v>
      </c>
      <c r="AG542" s="1">
        <f>(Table2[[#This Row],[Close Price]]/Table2[[#This Row],[Current Month Low]])-1</f>
        <v>4.6979865771812346E-3</v>
      </c>
      <c r="AH542" s="1">
        <f>(Table2[[#This Row],[Current Month High]]/Table2[[#This Row],[Close Price]])-1</f>
        <v>9.7194388777555263E-2</v>
      </c>
      <c r="AI542">
        <v>31.830327321309198</v>
      </c>
      <c r="AJ542">
        <v>39.223436410137097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-0.06</v>
      </c>
      <c r="AM542" t="s">
        <v>3158</v>
      </c>
      <c r="AN542">
        <v>-5.45</v>
      </c>
      <c r="AO542" t="s">
        <v>3158</v>
      </c>
      <c r="AQ542">
        <f>(Table2[[#This Row],[Sharpe Ratio]]-AVERAGE(Table2[Sharpe Ratio]))/_xlfn.STDEV.P(Table2[Sharpe Ratio])</f>
        <v>-0.65585503827864744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317</v>
      </c>
      <c r="AT542">
        <f>_xlfn.RANK.AVG(Table2[[#This Row],[6M Return vs Nifty Z-Score]],Table2[6M Return vs Nifty Z-Score])</f>
        <v>615</v>
      </c>
      <c r="AU542">
        <f>_xlfn.RANK.AVG(Table2[[#This Row],[Sharpe Ratio Z-Score]],Table2[Sharpe Ratio Z-Score])</f>
        <v>531</v>
      </c>
      <c r="AV542">
        <f>(Table2[[#This Row],[Rank 1Y]]+Table2[[#This Row],[Rank 6M]]+Table2[[#This Row],[Rank Sharpe]])/3</f>
        <v>487.66666666666669</v>
      </c>
    </row>
    <row r="543" spans="1:48" hidden="1" x14ac:dyDescent="0.3">
      <c r="A543" t="s">
        <v>961</v>
      </c>
      <c r="B543" t="s">
        <v>962</v>
      </c>
      <c r="C543" t="s">
        <v>3123</v>
      </c>
      <c r="D543" t="s">
        <v>963</v>
      </c>
      <c r="E543">
        <v>14555.0763563579</v>
      </c>
      <c r="F543">
        <v>186.18</v>
      </c>
      <c r="G543">
        <v>-7.3719299101693198E-2</v>
      </c>
      <c r="H543">
        <f>(Table2[[#This Row],[1Y Return vs Nifty]]-AVERAGE(Table2[1Y Return vs Nifty]))/_xlfn.STDEV.P(Table2[1Y Return vs Nifty])</f>
        <v>-0.30373180452493731</v>
      </c>
      <c r="I543">
        <v>8.1221034368407299</v>
      </c>
      <c r="J543">
        <f>(Table2[[#This Row],[1M Return vs Nifty]]-AVERAGE(Table2[1M Return vs Nifty]))/_xlfn.STDEV.P(Table2[1M Return vs Nifty])</f>
        <v>0.99340335209865116</v>
      </c>
      <c r="K543">
        <v>-18.449959732539298</v>
      </c>
      <c r="L543">
        <f>(Table2[[#This Row],[6M Return vs Nifty]]-AVERAGE(Table2[6M Return vs Nifty]))/_xlfn.STDEV.P(Table2[6M Return vs Nifty])</f>
        <v>-0.80148551653070255</v>
      </c>
      <c r="M543">
        <v>-0.97629304888164403</v>
      </c>
      <c r="N543">
        <f>(Table2[[#This Row],[1W Return vs Nifty]]-AVERAGE(Table2[1W Return vs Nifty]))/_xlfn.STDEV.P(Table2[1W Return vs Nifty])</f>
        <v>-0.39239895229269406</v>
      </c>
      <c r="O543">
        <v>186.21</v>
      </c>
      <c r="P543">
        <v>187.505159753676</v>
      </c>
      <c r="Q543">
        <v>193.21253667302301</v>
      </c>
      <c r="R543">
        <v>47.199814871316399</v>
      </c>
      <c r="S543" s="1">
        <f>(Table2[[#This Row],[Close Price]]-Table2[[#This Row],[20D EMA]])/Table2[[#This Row],[20D EMA]]</f>
        <v>-1.6110842597068437E-4</v>
      </c>
      <c r="T543" s="1">
        <f>(Table2[[#This Row],[Close Price]]-Table2[[#This Row],[50D EMA]])/Table2[[#This Row],[50D EMA]]</f>
        <v>-7.0673242027944286E-3</v>
      </c>
      <c r="U543" s="1">
        <f>(Table2[[#This Row],[Close Price]]-Table2[[#This Row],[200D EMA]])/Table2[[#This Row],[200D EMA]]</f>
        <v>-3.6397931490979224E-2</v>
      </c>
      <c r="V543">
        <v>3.0378636138081299</v>
      </c>
      <c r="W543">
        <v>182.36</v>
      </c>
      <c r="X543">
        <v>187.8</v>
      </c>
      <c r="Y543">
        <v>182.36</v>
      </c>
      <c r="Z543">
        <v>194.7</v>
      </c>
      <c r="AA543">
        <v>182.36</v>
      </c>
      <c r="AB543">
        <v>202.73</v>
      </c>
      <c r="AC543" s="1">
        <f>(Table2[[#This Row],[Close Price]]/Table2[[#This Row],[Day Low]])-1</f>
        <v>2.0947576222855924E-2</v>
      </c>
      <c r="AD543" s="1">
        <f>(Table2[[#This Row],[Day High]]/Table2[[#This Row],[Close Price]])-1</f>
        <v>8.7012568482114361E-3</v>
      </c>
      <c r="AE543" s="1">
        <f>(Table2[[#This Row],[Close Price]]/Table2[[#This Row],[Current Week Low]])-1</f>
        <v>2.0947576222855924E-2</v>
      </c>
      <c r="AF543" s="1">
        <f>(Table2[[#This Row],[Current Week High]]/Table2[[#This Row],[Close Price]])-1</f>
        <v>4.5762165646148878E-2</v>
      </c>
      <c r="AG543" s="1">
        <f>(Table2[[#This Row],[Close Price]]/Table2[[#This Row],[Current Month Low]])-1</f>
        <v>2.0947576222855924E-2</v>
      </c>
      <c r="AH543" s="1">
        <f>(Table2[[#This Row],[Current Month High]]/Table2[[#This Row],[Close Price]])-1</f>
        <v>8.8892469653023776E-2</v>
      </c>
      <c r="AI543">
        <v>27.5915780427543</v>
      </c>
      <c r="AJ543">
        <v>22.0452310717797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-0.06</v>
      </c>
      <c r="AM543" t="s">
        <v>3158</v>
      </c>
      <c r="AN543">
        <v>10.44</v>
      </c>
      <c r="AO543" t="s">
        <v>3159</v>
      </c>
      <c r="AP543">
        <v>1.8753612147279001E-2</v>
      </c>
      <c r="AQ543">
        <f>(Table2[[#This Row],[Sharpe Ratio]]-AVERAGE(Table2[Sharpe Ratio]))/_xlfn.STDEV.P(Table2[Sharpe Ratio])</f>
        <v>-0.43356912914976392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416</v>
      </c>
      <c r="AT543">
        <f>_xlfn.RANK.AVG(Table2[[#This Row],[6M Return vs Nifty Z-Score]],Table2[6M Return vs Nifty Z-Score])</f>
        <v>606</v>
      </c>
      <c r="AU543">
        <f>_xlfn.RANK.AVG(Table2[[#This Row],[Sharpe Ratio Z-Score]],Table2[Sharpe Ratio Z-Score])</f>
        <v>450</v>
      </c>
      <c r="AV543">
        <f>(Table2[[#This Row],[Rank 1Y]]+Table2[[#This Row],[Rank 6M]]+Table2[[#This Row],[Rank Sharpe]])/3</f>
        <v>490.66666666666669</v>
      </c>
    </row>
    <row r="544" spans="1:48" hidden="1" x14ac:dyDescent="0.3">
      <c r="A544" t="s">
        <v>585</v>
      </c>
      <c r="B544" t="s">
        <v>586</v>
      </c>
      <c r="C544" t="s">
        <v>3113</v>
      </c>
      <c r="D544" t="s">
        <v>54</v>
      </c>
      <c r="E544">
        <v>31884.043422499999</v>
      </c>
      <c r="F544">
        <v>258.25</v>
      </c>
      <c r="G544">
        <v>-26.2564426522448</v>
      </c>
      <c r="H544">
        <f>(Table2[[#This Row],[1Y Return vs Nifty]]-AVERAGE(Table2[1Y Return vs Nifty]))/_xlfn.STDEV.P(Table2[1Y Return vs Nifty])</f>
        <v>-0.82994776846652241</v>
      </c>
      <c r="I544">
        <v>-1.6873721529347701</v>
      </c>
      <c r="J544">
        <f>(Table2[[#This Row],[1M Return vs Nifty]]-AVERAGE(Table2[1M Return vs Nifty]))/_xlfn.STDEV.P(Table2[1M Return vs Nifty])</f>
        <v>-7.9645926358884622E-2</v>
      </c>
      <c r="K544">
        <v>-8.6678121681095703</v>
      </c>
      <c r="L544">
        <f>(Table2[[#This Row],[6M Return vs Nifty]]-AVERAGE(Table2[6M Return vs Nifty]))/_xlfn.STDEV.P(Table2[6M Return vs Nifty])</f>
        <v>-0.46186823033760194</v>
      </c>
      <c r="M544">
        <v>-0.99418670113369501</v>
      </c>
      <c r="N544">
        <f>(Table2[[#This Row],[1W Return vs Nifty]]-AVERAGE(Table2[1W Return vs Nifty]))/_xlfn.STDEV.P(Table2[1W Return vs Nifty])</f>
        <v>-0.39614649796049695</v>
      </c>
      <c r="O544">
        <v>276.19</v>
      </c>
      <c r="P544">
        <v>289.14269289332498</v>
      </c>
      <c r="Q544">
        <v>290.90174019570799</v>
      </c>
      <c r="R544">
        <v>25.309790744971401</v>
      </c>
      <c r="S544" s="1">
        <f>(Table2[[#This Row],[Close Price]]-Table2[[#This Row],[20D EMA]])/Table2[[#This Row],[20D EMA]]</f>
        <v>-6.4955284405662755E-2</v>
      </c>
      <c r="T544" s="1">
        <f>(Table2[[#This Row],[Close Price]]-Table2[[#This Row],[50D EMA]])/Table2[[#This Row],[50D EMA]]</f>
        <v>-0.10684237801133847</v>
      </c>
      <c r="U544" s="1">
        <f>(Table2[[#This Row],[Close Price]]-Table2[[#This Row],[200D EMA]])/Table2[[#This Row],[200D EMA]]</f>
        <v>-0.11224319309242048</v>
      </c>
      <c r="V544">
        <v>0.41644878753724501</v>
      </c>
      <c r="W544">
        <v>256.64999999999998</v>
      </c>
      <c r="X544">
        <v>265.2</v>
      </c>
      <c r="Y544">
        <v>256.64999999999998</v>
      </c>
      <c r="Z544">
        <v>275.35000000000002</v>
      </c>
      <c r="AA544">
        <v>256.64999999999998</v>
      </c>
      <c r="AB544">
        <v>280</v>
      </c>
      <c r="AC544" s="1">
        <f>(Table2[[#This Row],[Close Price]]/Table2[[#This Row],[Day Low]])-1</f>
        <v>6.2341710500681824E-3</v>
      </c>
      <c r="AD544" s="1">
        <f>(Table2[[#This Row],[Day High]]/Table2[[#This Row],[Close Price]])-1</f>
        <v>2.6911907066795804E-2</v>
      </c>
      <c r="AE544" s="1">
        <f>(Table2[[#This Row],[Close Price]]/Table2[[#This Row],[Current Week Low]])-1</f>
        <v>6.2341710500681824E-3</v>
      </c>
      <c r="AF544" s="1">
        <f>(Table2[[#This Row],[Current Week High]]/Table2[[#This Row],[Close Price]])-1</f>
        <v>6.6214908034849973E-2</v>
      </c>
      <c r="AG544" s="1">
        <f>(Table2[[#This Row],[Close Price]]/Table2[[#This Row],[Current Month Low]])-1</f>
        <v>6.2341710500681824E-3</v>
      </c>
      <c r="AH544" s="1">
        <f>(Table2[[#This Row],[Current Month High]]/Table2[[#This Row],[Close Price]])-1</f>
        <v>8.4220716360116077E-2</v>
      </c>
      <c r="AI544">
        <v>32.817037754114203</v>
      </c>
      <c r="AJ544">
        <v>4.8943948009748199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-0.18</v>
      </c>
      <c r="AM544" t="s">
        <v>3158</v>
      </c>
      <c r="AN544">
        <v>-5.44</v>
      </c>
      <c r="AO544" t="s">
        <v>3158</v>
      </c>
      <c r="AP544">
        <v>4.0952677853649998E-2</v>
      </c>
      <c r="AQ544">
        <f>(Table2[[#This Row],[Sharpe Ratio]]-AVERAGE(Table2[Sharpe Ratio]))/_xlfn.STDEV.P(Table2[Sharpe Ratio])</f>
        <v>-0.17044437944289414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610</v>
      </c>
      <c r="AT544">
        <f>_xlfn.RANK.AVG(Table2[[#This Row],[6M Return vs Nifty Z-Score]],Table2[6M Return vs Nifty Z-Score])</f>
        <v>469</v>
      </c>
      <c r="AU544">
        <f>_xlfn.RANK.AVG(Table2[[#This Row],[Sharpe Ratio Z-Score]],Table2[Sharpe Ratio Z-Score])</f>
        <v>396</v>
      </c>
      <c r="AV544">
        <f>(Table2[[#This Row],[Rank 1Y]]+Table2[[#This Row],[Rank 6M]]+Table2[[#This Row],[Rank Sharpe]])/3</f>
        <v>491.66666666666669</v>
      </c>
    </row>
    <row r="545" spans="1:48" hidden="1" x14ac:dyDescent="0.3">
      <c r="A545" t="s">
        <v>1785</v>
      </c>
      <c r="B545" t="s">
        <v>1786</v>
      </c>
      <c r="C545" t="s">
        <v>3117</v>
      </c>
      <c r="D545" t="s">
        <v>475</v>
      </c>
      <c r="E545">
        <v>4224.05394075</v>
      </c>
      <c r="F545">
        <v>377.55</v>
      </c>
      <c r="G545">
        <v>-5.8663564174105698</v>
      </c>
      <c r="H545">
        <f>(Table2[[#This Row],[1Y Return vs Nifty]]-AVERAGE(Table2[1Y Return vs Nifty]))/_xlfn.STDEV.P(Table2[1Y Return vs Nifty])</f>
        <v>-0.42015124966293876</v>
      </c>
      <c r="I545">
        <v>-12.7673292189882</v>
      </c>
      <c r="J545">
        <f>(Table2[[#This Row],[1M Return vs Nifty]]-AVERAGE(Table2[1M Return vs Nifty]))/_xlfn.STDEV.P(Table2[1M Return vs Nifty])</f>
        <v>-1.2916719746688949</v>
      </c>
      <c r="K545">
        <v>-7.8508095505680604</v>
      </c>
      <c r="L545">
        <f>(Table2[[#This Row],[6M Return vs Nifty]]-AVERAGE(Table2[6M Return vs Nifty]))/_xlfn.STDEV.P(Table2[6M Return vs Nifty])</f>
        <v>-0.43350347607944201</v>
      </c>
      <c r="M545">
        <v>-15.0882388296353</v>
      </c>
      <c r="N545">
        <f>(Table2[[#This Row],[1W Return vs Nifty]]-AVERAGE(Table2[1W Return vs Nifty]))/_xlfn.STDEV.P(Table2[1W Return vs Nifty])</f>
        <v>-3.3479253328208158</v>
      </c>
      <c r="O545">
        <v>455.8</v>
      </c>
      <c r="P545">
        <v>463.57694353294102</v>
      </c>
      <c r="Q545">
        <v>418.87941556896601</v>
      </c>
      <c r="R545">
        <v>18.4020076439432</v>
      </c>
      <c r="S545" s="1">
        <f>(Table2[[#This Row],[Close Price]]-Table2[[#This Row],[20D EMA]])/Table2[[#This Row],[20D EMA]]</f>
        <v>-0.17167617376042124</v>
      </c>
      <c r="T545" s="1">
        <f>(Table2[[#This Row],[Close Price]]-Table2[[#This Row],[50D EMA]])/Table2[[#This Row],[50D EMA]]</f>
        <v>-0.18557209268719393</v>
      </c>
      <c r="U545" s="1">
        <f>(Table2[[#This Row],[Close Price]]-Table2[[#This Row],[200D EMA]])/Table2[[#This Row],[200D EMA]]</f>
        <v>-9.8666618680290238E-2</v>
      </c>
      <c r="V545">
        <v>0.63157109283574597</v>
      </c>
      <c r="W545">
        <v>374.6</v>
      </c>
      <c r="X545">
        <v>401.95</v>
      </c>
      <c r="Y545">
        <v>374.6</v>
      </c>
      <c r="Z545">
        <v>468</v>
      </c>
      <c r="AA545">
        <v>374.6</v>
      </c>
      <c r="AB545">
        <v>505.7</v>
      </c>
      <c r="AC545" s="1">
        <f>(Table2[[#This Row],[Close Price]]/Table2[[#This Row],[Day Low]])-1</f>
        <v>7.8750667378537642E-3</v>
      </c>
      <c r="AD545" s="1">
        <f>(Table2[[#This Row],[Day High]]/Table2[[#This Row],[Close Price]])-1</f>
        <v>6.4627201695139691E-2</v>
      </c>
      <c r="AE545" s="1">
        <f>(Table2[[#This Row],[Close Price]]/Table2[[#This Row],[Current Week Low]])-1</f>
        <v>7.8750667378537642E-3</v>
      </c>
      <c r="AF545" s="1">
        <f>(Table2[[#This Row],[Current Week High]]/Table2[[#This Row],[Close Price]])-1</f>
        <v>0.23957091775923711</v>
      </c>
      <c r="AG545" s="1">
        <f>(Table2[[#This Row],[Close Price]]/Table2[[#This Row],[Current Month Low]])-1</f>
        <v>7.8750667378537642E-3</v>
      </c>
      <c r="AH545" s="1">
        <f>(Table2[[#This Row],[Current Month High]]/Table2[[#This Row],[Close Price]])-1</f>
        <v>0.33942524168984223</v>
      </c>
      <c r="AI545">
        <v>51.238246589855599</v>
      </c>
      <c r="AJ545">
        <v>20.623003194888099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-0.17</v>
      </c>
      <c r="AM545" t="s">
        <v>3158</v>
      </c>
      <c r="AN545">
        <v>-15.21</v>
      </c>
      <c r="AO545" t="s">
        <v>3158</v>
      </c>
      <c r="AP545">
        <v>-1.9327191849959999E-3</v>
      </c>
      <c r="AQ545">
        <f>(Table2[[#This Row],[Sharpe Ratio]]-AVERAGE(Table2[Sharpe Ratio]))/_xlfn.STDEV.P(Table2[Sharpe Ratio])</f>
        <v>-0.67876349120780777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459</v>
      </c>
      <c r="AT545">
        <f>_xlfn.RANK.AVG(Table2[[#This Row],[6M Return vs Nifty Z-Score]],Table2[6M Return vs Nifty Z-Score])</f>
        <v>456</v>
      </c>
      <c r="AU545">
        <f>_xlfn.RANK.AVG(Table2[[#This Row],[Sharpe Ratio Z-Score]],Table2[Sharpe Ratio Z-Score])</f>
        <v>560</v>
      </c>
      <c r="AV545">
        <f>(Table2[[#This Row],[Rank 1Y]]+Table2[[#This Row],[Rank 6M]]+Table2[[#This Row],[Rank Sharpe]])/3</f>
        <v>491.66666666666669</v>
      </c>
    </row>
    <row r="546" spans="1:48" x14ac:dyDescent="0.3">
      <c r="A546" t="s">
        <v>663</v>
      </c>
      <c r="B546" t="s">
        <v>664</v>
      </c>
      <c r="C546" t="s">
        <v>3127</v>
      </c>
      <c r="D546" t="s">
        <v>165</v>
      </c>
      <c r="E546">
        <v>26523.949883969999</v>
      </c>
      <c r="F546">
        <v>1041.1500000000001</v>
      </c>
      <c r="G546">
        <v>-11.1838321102599</v>
      </c>
      <c r="H546">
        <f>(Table2[[#This Row],[1Y Return vs Nifty]]-AVERAGE(Table2[1Y Return vs Nifty]))/_xlfn.STDEV.P(Table2[1Y Return vs Nifty])</f>
        <v>-0.52702098050446922</v>
      </c>
      <c r="I546">
        <v>-4.5671142327112797</v>
      </c>
      <c r="J546">
        <f>(Table2[[#This Row],[1M Return vs Nifty]]-AVERAGE(Table2[1M Return vs Nifty]))/_xlfn.STDEV.P(Table2[1M Return vs Nifty])</f>
        <v>-0.3946581951155172</v>
      </c>
      <c r="K546">
        <v>-8.6380074038057195</v>
      </c>
      <c r="L546">
        <f>(Table2[[#This Row],[6M Return vs Nifty]]-AVERAGE(Table2[6M Return vs Nifty]))/_xlfn.STDEV.P(Table2[6M Return vs Nifty])</f>
        <v>-0.46083346643715684</v>
      </c>
      <c r="M546">
        <v>-1.4077066530894899</v>
      </c>
      <c r="N546">
        <f>(Table2[[#This Row],[1W Return vs Nifty]]-AVERAGE(Table2[1W Return vs Nifty]))/_xlfn.STDEV.P(Table2[1W Return vs Nifty])</f>
        <v>-0.48275178583985578</v>
      </c>
      <c r="O546">
        <v>1104.95</v>
      </c>
      <c r="P546">
        <v>1097.3267195365199</v>
      </c>
      <c r="Q546">
        <v>1073.3906069754701</v>
      </c>
      <c r="R546">
        <v>28.630087072142999</v>
      </c>
      <c r="S546" s="1">
        <f>(Table2[[#This Row],[Close Price]]-Table2[[#This Row],[20D EMA]])/Table2[[#This Row],[20D EMA]]</f>
        <v>-5.7740169238427036E-2</v>
      </c>
      <c r="T546" s="1">
        <f>(Table2[[#This Row],[Close Price]]-Table2[[#This Row],[50D EMA]])/Table2[[#This Row],[50D EMA]]</f>
        <v>-5.1194159894554753E-2</v>
      </c>
      <c r="U546" s="1">
        <f>(Table2[[#This Row],[Close Price]]-Table2[[#This Row],[200D EMA]])/Table2[[#This Row],[200D EMA]]</f>
        <v>-3.0036229836513523E-2</v>
      </c>
      <c r="V546">
        <v>0.52278641209944199</v>
      </c>
      <c r="W546">
        <v>1034.8</v>
      </c>
      <c r="X546">
        <v>1080.8</v>
      </c>
      <c r="Y546">
        <v>1034.8</v>
      </c>
      <c r="Z546">
        <v>1112.45</v>
      </c>
      <c r="AA546">
        <v>1034.8</v>
      </c>
      <c r="AB546">
        <v>1163.8499999999999</v>
      </c>
      <c r="AC546" s="1">
        <f>(Table2[[#This Row],[Close Price]]/Table2[[#This Row],[Day Low]])-1</f>
        <v>6.1364514882105148E-3</v>
      </c>
      <c r="AD546" s="1">
        <f>(Table2[[#This Row],[Day High]]/Table2[[#This Row],[Close Price]])-1</f>
        <v>3.808288911299984E-2</v>
      </c>
      <c r="AE546" s="1">
        <f>(Table2[[#This Row],[Close Price]]/Table2[[#This Row],[Current Week Low]])-1</f>
        <v>6.1364514882105148E-3</v>
      </c>
      <c r="AF546" s="1">
        <f>(Table2[[#This Row],[Current Week High]]/Table2[[#This Row],[Close Price]])-1</f>
        <v>6.8481967055659565E-2</v>
      </c>
      <c r="AG546" s="1">
        <f>(Table2[[#This Row],[Close Price]]/Table2[[#This Row],[Current Month Low]])-1</f>
        <v>6.1364514882105148E-3</v>
      </c>
      <c r="AH546" s="1">
        <f>(Table2[[#This Row],[Current Month High]]/Table2[[#This Row],[Close Price]])-1</f>
        <v>0.11785045382509707</v>
      </c>
      <c r="AI546">
        <v>29.568265859866401</v>
      </c>
      <c r="AJ546">
        <v>11.591639871382601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0.08</v>
      </c>
      <c r="AM546" t="s">
        <v>3159</v>
      </c>
      <c r="AN546">
        <v>-4.63</v>
      </c>
      <c r="AO546" t="s">
        <v>3158</v>
      </c>
      <c r="AP546">
        <v>1.2277102922429999E-3</v>
      </c>
      <c r="AQ546">
        <f>(Table2[[#This Row],[Sharpe Ratio]]-AVERAGE(Table2[Sharpe Ratio]))/_xlfn.STDEV.P(Table2[Sharpe Ratio])</f>
        <v>-0.64130303110718001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-2.5065674590041791</v>
      </c>
      <c r="AS546">
        <f>_xlfn.RANK.AVG(Table2[[#This Row],[1Y Return vs Nifty Z-Score]],Table2[1Y Return vs Nifty Z-Score])</f>
        <v>503</v>
      </c>
      <c r="AT546">
        <f>_xlfn.RANK.AVG(Table2[[#This Row],[6M Return vs Nifty Z-Score]],Table2[6M Return vs Nifty Z-Score])</f>
        <v>468</v>
      </c>
      <c r="AU546">
        <f>_xlfn.RANK.AVG(Table2[[#This Row],[Sharpe Ratio Z-Score]],Table2[Sharpe Ratio Z-Score])</f>
        <v>505</v>
      </c>
      <c r="AV546">
        <f>(Table2[[#This Row],[Rank 1Y]]+Table2[[#This Row],[Rank 6M]]+Table2[[#This Row],[Rank Sharpe]])/3</f>
        <v>492</v>
      </c>
    </row>
    <row r="547" spans="1:48" hidden="1" x14ac:dyDescent="0.3">
      <c r="A547" t="s">
        <v>980</v>
      </c>
      <c r="B547" t="s">
        <v>981</v>
      </c>
      <c r="C547" t="s">
        <v>578</v>
      </c>
      <c r="D547" t="s">
        <v>578</v>
      </c>
      <c r="E547">
        <v>14120.187458603999</v>
      </c>
      <c r="F547">
        <v>148.72999999999999</v>
      </c>
      <c r="G547">
        <v>-27.419159868540401</v>
      </c>
      <c r="H547">
        <f>(Table2[[#This Row],[1Y Return vs Nifty]]-AVERAGE(Table2[1Y Return vs Nifty]))/_xlfn.STDEV.P(Table2[1Y Return vs Nifty])</f>
        <v>-0.8533158632407819</v>
      </c>
      <c r="I547">
        <v>-1.8724966808416199</v>
      </c>
      <c r="J547">
        <f>(Table2[[#This Row],[1M Return vs Nifty]]-AVERAGE(Table2[1M Return vs Nifty]))/_xlfn.STDEV.P(Table2[1M Return vs Nifty])</f>
        <v>-9.9896523781471541E-2</v>
      </c>
      <c r="K547">
        <v>0.34057281183938498</v>
      </c>
      <c r="L547">
        <f>(Table2[[#This Row],[6M Return vs Nifty]]-AVERAGE(Table2[6M Return vs Nifty]))/_xlfn.STDEV.P(Table2[6M Return vs Nifty])</f>
        <v>-0.14911448789788564</v>
      </c>
      <c r="M547">
        <v>3.04612150169697</v>
      </c>
      <c r="N547">
        <f>(Table2[[#This Row],[1W Return vs Nifty]]-AVERAGE(Table2[1W Return vs Nifty]))/_xlfn.STDEV.P(Table2[1W Return vs Nifty])</f>
        <v>0.45003287832480987</v>
      </c>
      <c r="O547">
        <v>157.12</v>
      </c>
      <c r="P547">
        <v>163.249877750042</v>
      </c>
      <c r="Q547">
        <v>158.11896527784501</v>
      </c>
      <c r="R547">
        <v>33.426374343382498</v>
      </c>
      <c r="S547" s="1">
        <f>(Table2[[#This Row],[Close Price]]-Table2[[#This Row],[20D EMA]])/Table2[[#This Row],[20D EMA]]</f>
        <v>-5.3398676171079525E-2</v>
      </c>
      <c r="T547" s="1">
        <f>(Table2[[#This Row],[Close Price]]-Table2[[#This Row],[50D EMA]])/Table2[[#This Row],[50D EMA]]</f>
        <v>-8.8942656191595693E-2</v>
      </c>
      <c r="U547" s="1">
        <f>(Table2[[#This Row],[Close Price]]-Table2[[#This Row],[200D EMA]])/Table2[[#This Row],[200D EMA]]</f>
        <v>-5.9379121671754076E-2</v>
      </c>
      <c r="V547">
        <v>0.43418800943235902</v>
      </c>
      <c r="W547">
        <v>147.80000000000001</v>
      </c>
      <c r="X547">
        <v>154.30000000000001</v>
      </c>
      <c r="Y547">
        <v>147.80000000000001</v>
      </c>
      <c r="Z547">
        <v>158.38999999999999</v>
      </c>
      <c r="AA547">
        <v>147.29</v>
      </c>
      <c r="AB547">
        <v>165</v>
      </c>
      <c r="AC547" s="1">
        <f>(Table2[[#This Row],[Close Price]]/Table2[[#This Row],[Day Low]])-1</f>
        <v>6.2922868741541738E-3</v>
      </c>
      <c r="AD547" s="1">
        <f>(Table2[[#This Row],[Day High]]/Table2[[#This Row],[Close Price]])-1</f>
        <v>3.7450413500974999E-2</v>
      </c>
      <c r="AE547" s="1">
        <f>(Table2[[#This Row],[Close Price]]/Table2[[#This Row],[Current Week Low]])-1</f>
        <v>6.2922868741541738E-3</v>
      </c>
      <c r="AF547" s="1">
        <f>(Table2[[#This Row],[Current Week High]]/Table2[[#This Row],[Close Price]])-1</f>
        <v>6.4949909231493352E-2</v>
      </c>
      <c r="AG547" s="1">
        <f>(Table2[[#This Row],[Close Price]]/Table2[[#This Row],[Current Month Low]])-1</f>
        <v>9.7766311358544744E-3</v>
      </c>
      <c r="AH547" s="1">
        <f>(Table2[[#This Row],[Current Month High]]/Table2[[#This Row],[Close Price]])-1</f>
        <v>0.10939285954414046</v>
      </c>
      <c r="AI547">
        <v>43.178914812075497</v>
      </c>
      <c r="AJ547">
        <v>21.263758662861701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-0.21</v>
      </c>
      <c r="AM547" t="s">
        <v>3158</v>
      </c>
      <c r="AN547">
        <v>-1.17</v>
      </c>
      <c r="AO547" t="s">
        <v>3158</v>
      </c>
      <c r="AP547">
        <v>1.8145724489489999E-3</v>
      </c>
      <c r="AQ547">
        <f>(Table2[[#This Row],[Sharpe Ratio]]-AVERAGE(Table2[Sharpe Ratio]))/_xlfn.STDEV.P(Table2[Sharpe Ratio])</f>
        <v>-0.63434697448127508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617</v>
      </c>
      <c r="AT547">
        <f>_xlfn.RANK.AVG(Table2[[#This Row],[6M Return vs Nifty Z-Score]],Table2[6M Return vs Nifty Z-Score])</f>
        <v>357</v>
      </c>
      <c r="AU547">
        <f>_xlfn.RANK.AVG(Table2[[#This Row],[Sharpe Ratio Z-Score]],Table2[Sharpe Ratio Z-Score])</f>
        <v>504</v>
      </c>
      <c r="AV547">
        <f>(Table2[[#This Row],[Rank 1Y]]+Table2[[#This Row],[Rank 6M]]+Table2[[#This Row],[Rank Sharpe]])/3</f>
        <v>492.66666666666669</v>
      </c>
    </row>
    <row r="548" spans="1:48" hidden="1" x14ac:dyDescent="0.3">
      <c r="A548" t="s">
        <v>1288</v>
      </c>
      <c r="B548" t="s">
        <v>1289</v>
      </c>
      <c r="C548" t="s">
        <v>3122</v>
      </c>
      <c r="D548" t="s">
        <v>423</v>
      </c>
      <c r="E548">
        <v>8548.1000684099999</v>
      </c>
      <c r="F548">
        <v>279.89999999999998</v>
      </c>
      <c r="G548">
        <v>-13.159456441636101</v>
      </c>
      <c r="H548">
        <f>(Table2[[#This Row],[1Y Return vs Nifty]]-AVERAGE(Table2[1Y Return vs Nifty]))/_xlfn.STDEV.P(Table2[1Y Return vs Nifty])</f>
        <v>-0.56672674555800318</v>
      </c>
      <c r="I548">
        <v>-1.9738581279052001</v>
      </c>
      <c r="J548">
        <f>(Table2[[#This Row],[1M Return vs Nifty]]-AVERAGE(Table2[1M Return vs Nifty]))/_xlfn.STDEV.P(Table2[1M Return vs Nifty])</f>
        <v>-0.11098435683019782</v>
      </c>
      <c r="K548">
        <v>8.2247149207558792</v>
      </c>
      <c r="L548">
        <f>(Table2[[#This Row],[6M Return vs Nifty]]-AVERAGE(Table2[6M Return vs Nifty]))/_xlfn.STDEV.P(Table2[6M Return vs Nifty])</f>
        <v>0.12460771158388685</v>
      </c>
      <c r="M548">
        <v>4.0170407777348203</v>
      </c>
      <c r="N548">
        <f>(Table2[[#This Row],[1W Return vs Nifty]]-AVERAGE(Table2[1W Return vs Nifty]))/_xlfn.STDEV.P(Table2[1W Return vs Nifty])</f>
        <v>0.65337673878711111</v>
      </c>
      <c r="O548">
        <v>298.61</v>
      </c>
      <c r="P548">
        <v>302.62245888398098</v>
      </c>
      <c r="Q548">
        <v>292.50515863029699</v>
      </c>
      <c r="R548">
        <v>34.519817381739699</v>
      </c>
      <c r="S548" s="1">
        <f>(Table2[[#This Row],[Close Price]]-Table2[[#This Row],[20D EMA]])/Table2[[#This Row],[20D EMA]]</f>
        <v>-6.2656977328287858E-2</v>
      </c>
      <c r="T548" s="1">
        <f>(Table2[[#This Row],[Close Price]]-Table2[[#This Row],[50D EMA]])/Table2[[#This Row],[50D EMA]]</f>
        <v>-7.5085170372937562E-2</v>
      </c>
      <c r="U548" s="1">
        <f>(Table2[[#This Row],[Close Price]]-Table2[[#This Row],[200D EMA]])/Table2[[#This Row],[200D EMA]]</f>
        <v>-4.3093799402795896E-2</v>
      </c>
      <c r="V548">
        <v>0.63619225322137496</v>
      </c>
      <c r="W548">
        <v>277.3</v>
      </c>
      <c r="X548">
        <v>295.64999999999998</v>
      </c>
      <c r="Y548">
        <v>277.3</v>
      </c>
      <c r="Z548">
        <v>323</v>
      </c>
      <c r="AA548">
        <v>277.3</v>
      </c>
      <c r="AB548">
        <v>323</v>
      </c>
      <c r="AC548" s="1">
        <f>(Table2[[#This Row],[Close Price]]/Table2[[#This Row],[Day Low]])-1</f>
        <v>9.3761269383338952E-3</v>
      </c>
      <c r="AD548" s="1">
        <f>(Table2[[#This Row],[Day High]]/Table2[[#This Row],[Close Price]])-1</f>
        <v>5.6270096463022501E-2</v>
      </c>
      <c r="AE548" s="1">
        <f>(Table2[[#This Row],[Close Price]]/Table2[[#This Row],[Current Week Low]])-1</f>
        <v>9.3761269383338952E-3</v>
      </c>
      <c r="AF548" s="1">
        <f>(Table2[[#This Row],[Current Week High]]/Table2[[#This Row],[Close Price]])-1</f>
        <v>0.1539835655591284</v>
      </c>
      <c r="AG548" s="1">
        <f>(Table2[[#This Row],[Close Price]]/Table2[[#This Row],[Current Month Low]])-1</f>
        <v>9.3761269383338952E-3</v>
      </c>
      <c r="AH548" s="1">
        <f>(Table2[[#This Row],[Current Month High]]/Table2[[#This Row],[Close Price]])-1</f>
        <v>0.1539835655591284</v>
      </c>
      <c r="AI548">
        <v>32.868881743479797</v>
      </c>
      <c r="AJ548">
        <v>31.408450704225299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7.0000000000000007E-2</v>
      </c>
      <c r="AM548" t="s">
        <v>3159</v>
      </c>
      <c r="AN548">
        <v>-1.1299999999999999</v>
      </c>
      <c r="AO548" t="s">
        <v>3158</v>
      </c>
      <c r="AP548">
        <v>-6.1483686849750002E-2</v>
      </c>
      <c r="AQ548">
        <f>(Table2[[#This Row],[Sharpe Ratio]]-AVERAGE(Table2[Sharpe Ratio]))/_xlfn.STDEV.P(Table2[Sharpe Ratio])</f>
        <v>-1.3846190289520512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524</v>
      </c>
      <c r="AT548">
        <f>_xlfn.RANK.AVG(Table2[[#This Row],[6M Return vs Nifty Z-Score]],Table2[6M Return vs Nifty Z-Score])</f>
        <v>275</v>
      </c>
      <c r="AU548">
        <f>_xlfn.RANK.AVG(Table2[[#This Row],[Sharpe Ratio Z-Score]],Table2[Sharpe Ratio Z-Score])</f>
        <v>679</v>
      </c>
      <c r="AV548">
        <f>(Table2[[#This Row],[Rank 1Y]]+Table2[[#This Row],[Rank 6M]]+Table2[[#This Row],[Rank Sharpe]])/3</f>
        <v>492.66666666666669</v>
      </c>
    </row>
    <row r="549" spans="1:48" hidden="1" x14ac:dyDescent="0.3">
      <c r="A549" t="s">
        <v>445</v>
      </c>
      <c r="B549" t="s">
        <v>446</v>
      </c>
      <c r="C549" t="s">
        <v>3113</v>
      </c>
      <c r="D549" t="s">
        <v>404</v>
      </c>
      <c r="E549">
        <v>48878.283890676998</v>
      </c>
      <c r="F549">
        <v>187.61</v>
      </c>
      <c r="G549">
        <v>-15.7082796851777</v>
      </c>
      <c r="H549">
        <f>(Table2[[#This Row],[1Y Return vs Nifty]]-AVERAGE(Table2[1Y Return vs Nifty]))/_xlfn.STDEV.P(Table2[1Y Return vs Nifty])</f>
        <v>-0.61795256580316693</v>
      </c>
      <c r="I549">
        <v>-6.2718201864925103</v>
      </c>
      <c r="J549">
        <f>(Table2[[#This Row],[1M Return vs Nifty]]-AVERAGE(Table2[1M Return vs Nifty]))/_xlfn.STDEV.P(Table2[1M Return vs Nifty])</f>
        <v>-0.58113437082401687</v>
      </c>
      <c r="K549">
        <v>-22.206520301927799</v>
      </c>
      <c r="L549">
        <f>(Table2[[#This Row],[6M Return vs Nifty]]-AVERAGE(Table2[6M Return vs Nifty]))/_xlfn.STDEV.P(Table2[6M Return vs Nifty])</f>
        <v>-0.93190605022156869</v>
      </c>
      <c r="M549">
        <v>-0.858732179827153</v>
      </c>
      <c r="N549">
        <f>(Table2[[#This Row],[1W Return vs Nifty]]-AVERAGE(Table2[1W Return vs Nifty]))/_xlfn.STDEV.P(Table2[1W Return vs Nifty])</f>
        <v>-0.36777766652484262</v>
      </c>
      <c r="O549">
        <v>205.44</v>
      </c>
      <c r="P549">
        <v>213.68159189174199</v>
      </c>
      <c r="Q549">
        <v>209.770596684785</v>
      </c>
      <c r="R549">
        <v>25.0685752446769</v>
      </c>
      <c r="S549" s="1">
        <f>(Table2[[#This Row],[Close Price]]-Table2[[#This Row],[20D EMA]])/Table2[[#This Row],[20D EMA]]</f>
        <v>-8.6789330218068464E-2</v>
      </c>
      <c r="T549" s="1">
        <f>(Table2[[#This Row],[Close Price]]-Table2[[#This Row],[50D EMA]])/Table2[[#This Row],[50D EMA]]</f>
        <v>-0.12201140800631384</v>
      </c>
      <c r="U549" s="1">
        <f>(Table2[[#This Row],[Close Price]]-Table2[[#This Row],[200D EMA]])/Table2[[#This Row],[200D EMA]]</f>
        <v>-0.10564205391513927</v>
      </c>
      <c r="V549">
        <v>1.3876649648639801</v>
      </c>
      <c r="W549">
        <v>186.72</v>
      </c>
      <c r="X549">
        <v>194.2</v>
      </c>
      <c r="Y549">
        <v>186.72</v>
      </c>
      <c r="Z549">
        <v>202.98</v>
      </c>
      <c r="AA549">
        <v>186.72</v>
      </c>
      <c r="AB549">
        <v>208.8</v>
      </c>
      <c r="AC549" s="1">
        <f>(Table2[[#This Row],[Close Price]]/Table2[[#This Row],[Day Low]])-1</f>
        <v>4.7664952870609678E-3</v>
      </c>
      <c r="AD549" s="1">
        <f>(Table2[[#This Row],[Day High]]/Table2[[#This Row],[Close Price]])-1</f>
        <v>3.5126059378497887E-2</v>
      </c>
      <c r="AE549" s="1">
        <f>(Table2[[#This Row],[Close Price]]/Table2[[#This Row],[Current Week Low]])-1</f>
        <v>4.7664952870609678E-3</v>
      </c>
      <c r="AF549" s="1">
        <f>(Table2[[#This Row],[Current Week High]]/Table2[[#This Row],[Close Price]])-1</f>
        <v>8.1925270507968495E-2</v>
      </c>
      <c r="AG549" s="1">
        <f>(Table2[[#This Row],[Close Price]]/Table2[[#This Row],[Current Month Low]])-1</f>
        <v>4.7664952870609678E-3</v>
      </c>
      <c r="AH549" s="1">
        <f>(Table2[[#This Row],[Current Month High]]/Table2[[#This Row],[Close Price]])-1</f>
        <v>0.11294707105164958</v>
      </c>
      <c r="AI549">
        <v>31.602793028090101</v>
      </c>
      <c r="AJ549">
        <v>21.038709677419298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-0.14000000000000001</v>
      </c>
      <c r="AM549" t="s">
        <v>3158</v>
      </c>
      <c r="AN549">
        <v>-7.52</v>
      </c>
      <c r="AO549" t="s">
        <v>3158</v>
      </c>
      <c r="AP549">
        <v>7.7019611958524997E-2</v>
      </c>
      <c r="AQ549">
        <f>(Table2[[#This Row],[Sharpe Ratio]]-AVERAGE(Table2[Sharpe Ratio]))/_xlfn.STDEV.P(Table2[Sharpe Ratio])</f>
        <v>0.2570557295511432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547</v>
      </c>
      <c r="AT549">
        <f>_xlfn.RANK.AVG(Table2[[#This Row],[6M Return vs Nifty Z-Score]],Table2[6M Return vs Nifty Z-Score])</f>
        <v>652</v>
      </c>
      <c r="AU549">
        <f>_xlfn.RANK.AVG(Table2[[#This Row],[Sharpe Ratio Z-Score]],Table2[Sharpe Ratio Z-Score])</f>
        <v>281</v>
      </c>
      <c r="AV549">
        <f>(Table2[[#This Row],[Rank 1Y]]+Table2[[#This Row],[Rank 6M]]+Table2[[#This Row],[Rank Sharpe]])/3</f>
        <v>493.33333333333331</v>
      </c>
    </row>
    <row r="550" spans="1:48" hidden="1" x14ac:dyDescent="0.3">
      <c r="A550" t="s">
        <v>768</v>
      </c>
      <c r="B550" t="s">
        <v>769</v>
      </c>
      <c r="C550" t="s">
        <v>3125</v>
      </c>
      <c r="D550" t="s">
        <v>498</v>
      </c>
      <c r="E550">
        <v>20396.758185602001</v>
      </c>
      <c r="F550">
        <v>172.26</v>
      </c>
      <c r="G550">
        <v>-26.854877451772701</v>
      </c>
      <c r="H550">
        <f>(Table2[[#This Row],[1Y Return vs Nifty]]-AVERAGE(Table2[1Y Return vs Nifty]))/_xlfn.STDEV.P(Table2[1Y Return vs Nifty])</f>
        <v>-0.84197501027183153</v>
      </c>
      <c r="I550">
        <v>-0.59869565574579697</v>
      </c>
      <c r="J550">
        <f>(Table2[[#This Row],[1M Return vs Nifty]]-AVERAGE(Table2[1M Return vs Nifty]))/_xlfn.STDEV.P(Table2[1M Return vs Nifty])</f>
        <v>3.944336838383674E-2</v>
      </c>
      <c r="K550">
        <v>4.3025940541953496</v>
      </c>
      <c r="L550">
        <f>(Table2[[#This Row],[6M Return vs Nifty]]-AVERAGE(Table2[6M Return vs Nifty]))/_xlfn.STDEV.P(Table2[6M Return vs Nifty])</f>
        <v>-1.1560756132360718E-2</v>
      </c>
      <c r="M550">
        <v>3.4193394757166802</v>
      </c>
      <c r="N550">
        <f>(Table2[[#This Row],[1W Return vs Nifty]]-AVERAGE(Table2[1W Return vs Nifty]))/_xlfn.STDEV.P(Table2[1W Return vs Nifty])</f>
        <v>0.52819754711250433</v>
      </c>
      <c r="O550">
        <v>172.5</v>
      </c>
      <c r="P550">
        <v>176.705925480357</v>
      </c>
      <c r="Q550">
        <v>175.23627744228699</v>
      </c>
      <c r="R550">
        <v>42.680234937959497</v>
      </c>
      <c r="S550" s="1">
        <f>(Table2[[#This Row],[Close Price]]-Table2[[#This Row],[20D EMA]])/Table2[[#This Row],[20D EMA]]</f>
        <v>-1.3913043478261397E-3</v>
      </c>
      <c r="T550" s="1">
        <f>(Table2[[#This Row],[Close Price]]-Table2[[#This Row],[50D EMA]])/Table2[[#This Row],[50D EMA]]</f>
        <v>-2.5160024873366361E-2</v>
      </c>
      <c r="U550" s="1">
        <f>(Table2[[#This Row],[Close Price]]-Table2[[#This Row],[200D EMA]])/Table2[[#This Row],[200D EMA]]</f>
        <v>-1.6984368109892192E-2</v>
      </c>
      <c r="V550">
        <v>0.47580099636344197</v>
      </c>
      <c r="W550">
        <v>165.02</v>
      </c>
      <c r="X550">
        <v>172.55</v>
      </c>
      <c r="Y550">
        <v>165.02</v>
      </c>
      <c r="Z550">
        <v>180.7</v>
      </c>
      <c r="AA550">
        <v>165.02</v>
      </c>
      <c r="AB550">
        <v>180.7</v>
      </c>
      <c r="AC550" s="1">
        <f>(Table2[[#This Row],[Close Price]]/Table2[[#This Row],[Day Low]])-1</f>
        <v>4.3873469882438343E-2</v>
      </c>
      <c r="AD550" s="1">
        <f>(Table2[[#This Row],[Day High]]/Table2[[#This Row],[Close Price]])-1</f>
        <v>1.6835016835017313E-3</v>
      </c>
      <c r="AE550" s="1">
        <f>(Table2[[#This Row],[Close Price]]/Table2[[#This Row],[Current Week Low]])-1</f>
        <v>4.3873469882438343E-2</v>
      </c>
      <c r="AF550" s="1">
        <f>(Table2[[#This Row],[Current Week High]]/Table2[[#This Row],[Close Price]])-1</f>
        <v>4.8995704168117937E-2</v>
      </c>
      <c r="AG550" s="1">
        <f>(Table2[[#This Row],[Close Price]]/Table2[[#This Row],[Current Month Low]])-1</f>
        <v>4.3873469882438343E-2</v>
      </c>
      <c r="AH550" s="1">
        <f>(Table2[[#This Row],[Current Month High]]/Table2[[#This Row],[Close Price]])-1</f>
        <v>4.8995704168117937E-2</v>
      </c>
      <c r="AI550">
        <v>29.3045396493672</v>
      </c>
      <c r="AJ550">
        <v>21.0966608084358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0.06</v>
      </c>
      <c r="AM550" t="s">
        <v>3159</v>
      </c>
      <c r="AN550">
        <v>2.75</v>
      </c>
      <c r="AO550" t="s">
        <v>3159</v>
      </c>
      <c r="AP550">
        <v>-1.0723204398739999E-3</v>
      </c>
      <c r="AQ550">
        <f>(Table2[[#This Row],[Sharpe Ratio]]-AVERAGE(Table2[Sharpe Ratio]))/_xlfn.STDEV.P(Table2[Sharpe Ratio])</f>
        <v>-0.66856521496263421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613</v>
      </c>
      <c r="AT550">
        <f>_xlfn.RANK.AVG(Table2[[#This Row],[6M Return vs Nifty Z-Score]],Table2[6M Return vs Nifty Z-Score])</f>
        <v>313</v>
      </c>
      <c r="AU550">
        <f>_xlfn.RANK.AVG(Table2[[#This Row],[Sharpe Ratio Z-Score]],Table2[Sharpe Ratio Z-Score])</f>
        <v>558</v>
      </c>
      <c r="AV550">
        <f>(Table2[[#This Row],[Rank 1Y]]+Table2[[#This Row],[Rank 6M]]+Table2[[#This Row],[Rank Sharpe]])/3</f>
        <v>494.66666666666669</v>
      </c>
    </row>
    <row r="551" spans="1:48" hidden="1" x14ac:dyDescent="0.3">
      <c r="A551" t="s">
        <v>1532</v>
      </c>
      <c r="B551" t="s">
        <v>1533</v>
      </c>
      <c r="C551" t="s">
        <v>3125</v>
      </c>
      <c r="D551" t="s">
        <v>423</v>
      </c>
      <c r="E551">
        <v>6237.4975621599997</v>
      </c>
      <c r="F551">
        <v>1154.9000000000001</v>
      </c>
      <c r="G551">
        <v>-27.565073053016899</v>
      </c>
      <c r="H551">
        <f>(Table2[[#This Row],[1Y Return vs Nifty]]-AVERAGE(Table2[1Y Return vs Nifty]))/_xlfn.STDEV.P(Table2[1Y Return vs Nifty])</f>
        <v>-0.85624840184593309</v>
      </c>
      <c r="I551">
        <v>-2.2619303260964299</v>
      </c>
      <c r="J551">
        <f>(Table2[[#This Row],[1M Return vs Nifty]]-AVERAGE(Table2[1M Return vs Nifty]))/_xlfn.STDEV.P(Table2[1M Return vs Nifty])</f>
        <v>-0.14249630276286002</v>
      </c>
      <c r="K551">
        <v>14.0147913516142</v>
      </c>
      <c r="L551">
        <f>(Table2[[#This Row],[6M Return vs Nifty]]-AVERAGE(Table2[6M Return vs Nifty]))/_xlfn.STDEV.P(Table2[6M Return vs Nifty])</f>
        <v>0.32562799177768431</v>
      </c>
      <c r="M551">
        <v>3.8682729000940701</v>
      </c>
      <c r="N551">
        <f>(Table2[[#This Row],[1W Return vs Nifty]]-AVERAGE(Table2[1W Return vs Nifty]))/_xlfn.STDEV.P(Table2[1W Return vs Nifty])</f>
        <v>0.62221963304326122</v>
      </c>
      <c r="O551">
        <v>1188.21</v>
      </c>
      <c r="P551">
        <v>1200.92063617605</v>
      </c>
      <c r="Q551">
        <v>1163.0891119233199</v>
      </c>
      <c r="R551">
        <v>38.009179973330497</v>
      </c>
      <c r="S551" s="1">
        <f>(Table2[[#This Row],[Close Price]]-Table2[[#This Row],[20D EMA]])/Table2[[#This Row],[20D EMA]]</f>
        <v>-2.8033765075197097E-2</v>
      </c>
      <c r="T551" s="1">
        <f>(Table2[[#This Row],[Close Price]]-Table2[[#This Row],[50D EMA]])/Table2[[#This Row],[50D EMA]]</f>
        <v>-3.8321130297658997E-2</v>
      </c>
      <c r="U551" s="1">
        <f>(Table2[[#This Row],[Close Price]]-Table2[[#This Row],[200D EMA]])/Table2[[#This Row],[200D EMA]]</f>
        <v>-7.0408293219924268E-3</v>
      </c>
      <c r="V551">
        <v>0.66224283460035105</v>
      </c>
      <c r="W551">
        <v>1116.45</v>
      </c>
      <c r="X551">
        <v>1169.75</v>
      </c>
      <c r="Y551">
        <v>1116.45</v>
      </c>
      <c r="Z551">
        <v>1252</v>
      </c>
      <c r="AA551">
        <v>1116.45</v>
      </c>
      <c r="AB551">
        <v>1252</v>
      </c>
      <c r="AC551" s="1">
        <f>(Table2[[#This Row],[Close Price]]/Table2[[#This Row],[Day Low]])-1</f>
        <v>3.4439518115455314E-2</v>
      </c>
      <c r="AD551" s="1">
        <f>(Table2[[#This Row],[Day High]]/Table2[[#This Row],[Close Price]])-1</f>
        <v>1.2858256126071499E-2</v>
      </c>
      <c r="AE551" s="1">
        <f>(Table2[[#This Row],[Close Price]]/Table2[[#This Row],[Current Week Low]])-1</f>
        <v>3.4439518115455314E-2</v>
      </c>
      <c r="AF551" s="1">
        <f>(Table2[[#This Row],[Current Week High]]/Table2[[#This Row],[Close Price]])-1</f>
        <v>8.4076543423672989E-2</v>
      </c>
      <c r="AG551" s="1">
        <f>(Table2[[#This Row],[Close Price]]/Table2[[#This Row],[Current Month Low]])-1</f>
        <v>3.4439518115455314E-2</v>
      </c>
      <c r="AH551" s="1">
        <f>(Table2[[#This Row],[Current Month High]]/Table2[[#This Row],[Close Price]])-1</f>
        <v>8.4076543423672989E-2</v>
      </c>
      <c r="AI551">
        <v>21.897999826824801</v>
      </c>
      <c r="AJ551">
        <v>23.743705132326099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7.0000000000000007E-2</v>
      </c>
      <c r="AM551" t="s">
        <v>3159</v>
      </c>
      <c r="AN551">
        <v>0.66</v>
      </c>
      <c r="AO551" t="s">
        <v>3159</v>
      </c>
      <c r="AP551">
        <v>-4.3188509930372002E-2</v>
      </c>
      <c r="AQ551">
        <f>(Table2[[#This Row],[Sharpe Ratio]]-AVERAGE(Table2[Sharpe Ratio]))/_xlfn.STDEV.P(Table2[Sharpe Ratio])</f>
        <v>-1.1677669365519339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618</v>
      </c>
      <c r="AT551">
        <f>_xlfn.RANK.AVG(Table2[[#This Row],[6M Return vs Nifty Z-Score]],Table2[6M Return vs Nifty Z-Score])</f>
        <v>215</v>
      </c>
      <c r="AU551">
        <f>_xlfn.RANK.AVG(Table2[[#This Row],[Sharpe Ratio Z-Score]],Table2[Sharpe Ratio Z-Score])</f>
        <v>652</v>
      </c>
      <c r="AV551">
        <f>(Table2[[#This Row],[Rank 1Y]]+Table2[[#This Row],[Rank 6M]]+Table2[[#This Row],[Rank Sharpe]])/3</f>
        <v>495</v>
      </c>
    </row>
    <row r="552" spans="1:48" hidden="1" x14ac:dyDescent="0.3">
      <c r="A552" t="s">
        <v>418</v>
      </c>
      <c r="B552" t="s">
        <v>419</v>
      </c>
      <c r="C552" t="s">
        <v>3119</v>
      </c>
      <c r="D552" t="s">
        <v>420</v>
      </c>
      <c r="E552">
        <v>51281.250991300003</v>
      </c>
      <c r="F552">
        <v>2652.7</v>
      </c>
      <c r="G552">
        <v>-18.086878629202801</v>
      </c>
      <c r="H552">
        <f>(Table2[[#This Row],[1Y Return vs Nifty]]-AVERAGE(Table2[1Y Return vs Nifty]))/_xlfn.STDEV.P(Table2[1Y Return vs Nifty])</f>
        <v>-0.66575724674787662</v>
      </c>
      <c r="I552">
        <v>-4.42445127857148</v>
      </c>
      <c r="J552">
        <f>(Table2[[#This Row],[1M Return vs Nifty]]-AVERAGE(Table2[1M Return vs Nifty]))/_xlfn.STDEV.P(Table2[1M Return vs Nifty])</f>
        <v>-0.379052429180191</v>
      </c>
      <c r="K552">
        <v>0.69264956071327599</v>
      </c>
      <c r="L552">
        <f>(Table2[[#This Row],[6M Return vs Nifty]]-AVERAGE(Table2[6M Return vs Nifty]))/_xlfn.STDEV.P(Table2[6M Return vs Nifty])</f>
        <v>-0.13689106260229603</v>
      </c>
      <c r="M552">
        <v>1.37214736462359</v>
      </c>
      <c r="N552">
        <f>(Table2[[#This Row],[1W Return vs Nifty]]-AVERAGE(Table2[1W Return vs Nifty]))/_xlfn.STDEV.P(Table2[1W Return vs Nifty])</f>
        <v>9.9445170626151866E-2</v>
      </c>
      <c r="O552">
        <v>2851.56</v>
      </c>
      <c r="P552">
        <v>2923.6295950769399</v>
      </c>
      <c r="Q552">
        <v>2833.5910806697402</v>
      </c>
      <c r="R552">
        <v>18.927271376265299</v>
      </c>
      <c r="S552" s="1">
        <f>(Table2[[#This Row],[Close Price]]-Table2[[#This Row],[20D EMA]])/Table2[[#This Row],[20D EMA]]</f>
        <v>-6.9737266618973517E-2</v>
      </c>
      <c r="T552" s="1">
        <f>(Table2[[#This Row],[Close Price]]-Table2[[#This Row],[50D EMA]])/Table2[[#This Row],[50D EMA]]</f>
        <v>-9.2668919323143667E-2</v>
      </c>
      <c r="U552" s="1">
        <f>(Table2[[#This Row],[Close Price]]-Table2[[#This Row],[200D EMA]])/Table2[[#This Row],[200D EMA]]</f>
        <v>-6.3838103494801179E-2</v>
      </c>
      <c r="V552">
        <v>0.76627649342403104</v>
      </c>
      <c r="W552">
        <v>2644.35</v>
      </c>
      <c r="X552">
        <v>2746.25</v>
      </c>
      <c r="Y552">
        <v>2644.35</v>
      </c>
      <c r="Z552">
        <v>2877.95</v>
      </c>
      <c r="AA552">
        <v>2644.35</v>
      </c>
      <c r="AB552">
        <v>2893.3</v>
      </c>
      <c r="AC552" s="1">
        <f>(Table2[[#This Row],[Close Price]]/Table2[[#This Row],[Day Low]])-1</f>
        <v>3.1576757993456717E-3</v>
      </c>
      <c r="AD552" s="1">
        <f>(Table2[[#This Row],[Day High]]/Table2[[#This Row],[Close Price]])-1</f>
        <v>3.5265955441625474E-2</v>
      </c>
      <c r="AE552" s="1">
        <f>(Table2[[#This Row],[Close Price]]/Table2[[#This Row],[Current Week Low]])-1</f>
        <v>3.1576757993456717E-3</v>
      </c>
      <c r="AF552" s="1">
        <f>(Table2[[#This Row],[Current Week High]]/Table2[[#This Row],[Close Price]])-1</f>
        <v>8.4913484374411041E-2</v>
      </c>
      <c r="AG552" s="1">
        <f>(Table2[[#This Row],[Close Price]]/Table2[[#This Row],[Current Month Low]])-1</f>
        <v>3.1576757993456717E-3</v>
      </c>
      <c r="AH552" s="1">
        <f>(Table2[[#This Row],[Current Month High]]/Table2[[#This Row],[Close Price]])-1</f>
        <v>9.0700041467184578E-2</v>
      </c>
      <c r="AI552">
        <v>27.228861160327199</v>
      </c>
      <c r="AJ552">
        <v>20.918041754034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7.0000000000000007E-2</v>
      </c>
      <c r="AM552" t="s">
        <v>3159</v>
      </c>
      <c r="AN552">
        <v>-9.4</v>
      </c>
      <c r="AO552" t="s">
        <v>3158</v>
      </c>
      <c r="AP552">
        <v>-5.3185227669719998E-3</v>
      </c>
      <c r="AQ552">
        <f>(Table2[[#This Row],[Sharpe Ratio]]-AVERAGE(Table2[Sharpe Ratio]))/_xlfn.STDEV.P(Table2[Sharpe Ratio])</f>
        <v>-0.71889530269248569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566</v>
      </c>
      <c r="AT552">
        <f>_xlfn.RANK.AVG(Table2[[#This Row],[6M Return vs Nifty Z-Score]],Table2[6M Return vs Nifty Z-Score])</f>
        <v>352</v>
      </c>
      <c r="AU552">
        <f>_xlfn.RANK.AVG(Table2[[#This Row],[Sharpe Ratio Z-Score]],Table2[Sharpe Ratio Z-Score])</f>
        <v>569</v>
      </c>
      <c r="AV552">
        <f>(Table2[[#This Row],[Rank 1Y]]+Table2[[#This Row],[Rank 6M]]+Table2[[#This Row],[Rank Sharpe]])/3</f>
        <v>495.66666666666669</v>
      </c>
    </row>
    <row r="553" spans="1:48" hidden="1" x14ac:dyDescent="0.3">
      <c r="A553" t="s">
        <v>1444</v>
      </c>
      <c r="B553" t="s">
        <v>1445</v>
      </c>
      <c r="C553" t="s">
        <v>3122</v>
      </c>
      <c r="D553" t="s">
        <v>1446</v>
      </c>
      <c r="E553">
        <v>6946.4856139200001</v>
      </c>
      <c r="F553">
        <v>260.55</v>
      </c>
      <c r="G553">
        <v>-44.781177951524597</v>
      </c>
      <c r="H553">
        <f>(Table2[[#This Row],[1Y Return vs Nifty]]-AVERAGE(Table2[1Y Return vs Nifty]))/_xlfn.STDEV.P(Table2[1Y Return vs Nifty])</f>
        <v>-1.2022547783522235</v>
      </c>
      <c r="I553">
        <v>0.64330012148586202</v>
      </c>
      <c r="J553">
        <f>(Table2[[#This Row],[1M Return vs Nifty]]-AVERAGE(Table2[1M Return vs Nifty]))/_xlfn.STDEV.P(Table2[1M Return vs Nifty])</f>
        <v>0.17530411449699759</v>
      </c>
      <c r="K553">
        <v>-12.4021317996524</v>
      </c>
      <c r="L553">
        <f>(Table2[[#This Row],[6M Return vs Nifty]]-AVERAGE(Table2[6M Return vs Nifty]))/_xlfn.STDEV.P(Table2[6M Return vs Nifty])</f>
        <v>-0.59151660158624508</v>
      </c>
      <c r="M553">
        <v>2.6501501906112699</v>
      </c>
      <c r="N553">
        <f>(Table2[[#This Row],[1W Return vs Nifty]]-AVERAGE(Table2[1W Return vs Nifty]))/_xlfn.STDEV.P(Table2[1W Return vs Nifty])</f>
        <v>0.36710287887411797</v>
      </c>
      <c r="O553">
        <v>267.93</v>
      </c>
      <c r="P553">
        <v>272.33930447250401</v>
      </c>
      <c r="Q553">
        <v>279.99723685388</v>
      </c>
      <c r="R553">
        <v>34.401742346669998</v>
      </c>
      <c r="S553" s="1">
        <f>(Table2[[#This Row],[Close Price]]-Table2[[#This Row],[20D EMA]])/Table2[[#This Row],[20D EMA]]</f>
        <v>-2.7544507893852856E-2</v>
      </c>
      <c r="T553" s="1">
        <f>(Table2[[#This Row],[Close Price]]-Table2[[#This Row],[50D EMA]])/Table2[[#This Row],[50D EMA]]</f>
        <v>-4.328903055450916E-2</v>
      </c>
      <c r="U553" s="1">
        <f>(Table2[[#This Row],[Close Price]]-Table2[[#This Row],[200D EMA]])/Table2[[#This Row],[200D EMA]]</f>
        <v>-6.9455102744563027E-2</v>
      </c>
      <c r="V553">
        <v>0.71276751779299097</v>
      </c>
      <c r="W553">
        <v>259</v>
      </c>
      <c r="X553">
        <v>264.7</v>
      </c>
      <c r="Y553">
        <v>259</v>
      </c>
      <c r="Z553">
        <v>278.95</v>
      </c>
      <c r="AA553">
        <v>259</v>
      </c>
      <c r="AB553">
        <v>284.5</v>
      </c>
      <c r="AC553" s="1">
        <f>(Table2[[#This Row],[Close Price]]/Table2[[#This Row],[Day Low]])-1</f>
        <v>5.9845559845559393E-3</v>
      </c>
      <c r="AD553" s="1">
        <f>(Table2[[#This Row],[Day High]]/Table2[[#This Row],[Close Price]])-1</f>
        <v>1.5927844943388836E-2</v>
      </c>
      <c r="AE553" s="1">
        <f>(Table2[[#This Row],[Close Price]]/Table2[[#This Row],[Current Week Low]])-1</f>
        <v>5.9845559845559393E-3</v>
      </c>
      <c r="AF553" s="1">
        <f>(Table2[[#This Row],[Current Week High]]/Table2[[#This Row],[Close Price]])-1</f>
        <v>7.0619842640567976E-2</v>
      </c>
      <c r="AG553" s="1">
        <f>(Table2[[#This Row],[Close Price]]/Table2[[#This Row],[Current Month Low]])-1</f>
        <v>5.9845559845559393E-3</v>
      </c>
      <c r="AH553" s="1">
        <f>(Table2[[#This Row],[Current Month High]]/Table2[[#This Row],[Close Price]])-1</f>
        <v>9.192093648052202E-2</v>
      </c>
      <c r="AI553">
        <v>38.073306467088798</v>
      </c>
      <c r="AJ553">
        <v>4.1991601679663901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0.05</v>
      </c>
      <c r="AM553" t="s">
        <v>3159</v>
      </c>
      <c r="AN553">
        <v>-2.0699999999999998</v>
      </c>
      <c r="AO553" t="s">
        <v>3158</v>
      </c>
      <c r="AP553">
        <v>8.1765921325677005E-2</v>
      </c>
      <c r="AQ553">
        <f>(Table2[[#This Row],[Sharpe Ratio]]-AVERAGE(Table2[Sharpe Ratio]))/_xlfn.STDEV.P(Table2[Sharpe Ratio])</f>
        <v>0.31331356854230513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698</v>
      </c>
      <c r="AT553">
        <f>_xlfn.RANK.AVG(Table2[[#This Row],[6M Return vs Nifty Z-Score]],Table2[6M Return vs Nifty Z-Score])</f>
        <v>523</v>
      </c>
      <c r="AU553">
        <f>_xlfn.RANK.AVG(Table2[[#This Row],[Sharpe Ratio Z-Score]],Table2[Sharpe Ratio Z-Score])</f>
        <v>268</v>
      </c>
      <c r="AV553">
        <f>(Table2[[#This Row],[Rank 1Y]]+Table2[[#This Row],[Rank 6M]]+Table2[[#This Row],[Rank Sharpe]])/3</f>
        <v>496.33333333333331</v>
      </c>
    </row>
    <row r="554" spans="1:48" hidden="1" x14ac:dyDescent="0.3">
      <c r="A554" t="s">
        <v>2155</v>
      </c>
      <c r="B554" t="s">
        <v>2156</v>
      </c>
      <c r="C554" t="s">
        <v>3119</v>
      </c>
      <c r="D554" t="s">
        <v>271</v>
      </c>
      <c r="E554">
        <v>2645.017754</v>
      </c>
      <c r="F554">
        <v>272.89999999999998</v>
      </c>
      <c r="G554">
        <v>-20.743219153253801</v>
      </c>
      <c r="H554">
        <f>(Table2[[#This Row],[1Y Return vs Nifty]]-AVERAGE(Table2[1Y Return vs Nifty]))/_xlfn.STDEV.P(Table2[1Y Return vs Nifty])</f>
        <v>-0.71914393118736175</v>
      </c>
      <c r="I554">
        <v>4.2911147165603101</v>
      </c>
      <c r="J554">
        <f>(Table2[[#This Row],[1M Return vs Nifty]]-AVERAGE(Table2[1M Return vs Nifty]))/_xlfn.STDEV.P(Table2[1M Return vs Nifty])</f>
        <v>0.57433511094204681</v>
      </c>
      <c r="K554">
        <v>-18.050468425917099</v>
      </c>
      <c r="L554">
        <f>(Table2[[#This Row],[6M Return vs Nifty]]-AVERAGE(Table2[6M Return vs Nifty]))/_xlfn.STDEV.P(Table2[6M Return vs Nifty])</f>
        <v>-0.78761594928903556</v>
      </c>
      <c r="M554">
        <v>9.35521458053198</v>
      </c>
      <c r="N554">
        <f>(Table2[[#This Row],[1W Return vs Nifty]]-AVERAGE(Table2[1W Return vs Nifty]))/_xlfn.STDEV.P(Table2[1W Return vs Nifty])</f>
        <v>1.7713737707434332</v>
      </c>
      <c r="O554">
        <v>275.04000000000002</v>
      </c>
      <c r="P554">
        <v>285.85189525892099</v>
      </c>
      <c r="Q554">
        <v>298.73062275470699</v>
      </c>
      <c r="R554">
        <v>47.712833666362002</v>
      </c>
      <c r="S554" s="1">
        <f>(Table2[[#This Row],[Close Price]]-Table2[[#This Row],[20D EMA]])/Table2[[#This Row],[20D EMA]]</f>
        <v>-7.780686445608068E-3</v>
      </c>
      <c r="T554" s="1">
        <f>(Table2[[#This Row],[Close Price]]-Table2[[#This Row],[50D EMA]])/Table2[[#This Row],[50D EMA]]</f>
        <v>-4.5309810687766655E-2</v>
      </c>
      <c r="U554" s="1">
        <f>(Table2[[#This Row],[Close Price]]-Table2[[#This Row],[200D EMA]])/Table2[[#This Row],[200D EMA]]</f>
        <v>-8.6467943984159232E-2</v>
      </c>
      <c r="V554">
        <v>2.2095972239102002</v>
      </c>
      <c r="W554">
        <v>271.14999999999998</v>
      </c>
      <c r="X554">
        <v>285.39999999999998</v>
      </c>
      <c r="Y554">
        <v>271.14999999999998</v>
      </c>
      <c r="Z554">
        <v>293.39999999999998</v>
      </c>
      <c r="AA554">
        <v>258.3</v>
      </c>
      <c r="AB554">
        <v>306.55</v>
      </c>
      <c r="AC554" s="1">
        <f>(Table2[[#This Row],[Close Price]]/Table2[[#This Row],[Day Low]])-1</f>
        <v>6.4539922552093731E-3</v>
      </c>
      <c r="AD554" s="1">
        <f>(Table2[[#This Row],[Day High]]/Table2[[#This Row],[Close Price]])-1</f>
        <v>4.5804323928178903E-2</v>
      </c>
      <c r="AE554" s="1">
        <f>(Table2[[#This Row],[Close Price]]/Table2[[#This Row],[Current Week Low]])-1</f>
        <v>6.4539922552093731E-3</v>
      </c>
      <c r="AF554" s="1">
        <f>(Table2[[#This Row],[Current Week High]]/Table2[[#This Row],[Close Price]])-1</f>
        <v>7.5119091242213276E-2</v>
      </c>
      <c r="AG554" s="1">
        <f>(Table2[[#This Row],[Close Price]]/Table2[[#This Row],[Current Month Low]])-1</f>
        <v>5.6523422377080745E-2</v>
      </c>
      <c r="AH554" s="1">
        <f>(Table2[[#This Row],[Current Month High]]/Table2[[#This Row],[Close Price]])-1</f>
        <v>0.12330524001465748</v>
      </c>
      <c r="AI554">
        <v>47.1418101868816</v>
      </c>
      <c r="AJ554">
        <v>12.4896949711459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-0.04</v>
      </c>
      <c r="AM554" t="s">
        <v>3158</v>
      </c>
      <c r="AN554">
        <v>7.78</v>
      </c>
      <c r="AO554" t="s">
        <v>3159</v>
      </c>
      <c r="AP554">
        <v>6.5494106808500999E-2</v>
      </c>
      <c r="AQ554">
        <f>(Table2[[#This Row],[Sharpe Ratio]]-AVERAGE(Table2[Sharpe Ratio]))/_xlfn.STDEV.P(Table2[Sharpe Ratio])</f>
        <v>0.12044431995587579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580</v>
      </c>
      <c r="AT554">
        <f>_xlfn.RANK.AVG(Table2[[#This Row],[6M Return vs Nifty Z-Score]],Table2[6M Return vs Nifty Z-Score])</f>
        <v>601</v>
      </c>
      <c r="AU554">
        <f>_xlfn.RANK.AVG(Table2[[#This Row],[Sharpe Ratio Z-Score]],Table2[Sharpe Ratio Z-Score])</f>
        <v>308</v>
      </c>
      <c r="AV554">
        <f>(Table2[[#This Row],[Rank 1Y]]+Table2[[#This Row],[Rank 6M]]+Table2[[#This Row],[Rank Sharpe]])/3</f>
        <v>496.33333333333331</v>
      </c>
    </row>
    <row r="555" spans="1:48" hidden="1" x14ac:dyDescent="0.3">
      <c r="A555" t="s">
        <v>828</v>
      </c>
      <c r="B555" t="s">
        <v>829</v>
      </c>
      <c r="C555" t="s">
        <v>3113</v>
      </c>
      <c r="D555" t="s">
        <v>512</v>
      </c>
      <c r="E555">
        <v>17837.734822999999</v>
      </c>
      <c r="F555">
        <v>420.25</v>
      </c>
      <c r="G555">
        <v>-51.950867956828702</v>
      </c>
      <c r="H555">
        <f>(Table2[[#This Row],[1Y Return vs Nifty]]-AVERAGE(Table2[1Y Return vs Nifty]))/_xlfn.STDEV.P(Table2[1Y Return vs Nifty])</f>
        <v>-1.3463500004732083</v>
      </c>
      <c r="I555">
        <v>-2.9612731600870501</v>
      </c>
      <c r="J555">
        <f>(Table2[[#This Row],[1M Return vs Nifty]]-AVERAGE(Table2[1M Return vs Nifty]))/_xlfn.STDEV.P(Table2[1M Return vs Nifty])</f>
        <v>-0.21899675546700478</v>
      </c>
      <c r="K555">
        <v>-0.49894990197335998</v>
      </c>
      <c r="L555">
        <f>(Table2[[#This Row],[6M Return vs Nifty]]-AVERAGE(Table2[6M Return vs Nifty]))/_xlfn.STDEV.P(Table2[6M Return vs Nifty])</f>
        <v>-0.17826109644009411</v>
      </c>
      <c r="M555">
        <v>-0.19098813191343</v>
      </c>
      <c r="N555">
        <f>(Table2[[#This Row],[1W Return vs Nifty]]-AVERAGE(Table2[1W Return vs Nifty]))/_xlfn.STDEV.P(Table2[1W Return vs Nifty])</f>
        <v>-0.2279291169547886</v>
      </c>
      <c r="O555">
        <v>440.82</v>
      </c>
      <c r="P555">
        <v>450.57071696047802</v>
      </c>
      <c r="Q555">
        <v>467.98455095881502</v>
      </c>
      <c r="R555">
        <v>33.463741535781701</v>
      </c>
      <c r="S555" s="1">
        <f>(Table2[[#This Row],[Close Price]]-Table2[[#This Row],[20D EMA]])/Table2[[#This Row],[20D EMA]]</f>
        <v>-4.6663037067283683E-2</v>
      </c>
      <c r="T555" s="1">
        <f>(Table2[[#This Row],[Close Price]]-Table2[[#This Row],[50D EMA]])/Table2[[#This Row],[50D EMA]]</f>
        <v>-6.7294024709416742E-2</v>
      </c>
      <c r="U555" s="1">
        <f>(Table2[[#This Row],[Close Price]]-Table2[[#This Row],[200D EMA]])/Table2[[#This Row],[200D EMA]]</f>
        <v>-0.10200027086581305</v>
      </c>
      <c r="V555">
        <v>0.44310997484606901</v>
      </c>
      <c r="W555">
        <v>417</v>
      </c>
      <c r="X555">
        <v>434.85</v>
      </c>
      <c r="Y555">
        <v>417</v>
      </c>
      <c r="Z555">
        <v>448.45</v>
      </c>
      <c r="AA555">
        <v>417</v>
      </c>
      <c r="AB555">
        <v>475.3</v>
      </c>
      <c r="AC555" s="1">
        <f>(Table2[[#This Row],[Close Price]]/Table2[[#This Row],[Day Low]])-1</f>
        <v>7.7937649880095439E-3</v>
      </c>
      <c r="AD555" s="1">
        <f>(Table2[[#This Row],[Day High]]/Table2[[#This Row],[Close Price]])-1</f>
        <v>3.4741225461035086E-2</v>
      </c>
      <c r="AE555" s="1">
        <f>(Table2[[#This Row],[Close Price]]/Table2[[#This Row],[Current Week Low]])-1</f>
        <v>7.7937649880095439E-3</v>
      </c>
      <c r="AF555" s="1">
        <f>(Table2[[#This Row],[Current Week High]]/Table2[[#This Row],[Close Price]])-1</f>
        <v>6.7102914931588264E-2</v>
      </c>
      <c r="AG555" s="1">
        <f>(Table2[[#This Row],[Close Price]]/Table2[[#This Row],[Current Month Low]])-1</f>
        <v>7.7937649880095439E-3</v>
      </c>
      <c r="AH555" s="1">
        <f>(Table2[[#This Row],[Current Month High]]/Table2[[#This Row],[Close Price]])-1</f>
        <v>0.13099345627602621</v>
      </c>
      <c r="AI555">
        <v>55.947204008589402</v>
      </c>
      <c r="AJ555">
        <v>38.112922308400101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-7.0000000000000007E-2</v>
      </c>
      <c r="AM555" t="s">
        <v>3158</v>
      </c>
      <c r="AN555">
        <v>3</v>
      </c>
      <c r="AO555" t="s">
        <v>3159</v>
      </c>
      <c r="AP555">
        <v>3.3572341368639999E-2</v>
      </c>
      <c r="AQ555">
        <f>(Table2[[#This Row],[Sharpe Ratio]]-AVERAGE(Table2[Sharpe Ratio]))/_xlfn.STDEV.P(Table2[Sharpe Ratio])</f>
        <v>-0.25792324977271203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718</v>
      </c>
      <c r="AT555">
        <f>_xlfn.RANK.AVG(Table2[[#This Row],[6M Return vs Nifty Z-Score]],Table2[6M Return vs Nifty Z-Score])</f>
        <v>366</v>
      </c>
      <c r="AU555">
        <f>_xlfn.RANK.AVG(Table2[[#This Row],[Sharpe Ratio Z-Score]],Table2[Sharpe Ratio Z-Score])</f>
        <v>411</v>
      </c>
      <c r="AV555">
        <f>(Table2[[#This Row],[Rank 1Y]]+Table2[[#This Row],[Rank 6M]]+Table2[[#This Row],[Rank Sharpe]])/3</f>
        <v>498.33333333333331</v>
      </c>
    </row>
    <row r="556" spans="1:48" hidden="1" x14ac:dyDescent="0.3">
      <c r="A556" t="s">
        <v>1781</v>
      </c>
      <c r="B556" t="s">
        <v>1782</v>
      </c>
      <c r="C556" t="s">
        <v>3127</v>
      </c>
      <c r="D556" t="s">
        <v>287</v>
      </c>
      <c r="E556">
        <v>4236.0103224000004</v>
      </c>
      <c r="F556">
        <v>253.8</v>
      </c>
      <c r="G556">
        <v>-6.8163233793438804</v>
      </c>
      <c r="H556">
        <f>(Table2[[#This Row],[1Y Return vs Nifty]]-AVERAGE(Table2[1Y Return vs Nifty]))/_xlfn.STDEV.P(Table2[1Y Return vs Nifty])</f>
        <v>-0.43924352565898739</v>
      </c>
      <c r="I556">
        <v>-2.7815652710885801</v>
      </c>
      <c r="J556">
        <f>(Table2[[#This Row],[1M Return vs Nifty]]-AVERAGE(Table2[1M Return vs Nifty]))/_xlfn.STDEV.P(Table2[1M Return vs Nifty])</f>
        <v>-0.1993386790634171</v>
      </c>
      <c r="K556">
        <v>-6.3059335857535199</v>
      </c>
      <c r="L556">
        <f>(Table2[[#This Row],[6M Return vs Nifty]]-AVERAGE(Table2[6M Return vs Nifty]))/_xlfn.STDEV.P(Table2[6M Return vs Nifty])</f>
        <v>-0.37986836382831651</v>
      </c>
      <c r="M556">
        <v>5.09261672832561E-2</v>
      </c>
      <c r="N556">
        <f>(Table2[[#This Row],[1W Return vs Nifty]]-AVERAGE(Table2[1W Return vs Nifty]))/_xlfn.STDEV.P(Table2[1W Return vs Nifty])</f>
        <v>-0.17726394971201917</v>
      </c>
      <c r="O556">
        <v>277.17</v>
      </c>
      <c r="P556">
        <v>281.77116009758799</v>
      </c>
      <c r="Q556">
        <v>275.06676404530202</v>
      </c>
      <c r="R556">
        <v>24.6162559243893</v>
      </c>
      <c r="S556" s="1">
        <f>(Table2[[#This Row],[Close Price]]-Table2[[#This Row],[20D EMA]])/Table2[[#This Row],[20D EMA]]</f>
        <v>-8.4316484468016026E-2</v>
      </c>
      <c r="T556" s="1">
        <f>(Table2[[#This Row],[Close Price]]-Table2[[#This Row],[50D EMA]])/Table2[[#This Row],[50D EMA]]</f>
        <v>-9.9269066741608736E-2</v>
      </c>
      <c r="U556" s="1">
        <f>(Table2[[#This Row],[Close Price]]-Table2[[#This Row],[200D EMA]])/Table2[[#This Row],[200D EMA]]</f>
        <v>-7.7314917049736656E-2</v>
      </c>
      <c r="V556">
        <v>0.58135044110347101</v>
      </c>
      <c r="W556">
        <v>252.35</v>
      </c>
      <c r="X556">
        <v>266.75</v>
      </c>
      <c r="Y556">
        <v>252.35</v>
      </c>
      <c r="Z556">
        <v>279.7</v>
      </c>
      <c r="AA556">
        <v>252.35</v>
      </c>
      <c r="AB556">
        <v>291.2</v>
      </c>
      <c r="AC556" s="1">
        <f>(Table2[[#This Row],[Close Price]]/Table2[[#This Row],[Day Low]])-1</f>
        <v>5.7459877154746319E-3</v>
      </c>
      <c r="AD556" s="1">
        <f>(Table2[[#This Row],[Day High]]/Table2[[#This Row],[Close Price]])-1</f>
        <v>5.1024428684003142E-2</v>
      </c>
      <c r="AE556" s="1">
        <f>(Table2[[#This Row],[Close Price]]/Table2[[#This Row],[Current Week Low]])-1</f>
        <v>5.7459877154746319E-3</v>
      </c>
      <c r="AF556" s="1">
        <f>(Table2[[#This Row],[Current Week High]]/Table2[[#This Row],[Close Price]])-1</f>
        <v>0.10204885736800628</v>
      </c>
      <c r="AG556" s="1">
        <f>(Table2[[#This Row],[Close Price]]/Table2[[#This Row],[Current Month Low]])-1</f>
        <v>5.7459877154746319E-3</v>
      </c>
      <c r="AH556" s="1">
        <f>(Table2[[#This Row],[Current Month High]]/Table2[[#This Row],[Close Price]])-1</f>
        <v>0.14736012608353022</v>
      </c>
      <c r="AI556">
        <v>32.387706855791897</v>
      </c>
      <c r="AJ556">
        <v>16.4487267721954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-0.01</v>
      </c>
      <c r="AM556" t="s">
        <v>3158</v>
      </c>
      <c r="AN556">
        <v>-6.48</v>
      </c>
      <c r="AO556" t="s">
        <v>3158</v>
      </c>
      <c r="AP556">
        <v>-1.8977053588860999E-2</v>
      </c>
      <c r="AQ556">
        <f>(Table2[[#This Row],[Sharpe Ratio]]-AVERAGE(Table2[Sharpe Ratio]))/_xlfn.STDEV.P(Table2[Sharpe Ratio])</f>
        <v>-0.88078939100277354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467</v>
      </c>
      <c r="AT556">
        <f>_xlfn.RANK.AVG(Table2[[#This Row],[6M Return vs Nifty Z-Score]],Table2[6M Return vs Nifty Z-Score])</f>
        <v>434</v>
      </c>
      <c r="AU556">
        <f>_xlfn.RANK.AVG(Table2[[#This Row],[Sharpe Ratio Z-Score]],Table2[Sharpe Ratio Z-Score])</f>
        <v>594</v>
      </c>
      <c r="AV556">
        <f>(Table2[[#This Row],[Rank 1Y]]+Table2[[#This Row],[Rank 6M]]+Table2[[#This Row],[Rank Sharpe]])/3</f>
        <v>498.33333333333331</v>
      </c>
    </row>
    <row r="557" spans="1:48" x14ac:dyDescent="0.3">
      <c r="A557" t="s">
        <v>486</v>
      </c>
      <c r="B557" t="s">
        <v>487</v>
      </c>
      <c r="C557" t="s">
        <v>3124</v>
      </c>
      <c r="D557" t="s">
        <v>464</v>
      </c>
      <c r="E557">
        <v>41581.505424119998</v>
      </c>
      <c r="F557">
        <v>1498.3</v>
      </c>
      <c r="G557">
        <v>-31.795689431418499</v>
      </c>
      <c r="H557">
        <f>(Table2[[#This Row],[1Y Return vs Nifty]]-AVERAGE(Table2[1Y Return vs Nifty]))/_xlfn.STDEV.P(Table2[1Y Return vs Nifty])</f>
        <v>-0.9412746172476405</v>
      </c>
      <c r="I557">
        <v>3.9944725418842801</v>
      </c>
      <c r="J557">
        <f>(Table2[[#This Row],[1M Return vs Nifty]]-AVERAGE(Table2[1M Return vs Nifty]))/_xlfn.STDEV.P(Table2[1M Return vs Nifty])</f>
        <v>0.5418857033684179</v>
      </c>
      <c r="K557">
        <v>-10.8444849419084</v>
      </c>
      <c r="L557">
        <f>(Table2[[#This Row],[6M Return vs Nifty]]-AVERAGE(Table2[6M Return vs Nifty]))/_xlfn.STDEV.P(Table2[6M Return vs Nifty])</f>
        <v>-0.53743810857742824</v>
      </c>
      <c r="M557">
        <v>3.45783384506298</v>
      </c>
      <c r="N557">
        <f>(Table2[[#This Row],[1W Return vs Nifty]]-AVERAGE(Table2[1W Return vs Nifty]))/_xlfn.STDEV.P(Table2[1W Return vs Nifty])</f>
        <v>0.53625959084994179</v>
      </c>
      <c r="O557">
        <v>1519.23</v>
      </c>
      <c r="P557">
        <v>1511.68476700889</v>
      </c>
      <c r="Q557">
        <v>1508.98473090415</v>
      </c>
      <c r="R557">
        <v>40.783288172769502</v>
      </c>
      <c r="S557" s="1">
        <f>(Table2[[#This Row],[Close Price]]-Table2[[#This Row],[20D EMA]])/Table2[[#This Row],[20D EMA]]</f>
        <v>-1.3776715836311858E-2</v>
      </c>
      <c r="T557" s="1">
        <f>(Table2[[#This Row],[Close Price]]-Table2[[#This Row],[50D EMA]])/Table2[[#This Row],[50D EMA]]</f>
        <v>-8.8542051233168103E-3</v>
      </c>
      <c r="U557" s="1">
        <f>(Table2[[#This Row],[Close Price]]-Table2[[#This Row],[200D EMA]])/Table2[[#This Row],[200D EMA]]</f>
        <v>-7.0807415643947234E-3</v>
      </c>
      <c r="V557">
        <v>0.84713772601820203</v>
      </c>
      <c r="W557">
        <v>1491.1</v>
      </c>
      <c r="X557">
        <v>1529.05</v>
      </c>
      <c r="Y557">
        <v>1491.1</v>
      </c>
      <c r="Z557">
        <v>1544.4</v>
      </c>
      <c r="AA557">
        <v>1481.75</v>
      </c>
      <c r="AB557">
        <v>1556.7</v>
      </c>
      <c r="AC557" s="1">
        <f>(Table2[[#This Row],[Close Price]]/Table2[[#This Row],[Day Low]])-1</f>
        <v>4.8286499899403701E-3</v>
      </c>
      <c r="AD557" s="1">
        <f>(Table2[[#This Row],[Day High]]/Table2[[#This Row],[Close Price]])-1</f>
        <v>2.0523259694320339E-2</v>
      </c>
      <c r="AE557" s="1">
        <f>(Table2[[#This Row],[Close Price]]/Table2[[#This Row],[Current Week Low]])-1</f>
        <v>4.8286499899403701E-3</v>
      </c>
      <c r="AF557" s="1">
        <f>(Table2[[#This Row],[Current Week High]]/Table2[[#This Row],[Close Price]])-1</f>
        <v>3.0768203964493201E-2</v>
      </c>
      <c r="AG557" s="1">
        <f>(Table2[[#This Row],[Close Price]]/Table2[[#This Row],[Current Month Low]])-1</f>
        <v>1.1169225577863928E-2</v>
      </c>
      <c r="AH557" s="1">
        <f>(Table2[[#This Row],[Current Month High]]/Table2[[#This Row],[Close Price]])-1</f>
        <v>3.8977507842221204E-2</v>
      </c>
      <c r="AI557">
        <v>18.400854301541699</v>
      </c>
      <c r="AJ557">
        <v>14.8122605363984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0.11</v>
      </c>
      <c r="AM557" t="s">
        <v>3159</v>
      </c>
      <c r="AN557">
        <v>3.4</v>
      </c>
      <c r="AO557" t="s">
        <v>3159</v>
      </c>
      <c r="AP557">
        <v>5.3929175410578997E-2</v>
      </c>
      <c r="AQ557">
        <f>(Table2[[#This Row],[Sharpe Ratio]]-AVERAGE(Table2[Sharpe Ratio]))/_xlfn.STDEV.P(Table2[Sharpe Ratio])</f>
        <v>-1.6634407577329251E-2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-0.4172018391840383</v>
      </c>
      <c r="AS557">
        <f>_xlfn.RANK.AVG(Table2[[#This Row],[1Y Return vs Nifty Z-Score]],Table2[1Y Return vs Nifty Z-Score])</f>
        <v>640</v>
      </c>
      <c r="AT557">
        <f>_xlfn.RANK.AVG(Table2[[#This Row],[6M Return vs Nifty Z-Score]],Table2[6M Return vs Nifty Z-Score])</f>
        <v>503</v>
      </c>
      <c r="AU557">
        <f>_xlfn.RANK.AVG(Table2[[#This Row],[Sharpe Ratio Z-Score]],Table2[Sharpe Ratio Z-Score])</f>
        <v>356</v>
      </c>
      <c r="AV557">
        <f>(Table2[[#This Row],[Rank 1Y]]+Table2[[#This Row],[Rank 6M]]+Table2[[#This Row],[Rank Sharpe]])/3</f>
        <v>499.66666666666669</v>
      </c>
    </row>
    <row r="558" spans="1:48" hidden="1" x14ac:dyDescent="0.3">
      <c r="A558" t="s">
        <v>201</v>
      </c>
      <c r="B558" t="s">
        <v>202</v>
      </c>
      <c r="C558" t="s">
        <v>3115</v>
      </c>
      <c r="D558" t="s">
        <v>203</v>
      </c>
      <c r="E558">
        <v>121113.89900633</v>
      </c>
      <c r="F558">
        <v>1183.9000000000001</v>
      </c>
      <c r="G558">
        <v>-0.44650827263229997</v>
      </c>
      <c r="H558">
        <f>(Table2[[#This Row],[1Y Return vs Nifty]]-AVERAGE(Table2[1Y Return vs Nifty]))/_xlfn.STDEV.P(Table2[1Y Return vs Nifty])</f>
        <v>-0.3112240545253428</v>
      </c>
      <c r="I558">
        <v>-5.2380801181032703</v>
      </c>
      <c r="J558">
        <f>(Table2[[#This Row],[1M Return vs Nifty]]-AVERAGE(Table2[1M Return vs Nifty]))/_xlfn.STDEV.P(Table2[1M Return vs Nifty])</f>
        <v>-0.46805452018919785</v>
      </c>
      <c r="K558">
        <v>-18.119528694664201</v>
      </c>
      <c r="L558">
        <f>(Table2[[#This Row],[6M Return vs Nifty]]-AVERAGE(Table2[6M Return vs Nifty]))/_xlfn.STDEV.P(Table2[6M Return vs Nifty])</f>
        <v>-0.79001358854986015</v>
      </c>
      <c r="M558">
        <v>-3.5713803983660801</v>
      </c>
      <c r="N558">
        <f>(Table2[[#This Row],[1W Return vs Nifty]]-AVERAGE(Table2[1W Return vs Nifty]))/_xlfn.STDEV.P(Table2[1W Return vs Nifty])</f>
        <v>-0.93589941922592512</v>
      </c>
      <c r="O558">
        <v>1268.52</v>
      </c>
      <c r="P558">
        <v>1326.4266741536401</v>
      </c>
      <c r="Q558">
        <v>1307.0889252966001</v>
      </c>
      <c r="R558">
        <v>20.844538786012901</v>
      </c>
      <c r="S558" s="1">
        <f>(Table2[[#This Row],[Close Price]]-Table2[[#This Row],[20D EMA]])/Table2[[#This Row],[20D EMA]]</f>
        <v>-6.6707659319521884E-2</v>
      </c>
      <c r="T558" s="1">
        <f>(Table2[[#This Row],[Close Price]]-Table2[[#This Row],[50D EMA]])/Table2[[#This Row],[50D EMA]]</f>
        <v>-0.10745160432225379</v>
      </c>
      <c r="U558" s="1">
        <f>(Table2[[#This Row],[Close Price]]-Table2[[#This Row],[200D EMA]])/Table2[[#This Row],[200D EMA]]</f>
        <v>-9.4246782229178788E-2</v>
      </c>
      <c r="V558">
        <v>0.68608811879193499</v>
      </c>
      <c r="W558">
        <v>1166.3</v>
      </c>
      <c r="X558">
        <v>1189.45</v>
      </c>
      <c r="Y558">
        <v>1166.3</v>
      </c>
      <c r="Z558">
        <v>1250</v>
      </c>
      <c r="AA558">
        <v>1166.3</v>
      </c>
      <c r="AB558">
        <v>1314</v>
      </c>
      <c r="AC558" s="1">
        <f>(Table2[[#This Row],[Close Price]]/Table2[[#This Row],[Day Low]])-1</f>
        <v>1.5090457000771718E-2</v>
      </c>
      <c r="AD558" s="1">
        <f>(Table2[[#This Row],[Day High]]/Table2[[#This Row],[Close Price]])-1</f>
        <v>4.6878959371567941E-3</v>
      </c>
      <c r="AE558" s="1">
        <f>(Table2[[#This Row],[Close Price]]/Table2[[#This Row],[Current Week Low]])-1</f>
        <v>1.5090457000771718E-2</v>
      </c>
      <c r="AF558" s="1">
        <f>(Table2[[#This Row],[Current Week High]]/Table2[[#This Row],[Close Price]])-1</f>
        <v>5.5832418278570772E-2</v>
      </c>
      <c r="AG558" s="1">
        <f>(Table2[[#This Row],[Close Price]]/Table2[[#This Row],[Current Month Low]])-1</f>
        <v>1.5090457000771718E-2</v>
      </c>
      <c r="AH558" s="1">
        <f>(Table2[[#This Row],[Current Month High]]/Table2[[#This Row],[Close Price]])-1</f>
        <v>0.10989103809443357</v>
      </c>
      <c r="AI558">
        <v>30.2348171298251</v>
      </c>
      <c r="AJ558">
        <v>21.512881042799901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</v>
      </c>
      <c r="AM558" t="s">
        <v>3158</v>
      </c>
      <c r="AN558">
        <v>-8.6999999999999993</v>
      </c>
      <c r="AO558" t="s">
        <v>3158</v>
      </c>
      <c r="AP558">
        <v>9.3650709961769999E-3</v>
      </c>
      <c r="AQ558">
        <f>(Table2[[#This Row],[Sharpe Ratio]]-AVERAGE(Table2[Sharpe Ratio]))/_xlfn.STDEV.P(Table2[Sharpe Ratio])</f>
        <v>-0.5448511791770938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419</v>
      </c>
      <c r="AT558">
        <f>_xlfn.RANK.AVG(Table2[[#This Row],[6M Return vs Nifty Z-Score]],Table2[6M Return vs Nifty Z-Score])</f>
        <v>604</v>
      </c>
      <c r="AU558">
        <f>_xlfn.RANK.AVG(Table2[[#This Row],[Sharpe Ratio Z-Score]],Table2[Sharpe Ratio Z-Score])</f>
        <v>479</v>
      </c>
      <c r="AV558">
        <f>(Table2[[#This Row],[Rank 1Y]]+Table2[[#This Row],[Rank 6M]]+Table2[[#This Row],[Rank Sharpe]])/3</f>
        <v>500.66666666666669</v>
      </c>
    </row>
    <row r="559" spans="1:48" hidden="1" x14ac:dyDescent="0.3">
      <c r="A559" t="s">
        <v>322</v>
      </c>
      <c r="B559" t="s">
        <v>323</v>
      </c>
      <c r="C559" t="s">
        <v>3115</v>
      </c>
      <c r="D559" t="s">
        <v>203</v>
      </c>
      <c r="E559">
        <v>77242.269981519901</v>
      </c>
      <c r="F559">
        <v>597.20000000000005</v>
      </c>
      <c r="G559">
        <v>-6.5406824562572501</v>
      </c>
      <c r="H559">
        <f>(Table2[[#This Row],[1Y Return vs Nifty]]-AVERAGE(Table2[1Y Return vs Nifty]))/_xlfn.STDEV.P(Table2[1Y Return vs Nifty])</f>
        <v>-0.43370374081355922</v>
      </c>
      <c r="I559">
        <v>-7.6068733562887703</v>
      </c>
      <c r="J559">
        <f>(Table2[[#This Row],[1M Return vs Nifty]]-AVERAGE(Table2[1M Return vs Nifty]))/_xlfn.STDEV.P(Table2[1M Return vs Nifty])</f>
        <v>-0.72717457730004009</v>
      </c>
      <c r="K559">
        <v>-6.1367888644121802</v>
      </c>
      <c r="L559">
        <f>(Table2[[#This Row],[6M Return vs Nifty]]-AVERAGE(Table2[6M Return vs Nifty]))/_xlfn.STDEV.P(Table2[6M Return vs Nifty])</f>
        <v>-0.37399598551287216</v>
      </c>
      <c r="M559">
        <v>-1.8998889871557501</v>
      </c>
      <c r="N559">
        <f>(Table2[[#This Row],[1W Return vs Nifty]]-AVERAGE(Table2[1W Return vs Nifty]))/_xlfn.STDEV.P(Table2[1W Return vs Nifty])</f>
        <v>-0.58583167963782135</v>
      </c>
      <c r="O559">
        <v>637.36</v>
      </c>
      <c r="P559">
        <v>653.75533096106801</v>
      </c>
      <c r="Q559">
        <v>619.62380646645795</v>
      </c>
      <c r="R559">
        <v>24.710343075787701</v>
      </c>
      <c r="S559" s="1">
        <f>(Table2[[#This Row],[Close Price]]-Table2[[#This Row],[20D EMA]])/Table2[[#This Row],[20D EMA]]</f>
        <v>-6.3009915903100233E-2</v>
      </c>
      <c r="T559" s="1">
        <f>(Table2[[#This Row],[Close Price]]-Table2[[#This Row],[50D EMA]])/Table2[[#This Row],[50D EMA]]</f>
        <v>-8.6508405029642368E-2</v>
      </c>
      <c r="U559" s="1">
        <f>(Table2[[#This Row],[Close Price]]-Table2[[#This Row],[200D EMA]])/Table2[[#This Row],[200D EMA]]</f>
        <v>-3.6189388193998917E-2</v>
      </c>
      <c r="V559">
        <v>1.24717465249057</v>
      </c>
      <c r="W559">
        <v>589.04999999999995</v>
      </c>
      <c r="X559">
        <v>603.15</v>
      </c>
      <c r="Y559">
        <v>589.04999999999995</v>
      </c>
      <c r="Z559">
        <v>628.29999999999995</v>
      </c>
      <c r="AA559">
        <v>589.04999999999995</v>
      </c>
      <c r="AB559">
        <v>650.95000000000005</v>
      </c>
      <c r="AC559" s="1">
        <f>(Table2[[#This Row],[Close Price]]/Table2[[#This Row],[Day Low]])-1</f>
        <v>1.3835837365249182E-2</v>
      </c>
      <c r="AD559" s="1">
        <f>(Table2[[#This Row],[Day High]]/Table2[[#This Row],[Close Price]])-1</f>
        <v>9.9631614199597873E-3</v>
      </c>
      <c r="AE559" s="1">
        <f>(Table2[[#This Row],[Close Price]]/Table2[[#This Row],[Current Week Low]])-1</f>
        <v>1.3835837365249182E-2</v>
      </c>
      <c r="AF559" s="1">
        <f>(Table2[[#This Row],[Current Week High]]/Table2[[#This Row],[Close Price]])-1</f>
        <v>5.2076356329537665E-2</v>
      </c>
      <c r="AG559" s="1">
        <f>(Table2[[#This Row],[Close Price]]/Table2[[#This Row],[Current Month Low]])-1</f>
        <v>1.3835837365249182E-2</v>
      </c>
      <c r="AH559" s="1">
        <f>(Table2[[#This Row],[Current Month High]]/Table2[[#This Row],[Close Price]])-1</f>
        <v>9.0003348961821938E-2</v>
      </c>
      <c r="AI559">
        <v>20.537508372404499</v>
      </c>
      <c r="AJ559">
        <v>22.8048529714168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-0.02</v>
      </c>
      <c r="AM559" t="s">
        <v>3158</v>
      </c>
      <c r="AN559">
        <v>-5.8</v>
      </c>
      <c r="AO559" t="s">
        <v>3158</v>
      </c>
      <c r="AP559">
        <v>-2.7617497989484999E-2</v>
      </c>
      <c r="AQ559">
        <f>(Table2[[#This Row],[Sharpe Ratio]]-AVERAGE(Table2[Sharpe Ratio]))/_xlfn.STDEV.P(Table2[Sharpe Ratio])</f>
        <v>-0.98320427640120855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465</v>
      </c>
      <c r="AT559">
        <f>_xlfn.RANK.AVG(Table2[[#This Row],[6M Return vs Nifty Z-Score]],Table2[6M Return vs Nifty Z-Score])</f>
        <v>430</v>
      </c>
      <c r="AU559">
        <f>_xlfn.RANK.AVG(Table2[[#This Row],[Sharpe Ratio Z-Score]],Table2[Sharpe Ratio Z-Score])</f>
        <v>612</v>
      </c>
      <c r="AV559">
        <f>(Table2[[#This Row],[Rank 1Y]]+Table2[[#This Row],[Rank 6M]]+Table2[[#This Row],[Rank Sharpe]])/3</f>
        <v>502.33333333333331</v>
      </c>
    </row>
    <row r="560" spans="1:48" hidden="1" x14ac:dyDescent="0.3">
      <c r="A560" t="s">
        <v>1202</v>
      </c>
      <c r="B560" t="s">
        <v>1203</v>
      </c>
      <c r="C560" t="s">
        <v>3123</v>
      </c>
      <c r="D560" t="s">
        <v>1204</v>
      </c>
      <c r="E560">
        <v>9451.8499924099997</v>
      </c>
      <c r="F560">
        <v>635.95000000000005</v>
      </c>
      <c r="G560">
        <v>8.0785932013630095</v>
      </c>
      <c r="H560">
        <f>(Table2[[#This Row],[1Y Return vs Nifty]]-AVERAGE(Table2[1Y Return vs Nifty]))/_xlfn.STDEV.P(Table2[1Y Return vs Nifty])</f>
        <v>-0.13988800100134058</v>
      </c>
      <c r="I560">
        <v>-2.9625187244265199</v>
      </c>
      <c r="J560">
        <f>(Table2[[#This Row],[1M Return vs Nifty]]-AVERAGE(Table2[1M Return vs Nifty]))/_xlfn.STDEV.P(Table2[1M Return vs Nifty])</f>
        <v>-0.21913300657477386</v>
      </c>
      <c r="K560">
        <v>-8.9693038042536397</v>
      </c>
      <c r="L560">
        <f>(Table2[[#This Row],[6M Return vs Nifty]]-AVERAGE(Table2[6M Return vs Nifty]))/_xlfn.STDEV.P(Table2[6M Return vs Nifty])</f>
        <v>-0.47233543813658141</v>
      </c>
      <c r="M560">
        <v>-2.5475406063018502</v>
      </c>
      <c r="N560">
        <f>(Table2[[#This Row],[1W Return vs Nifty]]-AVERAGE(Table2[1W Return vs Nifty]))/_xlfn.STDEV.P(Table2[1W Return vs Nifty])</f>
        <v>-0.72147218418033709</v>
      </c>
      <c r="O560">
        <v>706.96</v>
      </c>
      <c r="P560">
        <v>725.08527512431601</v>
      </c>
      <c r="Q560">
        <v>654.49033673362806</v>
      </c>
      <c r="R560">
        <v>22.919360369813401</v>
      </c>
      <c r="S560" s="1">
        <f>(Table2[[#This Row],[Close Price]]-Table2[[#This Row],[20D EMA]])/Table2[[#This Row],[20D EMA]]</f>
        <v>-0.10044415525630869</v>
      </c>
      <c r="T560" s="1">
        <f>(Table2[[#This Row],[Close Price]]-Table2[[#This Row],[50D EMA]])/Table2[[#This Row],[50D EMA]]</f>
        <v>-0.12293074784760138</v>
      </c>
      <c r="U560" s="1">
        <f>(Table2[[#This Row],[Close Price]]-Table2[[#This Row],[200D EMA]])/Table2[[#This Row],[200D EMA]]</f>
        <v>-2.8327899883377142E-2</v>
      </c>
      <c r="V560">
        <v>0.486096095275245</v>
      </c>
      <c r="W560">
        <v>631.95000000000005</v>
      </c>
      <c r="X560">
        <v>677.95</v>
      </c>
      <c r="Y560">
        <v>631.95000000000005</v>
      </c>
      <c r="Z560">
        <v>710.2</v>
      </c>
      <c r="AA560">
        <v>631.95000000000005</v>
      </c>
      <c r="AB560">
        <v>739</v>
      </c>
      <c r="AC560" s="1">
        <f>(Table2[[#This Row],[Close Price]]/Table2[[#This Row],[Day Low]])-1</f>
        <v>6.329614684706053E-3</v>
      </c>
      <c r="AD560" s="1">
        <f>(Table2[[#This Row],[Day High]]/Table2[[#This Row],[Close Price]])-1</f>
        <v>6.6042927903136928E-2</v>
      </c>
      <c r="AE560" s="1">
        <f>(Table2[[#This Row],[Close Price]]/Table2[[#This Row],[Current Week Low]])-1</f>
        <v>6.329614684706053E-3</v>
      </c>
      <c r="AF560" s="1">
        <f>(Table2[[#This Row],[Current Week High]]/Table2[[#This Row],[Close Price]])-1</f>
        <v>0.11675446182876015</v>
      </c>
      <c r="AG560" s="1">
        <f>(Table2[[#This Row],[Close Price]]/Table2[[#This Row],[Current Month Low]])-1</f>
        <v>6.329614684706053E-3</v>
      </c>
      <c r="AH560" s="1">
        <f>(Table2[[#This Row],[Current Month High]]/Table2[[#This Row],[Close Price]])-1</f>
        <v>0.16204104096233962</v>
      </c>
      <c r="AI560">
        <v>37.589433131535401</v>
      </c>
      <c r="AJ560">
        <v>38.400435255712701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-0.22</v>
      </c>
      <c r="AM560" t="s">
        <v>3158</v>
      </c>
      <c r="AN560">
        <v>-8.74</v>
      </c>
      <c r="AO560" t="s">
        <v>3158</v>
      </c>
      <c r="AP560">
        <v>-6.9339909408371994E-2</v>
      </c>
      <c r="AQ560">
        <f>(Table2[[#This Row],[Sharpe Ratio]]-AVERAGE(Table2[Sharpe Ratio]))/_xlfn.STDEV.P(Table2[Sharpe Ratio])</f>
        <v>-1.4777385602747415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348</v>
      </c>
      <c r="AT560">
        <f>_xlfn.RANK.AVG(Table2[[#This Row],[6M Return vs Nifty Z-Score]],Table2[6M Return vs Nifty Z-Score])</f>
        <v>475</v>
      </c>
      <c r="AU560">
        <f>_xlfn.RANK.AVG(Table2[[#This Row],[Sharpe Ratio Z-Score]],Table2[Sharpe Ratio Z-Score])</f>
        <v>688</v>
      </c>
      <c r="AV560">
        <f>(Table2[[#This Row],[Rank 1Y]]+Table2[[#This Row],[Rank 6M]]+Table2[[#This Row],[Rank Sharpe]])/3</f>
        <v>503.66666666666669</v>
      </c>
    </row>
    <row r="561" spans="1:48" hidden="1" x14ac:dyDescent="0.3">
      <c r="A561" t="s">
        <v>1833</v>
      </c>
      <c r="B561" t="s">
        <v>1834</v>
      </c>
      <c r="C561" t="s">
        <v>3125</v>
      </c>
      <c r="D561" t="s">
        <v>237</v>
      </c>
      <c r="E561">
        <v>3937.1817633119999</v>
      </c>
      <c r="F561">
        <v>178.92</v>
      </c>
      <c r="G561">
        <v>-7.8182869265961603</v>
      </c>
      <c r="H561">
        <f>(Table2[[#This Row],[1Y Return vs Nifty]]-AVERAGE(Table2[1Y Return vs Nifty]))/_xlfn.STDEV.P(Table2[1Y Return vs Nifty])</f>
        <v>-0.45938082026888488</v>
      </c>
      <c r="I561">
        <v>-3.5705685039358799</v>
      </c>
      <c r="J561">
        <f>(Table2[[#This Row],[1M Return vs Nifty]]-AVERAGE(Table2[1M Return vs Nifty]))/_xlfn.STDEV.P(Table2[1M Return vs Nifty])</f>
        <v>-0.28564699819414796</v>
      </c>
      <c r="K561">
        <v>-11.2601812556168</v>
      </c>
      <c r="L561">
        <f>(Table2[[#This Row],[6M Return vs Nifty]]-AVERAGE(Table2[6M Return vs Nifty]))/_xlfn.STDEV.P(Table2[6M Return vs Nifty])</f>
        <v>-0.55187028239327596</v>
      </c>
      <c r="M561">
        <v>5.8061018951916701</v>
      </c>
      <c r="N561">
        <f>(Table2[[#This Row],[1W Return vs Nifty]]-AVERAGE(Table2[1W Return vs Nifty]))/_xlfn.STDEV.P(Table2[1W Return vs Nifty])</f>
        <v>1.0280676149547527</v>
      </c>
      <c r="O561">
        <v>187.84</v>
      </c>
      <c r="P561">
        <v>193.00981530344399</v>
      </c>
      <c r="Q561">
        <v>190.35787807403301</v>
      </c>
      <c r="R561">
        <v>33.2452966337408</v>
      </c>
      <c r="S561" s="1">
        <f>(Table2[[#This Row],[Close Price]]-Table2[[#This Row],[20D EMA]])/Table2[[#This Row],[20D EMA]]</f>
        <v>-4.7487223168654259E-2</v>
      </c>
      <c r="T561" s="1">
        <f>(Table2[[#This Row],[Close Price]]-Table2[[#This Row],[50D EMA]])/Table2[[#This Row],[50D EMA]]</f>
        <v>-7.3000511820046216E-2</v>
      </c>
      <c r="U561" s="1">
        <f>(Table2[[#This Row],[Close Price]]-Table2[[#This Row],[200D EMA]])/Table2[[#This Row],[200D EMA]]</f>
        <v>-6.0086181826342178E-2</v>
      </c>
      <c r="V561">
        <v>1.32653270519447</v>
      </c>
      <c r="W561">
        <v>178.22</v>
      </c>
      <c r="X561">
        <v>188.57</v>
      </c>
      <c r="Y561">
        <v>178.22</v>
      </c>
      <c r="Z561">
        <v>204.24</v>
      </c>
      <c r="AA561">
        <v>178.22</v>
      </c>
      <c r="AB561">
        <v>204.24</v>
      </c>
      <c r="AC561" s="1">
        <f>(Table2[[#This Row],[Close Price]]/Table2[[#This Row],[Day Low]])-1</f>
        <v>3.9277297721915794E-3</v>
      </c>
      <c r="AD561" s="1">
        <f>(Table2[[#This Row],[Day High]]/Table2[[#This Row],[Close Price]])-1</f>
        <v>5.3934719427677136E-2</v>
      </c>
      <c r="AE561" s="1">
        <f>(Table2[[#This Row],[Close Price]]/Table2[[#This Row],[Current Week Low]])-1</f>
        <v>3.9277297721915794E-3</v>
      </c>
      <c r="AF561" s="1">
        <f>(Table2[[#This Row],[Current Week High]]/Table2[[#This Row],[Close Price]])-1</f>
        <v>0.14151576123407117</v>
      </c>
      <c r="AG561" s="1">
        <f>(Table2[[#This Row],[Close Price]]/Table2[[#This Row],[Current Month Low]])-1</f>
        <v>3.9277297721915794E-3</v>
      </c>
      <c r="AH561" s="1">
        <f>(Table2[[#This Row],[Current Month High]]/Table2[[#This Row],[Close Price]])-1</f>
        <v>0.14151576123407117</v>
      </c>
      <c r="AI561">
        <v>32.936507936507901</v>
      </c>
      <c r="AJ561">
        <v>22.129692832764398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-0.12</v>
      </c>
      <c r="AM561" t="s">
        <v>3158</v>
      </c>
      <c r="AN561">
        <v>-2.98</v>
      </c>
      <c r="AO561" t="s">
        <v>3158</v>
      </c>
      <c r="AQ561">
        <f>(Table2[[#This Row],[Sharpe Ratio]]-AVERAGE(Table2[Sharpe Ratio]))/_xlfn.STDEV.P(Table2[Sharpe Ratio])</f>
        <v>-0.65585503827864744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473</v>
      </c>
      <c r="AT561">
        <f>_xlfn.RANK.AVG(Table2[[#This Row],[6M Return vs Nifty Z-Score]],Table2[6M Return vs Nifty Z-Score])</f>
        <v>511</v>
      </c>
      <c r="AU561">
        <f>_xlfn.RANK.AVG(Table2[[#This Row],[Sharpe Ratio Z-Score]],Table2[Sharpe Ratio Z-Score])</f>
        <v>531</v>
      </c>
      <c r="AV561">
        <f>(Table2[[#This Row],[Rank 1Y]]+Table2[[#This Row],[Rank 6M]]+Table2[[#This Row],[Rank Sharpe]])/3</f>
        <v>505</v>
      </c>
    </row>
    <row r="562" spans="1:48" hidden="1" x14ac:dyDescent="0.3">
      <c r="A562" t="s">
        <v>704</v>
      </c>
      <c r="B562" t="s">
        <v>705</v>
      </c>
      <c r="C562" t="s">
        <v>3124</v>
      </c>
      <c r="D562" t="s">
        <v>271</v>
      </c>
      <c r="E562">
        <v>24127.20908289</v>
      </c>
      <c r="F562">
        <v>4880.3</v>
      </c>
      <c r="G562">
        <v>-13.971849483083201</v>
      </c>
      <c r="H562">
        <f>(Table2[[#This Row],[1Y Return vs Nifty]]-AVERAGE(Table2[1Y Return vs Nifty]))/_xlfn.STDEV.P(Table2[1Y Return vs Nifty])</f>
        <v>-0.58305408407197801</v>
      </c>
      <c r="I562">
        <v>-1.8766654514485099</v>
      </c>
      <c r="J562">
        <f>(Table2[[#This Row],[1M Return vs Nifty]]-AVERAGE(Table2[1M Return vs Nifty]))/_xlfn.STDEV.P(Table2[1M Return vs Nifty])</f>
        <v>-0.1003525416644704</v>
      </c>
      <c r="K562">
        <v>-10.1986513640715</v>
      </c>
      <c r="L562">
        <f>(Table2[[#This Row],[6M Return vs Nifty]]-AVERAGE(Table2[6M Return vs Nifty]))/_xlfn.STDEV.P(Table2[6M Return vs Nifty])</f>
        <v>-0.51501601306182709</v>
      </c>
      <c r="M562">
        <v>2.9443079342016198</v>
      </c>
      <c r="N562">
        <f>(Table2[[#This Row],[1W Return vs Nifty]]-AVERAGE(Table2[1W Return vs Nifty]))/_xlfn.STDEV.P(Table2[1W Return vs Nifty])</f>
        <v>0.42870961863381934</v>
      </c>
      <c r="O562">
        <v>5133.26</v>
      </c>
      <c r="P562">
        <v>5253.8875098039698</v>
      </c>
      <c r="Q562">
        <v>5258.2477556102203</v>
      </c>
      <c r="R562">
        <v>25.1619676844088</v>
      </c>
      <c r="S562" s="1">
        <f>(Table2[[#This Row],[Close Price]]-Table2[[#This Row],[20D EMA]])/Table2[[#This Row],[20D EMA]]</f>
        <v>-4.9278626058294348E-2</v>
      </c>
      <c r="T562" s="1">
        <f>(Table2[[#This Row],[Close Price]]-Table2[[#This Row],[50D EMA]])/Table2[[#This Row],[50D EMA]]</f>
        <v>-7.1106872598021939E-2</v>
      </c>
      <c r="U562" s="1">
        <f>(Table2[[#This Row],[Close Price]]-Table2[[#This Row],[200D EMA]])/Table2[[#This Row],[200D EMA]]</f>
        <v>-7.1877129640187387E-2</v>
      </c>
      <c r="V562">
        <v>0.57816359697539899</v>
      </c>
      <c r="W562">
        <v>4852</v>
      </c>
      <c r="X562">
        <v>5044.3</v>
      </c>
      <c r="Y562">
        <v>4852</v>
      </c>
      <c r="Z562">
        <v>5130</v>
      </c>
      <c r="AA562">
        <v>4852</v>
      </c>
      <c r="AB562">
        <v>5255</v>
      </c>
      <c r="AC562" s="1">
        <f>(Table2[[#This Row],[Close Price]]/Table2[[#This Row],[Day Low]])-1</f>
        <v>5.8326463314097854E-3</v>
      </c>
      <c r="AD562" s="1">
        <f>(Table2[[#This Row],[Day High]]/Table2[[#This Row],[Close Price]])-1</f>
        <v>3.3604491527160274E-2</v>
      </c>
      <c r="AE562" s="1">
        <f>(Table2[[#This Row],[Close Price]]/Table2[[#This Row],[Current Week Low]])-1</f>
        <v>5.8326463314097854E-3</v>
      </c>
      <c r="AF562" s="1">
        <f>(Table2[[#This Row],[Current Week High]]/Table2[[#This Row],[Close Price]])-1</f>
        <v>5.1164887404462789E-2</v>
      </c>
      <c r="AG562" s="1">
        <f>(Table2[[#This Row],[Close Price]]/Table2[[#This Row],[Current Month Low]])-1</f>
        <v>5.8326463314097854E-3</v>
      </c>
      <c r="AH562" s="1">
        <f>(Table2[[#This Row],[Current Month High]]/Table2[[#This Row],[Close Price]])-1</f>
        <v>7.6778066922115418E-2</v>
      </c>
      <c r="AI562">
        <v>50.605495563797298</v>
      </c>
      <c r="AJ562">
        <v>21.2647533855137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0.06</v>
      </c>
      <c r="AM562" t="s">
        <v>3159</v>
      </c>
      <c r="AN562">
        <v>-3.14</v>
      </c>
      <c r="AO562" t="s">
        <v>3158</v>
      </c>
      <c r="AP562">
        <v>8.0906578957329993E-3</v>
      </c>
      <c r="AQ562">
        <f>(Table2[[#This Row],[Sharpe Ratio]]-AVERAGE(Table2[Sharpe Ratio]))/_xlfn.STDEV.P(Table2[Sharpe Ratio])</f>
        <v>-0.55995675310137139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533</v>
      </c>
      <c r="AT562">
        <f>_xlfn.RANK.AVG(Table2[[#This Row],[6M Return vs Nifty Z-Score]],Table2[6M Return vs Nifty Z-Score])</f>
        <v>498</v>
      </c>
      <c r="AU562">
        <f>_xlfn.RANK.AVG(Table2[[#This Row],[Sharpe Ratio Z-Score]],Table2[Sharpe Ratio Z-Score])</f>
        <v>486</v>
      </c>
      <c r="AV562">
        <f>(Table2[[#This Row],[Rank 1Y]]+Table2[[#This Row],[Rank 6M]]+Table2[[#This Row],[Rank Sharpe]])/3</f>
        <v>505.66666666666669</v>
      </c>
    </row>
    <row r="563" spans="1:48" x14ac:dyDescent="0.3">
      <c r="A563" t="s">
        <v>1270</v>
      </c>
      <c r="B563" t="s">
        <v>1271</v>
      </c>
      <c r="C563" t="s">
        <v>3117</v>
      </c>
      <c r="D563" t="s">
        <v>51</v>
      </c>
      <c r="E563">
        <v>8653.3408335099994</v>
      </c>
      <c r="F563">
        <v>5213.05</v>
      </c>
      <c r="G563">
        <v>-18.9006078737421</v>
      </c>
      <c r="H563">
        <f>(Table2[[#This Row],[1Y Return vs Nifty]]-AVERAGE(Table2[1Y Return vs Nifty]))/_xlfn.STDEV.P(Table2[1Y Return vs Nifty])</f>
        <v>-0.6821114400465389</v>
      </c>
      <c r="I563">
        <v>8.7501780159310893</v>
      </c>
      <c r="J563">
        <f>(Table2[[#This Row],[1M Return vs Nifty]]-AVERAGE(Table2[1M Return vs Nifty]))/_xlfn.STDEV.P(Table2[1M Return vs Nifty])</f>
        <v>1.0621078376486126</v>
      </c>
      <c r="K563">
        <v>3.8845340952001299</v>
      </c>
      <c r="L563">
        <f>(Table2[[#This Row],[6M Return vs Nifty]]-AVERAGE(Table2[6M Return vs Nifty]))/_xlfn.STDEV.P(Table2[6M Return vs Nifty])</f>
        <v>-2.6074991151287513E-2</v>
      </c>
      <c r="M563">
        <v>0.14266092120428001</v>
      </c>
      <c r="N563">
        <f>(Table2[[#This Row],[1W Return vs Nifty]]-AVERAGE(Table2[1W Return vs Nifty]))/_xlfn.STDEV.P(Table2[1W Return vs Nifty])</f>
        <v>-0.15805153992550974</v>
      </c>
      <c r="O563">
        <v>5335.03</v>
      </c>
      <c r="P563">
        <v>5277.3919352279299</v>
      </c>
      <c r="Q563">
        <v>5133.6770730155404</v>
      </c>
      <c r="R563">
        <v>39.658166291782003</v>
      </c>
      <c r="S563" s="1">
        <f>(Table2[[#This Row],[Close Price]]-Table2[[#This Row],[20D EMA]])/Table2[[#This Row],[20D EMA]]</f>
        <v>-2.2863976397508461E-2</v>
      </c>
      <c r="T563" s="1">
        <f>(Table2[[#This Row],[Close Price]]-Table2[[#This Row],[50D EMA]])/Table2[[#This Row],[50D EMA]]</f>
        <v>-1.2191994837152612E-2</v>
      </c>
      <c r="U563" s="1">
        <f>(Table2[[#This Row],[Close Price]]-Table2[[#This Row],[200D EMA]])/Table2[[#This Row],[200D EMA]]</f>
        <v>1.5461223184775793E-2</v>
      </c>
      <c r="V563">
        <v>2.1881982700280198</v>
      </c>
      <c r="W563">
        <v>5175.25</v>
      </c>
      <c r="X563">
        <v>5429.7</v>
      </c>
      <c r="Y563">
        <v>5175.25</v>
      </c>
      <c r="Z563">
        <v>5695</v>
      </c>
      <c r="AA563">
        <v>5175</v>
      </c>
      <c r="AB563">
        <v>5833.3</v>
      </c>
      <c r="AC563" s="1">
        <f>(Table2[[#This Row],[Close Price]]/Table2[[#This Row],[Day Low]])-1</f>
        <v>7.3039949760882461E-3</v>
      </c>
      <c r="AD563" s="1">
        <f>(Table2[[#This Row],[Day High]]/Table2[[#This Row],[Close Price]])-1</f>
        <v>4.1559164021062411E-2</v>
      </c>
      <c r="AE563" s="1">
        <f>(Table2[[#This Row],[Close Price]]/Table2[[#This Row],[Current Week Low]])-1</f>
        <v>7.3039949760882461E-3</v>
      </c>
      <c r="AF563" s="1">
        <f>(Table2[[#This Row],[Current Week High]]/Table2[[#This Row],[Close Price]])-1</f>
        <v>9.2450676667210185E-2</v>
      </c>
      <c r="AG563" s="1">
        <f>(Table2[[#This Row],[Close Price]]/Table2[[#This Row],[Current Month Low]])-1</f>
        <v>7.3526570048310091E-3</v>
      </c>
      <c r="AH563" s="1">
        <f>(Table2[[#This Row],[Current Month High]]/Table2[[#This Row],[Close Price]])-1</f>
        <v>0.11898025148425595</v>
      </c>
      <c r="AI563">
        <v>11.8980251484255</v>
      </c>
      <c r="AJ563">
        <v>12.433813934930001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0.03</v>
      </c>
      <c r="AM563" t="s">
        <v>3159</v>
      </c>
      <c r="AN563">
        <v>4.5</v>
      </c>
      <c r="AO563" t="s">
        <v>3159</v>
      </c>
      <c r="AP563">
        <v>-3.4898888210049002E-2</v>
      </c>
      <c r="AQ563">
        <f>(Table2[[#This Row],[Sharpe Ratio]]-AVERAGE(Table2[Sharpe Ratio]))/_xlfn.STDEV.P(Table2[Sharpe Ratio])</f>
        <v>-1.0695103401178494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-0.87364047359257291</v>
      </c>
      <c r="AS563">
        <f>_xlfn.RANK.AVG(Table2[[#This Row],[1Y Return vs Nifty Z-Score]],Table2[1Y Return vs Nifty Z-Score])</f>
        <v>570</v>
      </c>
      <c r="AT563">
        <f>_xlfn.RANK.AVG(Table2[[#This Row],[6M Return vs Nifty Z-Score]],Table2[6M Return vs Nifty Z-Score])</f>
        <v>316</v>
      </c>
      <c r="AU563">
        <f>_xlfn.RANK.AVG(Table2[[#This Row],[Sharpe Ratio Z-Score]],Table2[Sharpe Ratio Z-Score])</f>
        <v>633</v>
      </c>
      <c r="AV563">
        <f>(Table2[[#This Row],[Rank 1Y]]+Table2[[#This Row],[Rank 6M]]+Table2[[#This Row],[Rank Sharpe]])/3</f>
        <v>506.33333333333331</v>
      </c>
    </row>
    <row r="564" spans="1:48" hidden="1" x14ac:dyDescent="0.3">
      <c r="A564" t="s">
        <v>1720</v>
      </c>
      <c r="B564" t="s">
        <v>1721</v>
      </c>
      <c r="C564" t="s">
        <v>3123</v>
      </c>
      <c r="D564" t="s">
        <v>138</v>
      </c>
      <c r="E564">
        <v>4708.4849999999997</v>
      </c>
      <c r="F564">
        <v>165.21</v>
      </c>
      <c r="G564">
        <v>-0.88245610288763299</v>
      </c>
      <c r="H564">
        <f>(Table2[[#This Row],[1Y Return vs Nifty]]-AVERAGE(Table2[1Y Return vs Nifty]))/_xlfn.STDEV.P(Table2[1Y Return vs Nifty])</f>
        <v>-0.31998566059022582</v>
      </c>
      <c r="I564">
        <v>-0.75720198373270697</v>
      </c>
      <c r="J564">
        <f>(Table2[[#This Row],[1M Return vs Nifty]]-AVERAGE(Table2[1M Return vs Nifty]))/_xlfn.STDEV.P(Table2[1M Return vs Nifty])</f>
        <v>2.2104510733322945E-2</v>
      </c>
      <c r="K564">
        <v>-21.180591472312699</v>
      </c>
      <c r="L564">
        <f>(Table2[[#This Row],[6M Return vs Nifty]]-AVERAGE(Table2[6M Return vs Nifty]))/_xlfn.STDEV.P(Table2[6M Return vs Nifty])</f>
        <v>-0.89628778105866058</v>
      </c>
      <c r="M564">
        <v>-0.28889789548501799</v>
      </c>
      <c r="N564">
        <f>(Table2[[#This Row],[1W Return vs Nifty]]-AVERAGE(Table2[1W Return vs Nifty]))/_xlfn.STDEV.P(Table2[1W Return vs Nifty])</f>
        <v>-0.24843478595627805</v>
      </c>
      <c r="O564">
        <v>180.17</v>
      </c>
      <c r="P564">
        <v>186.62868887438401</v>
      </c>
      <c r="Q564">
        <v>187.40598678910001</v>
      </c>
      <c r="R564">
        <v>23.745532755908702</v>
      </c>
      <c r="S564" s="1">
        <f>(Table2[[#This Row],[Close Price]]-Table2[[#This Row],[20D EMA]])/Table2[[#This Row],[20D EMA]]</f>
        <v>-8.3032691347060997E-2</v>
      </c>
      <c r="T564" s="1">
        <f>(Table2[[#This Row],[Close Price]]-Table2[[#This Row],[50D EMA]])/Table2[[#This Row],[50D EMA]]</f>
        <v>-0.1147663256038866</v>
      </c>
      <c r="U564" s="1">
        <f>(Table2[[#This Row],[Close Price]]-Table2[[#This Row],[200D EMA]])/Table2[[#This Row],[200D EMA]]</f>
        <v>-0.1184379814614918</v>
      </c>
      <c r="V564">
        <v>0.56738555182014105</v>
      </c>
      <c r="W564">
        <v>164.21</v>
      </c>
      <c r="X564">
        <v>174.64</v>
      </c>
      <c r="Y564">
        <v>164.21</v>
      </c>
      <c r="Z564">
        <v>180.98</v>
      </c>
      <c r="AA564">
        <v>164.21</v>
      </c>
      <c r="AB564">
        <v>186.5</v>
      </c>
      <c r="AC564" s="1">
        <f>(Table2[[#This Row],[Close Price]]/Table2[[#This Row],[Day Low]])-1</f>
        <v>6.0897631082150738E-3</v>
      </c>
      <c r="AD564" s="1">
        <f>(Table2[[#This Row],[Day High]]/Table2[[#This Row],[Close Price]])-1</f>
        <v>5.7078869317837677E-2</v>
      </c>
      <c r="AE564" s="1">
        <f>(Table2[[#This Row],[Close Price]]/Table2[[#This Row],[Current Week Low]])-1</f>
        <v>6.0897631082150738E-3</v>
      </c>
      <c r="AF564" s="1">
        <f>(Table2[[#This Row],[Current Week High]]/Table2[[#This Row],[Close Price]])-1</f>
        <v>9.545427032261955E-2</v>
      </c>
      <c r="AG564" s="1">
        <f>(Table2[[#This Row],[Close Price]]/Table2[[#This Row],[Current Month Low]])-1</f>
        <v>6.0897631082150738E-3</v>
      </c>
      <c r="AH564" s="1">
        <f>(Table2[[#This Row],[Current Month High]]/Table2[[#This Row],[Close Price]])-1</f>
        <v>0.12886629138671979</v>
      </c>
      <c r="AI564">
        <v>60.371648205314401</v>
      </c>
      <c r="AJ564">
        <v>22.287194670614301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-0.08</v>
      </c>
      <c r="AM564" t="s">
        <v>3158</v>
      </c>
      <c r="AN564">
        <v>-6.71</v>
      </c>
      <c r="AO564" t="s">
        <v>3158</v>
      </c>
      <c r="AP564">
        <v>1.3182539722809999E-2</v>
      </c>
      <c r="AQ564">
        <f>(Table2[[#This Row],[Sharpe Ratio]]-AVERAGE(Table2[Sharpe Ratio]))/_xlfn.STDEV.P(Table2[Sharpe Ratio])</f>
        <v>-0.49960285582442071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422</v>
      </c>
      <c r="AT564">
        <f>_xlfn.RANK.AVG(Table2[[#This Row],[6M Return vs Nifty Z-Score]],Table2[6M Return vs Nifty Z-Score])</f>
        <v>638</v>
      </c>
      <c r="AU564">
        <f>_xlfn.RANK.AVG(Table2[[#This Row],[Sharpe Ratio Z-Score]],Table2[Sharpe Ratio Z-Score])</f>
        <v>469</v>
      </c>
      <c r="AV564">
        <f>(Table2[[#This Row],[Rank 1Y]]+Table2[[#This Row],[Rank 6M]]+Table2[[#This Row],[Rank Sharpe]])/3</f>
        <v>509.66666666666669</v>
      </c>
    </row>
    <row r="565" spans="1:48" hidden="1" x14ac:dyDescent="0.3">
      <c r="A565" t="s">
        <v>83</v>
      </c>
      <c r="B565" t="s">
        <v>84</v>
      </c>
      <c r="C565" t="s">
        <v>3122</v>
      </c>
      <c r="D565" t="s">
        <v>85</v>
      </c>
      <c r="E565">
        <v>282776.72320910002</v>
      </c>
      <c r="F565">
        <v>3187.85</v>
      </c>
      <c r="G565">
        <v>-23.521865890836398</v>
      </c>
      <c r="H565">
        <f>(Table2[[#This Row],[1Y Return vs Nifty]]-AVERAGE(Table2[1Y Return vs Nifty]))/_xlfn.STDEV.P(Table2[1Y Return vs Nifty])</f>
        <v>-0.77498870530611841</v>
      </c>
      <c r="I565">
        <v>-2.4061718790087601</v>
      </c>
      <c r="J565">
        <f>(Table2[[#This Row],[1M Return vs Nifty]]-AVERAGE(Table2[1M Return vs Nifty]))/_xlfn.STDEV.P(Table2[1M Return vs Nifty])</f>
        <v>-0.15827475012833359</v>
      </c>
      <c r="K565">
        <v>-8.6048482478226003</v>
      </c>
      <c r="L565">
        <f>(Table2[[#This Row],[6M Return vs Nifty]]-AVERAGE(Table2[6M Return vs Nifty]))/_xlfn.STDEV.P(Table2[6M Return vs Nifty])</f>
        <v>-0.45968224453079454</v>
      </c>
      <c r="M565">
        <v>4.6834039219899601</v>
      </c>
      <c r="N565">
        <f>(Table2[[#This Row],[1W Return vs Nifty]]-AVERAGE(Table2[1W Return vs Nifty]))/_xlfn.STDEV.P(Table2[1W Return vs Nifty])</f>
        <v>0.79293607967855206</v>
      </c>
      <c r="O565">
        <v>3281.22</v>
      </c>
      <c r="P565">
        <v>3403.0944989312702</v>
      </c>
      <c r="Q565">
        <v>3437.7388034288601</v>
      </c>
      <c r="R565">
        <v>37.224287115138097</v>
      </c>
      <c r="S565" s="1">
        <f>(Table2[[#This Row],[Close Price]]-Table2[[#This Row],[20D EMA]])/Table2[[#This Row],[20D EMA]]</f>
        <v>-2.8455879215657558E-2</v>
      </c>
      <c r="T565" s="1">
        <f>(Table2[[#This Row],[Close Price]]-Table2[[#This Row],[50D EMA]])/Table2[[#This Row],[50D EMA]]</f>
        <v>-6.3249639114890011E-2</v>
      </c>
      <c r="U565" s="1">
        <f>(Table2[[#This Row],[Close Price]]-Table2[[#This Row],[200D EMA]])/Table2[[#This Row],[200D EMA]]</f>
        <v>-7.2689874861818132E-2</v>
      </c>
      <c r="V565">
        <v>1.1752333114023501</v>
      </c>
      <c r="W565">
        <v>3162.2</v>
      </c>
      <c r="X565">
        <v>3221.6</v>
      </c>
      <c r="Y565">
        <v>3158.25</v>
      </c>
      <c r="Z565">
        <v>3239</v>
      </c>
      <c r="AA565">
        <v>3106</v>
      </c>
      <c r="AB565">
        <v>3318</v>
      </c>
      <c r="AC565" s="1">
        <f>(Table2[[#This Row],[Close Price]]/Table2[[#This Row],[Day Low]])-1</f>
        <v>8.1114414015559522E-3</v>
      </c>
      <c r="AD565" s="1">
        <f>(Table2[[#This Row],[Day High]]/Table2[[#This Row],[Close Price]])-1</f>
        <v>1.0587072792007213E-2</v>
      </c>
      <c r="AE565" s="1">
        <f>(Table2[[#This Row],[Close Price]]/Table2[[#This Row],[Current Week Low]])-1</f>
        <v>9.3722789519512517E-3</v>
      </c>
      <c r="AF565" s="1">
        <f>(Table2[[#This Row],[Current Week High]]/Table2[[#This Row],[Close Price]])-1</f>
        <v>1.6045296986997526E-2</v>
      </c>
      <c r="AG565" s="1">
        <f>(Table2[[#This Row],[Close Price]]/Table2[[#This Row],[Current Month Low]])-1</f>
        <v>2.6352221506761087E-2</v>
      </c>
      <c r="AH565" s="1">
        <f>(Table2[[#This Row],[Current Month High]]/Table2[[#This Row],[Close Price]])-1</f>
        <v>4.0826889596436544E-2</v>
      </c>
      <c r="AI565">
        <v>21.930141004125002</v>
      </c>
      <c r="AJ565">
        <v>4.3264117290920003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-0.03</v>
      </c>
      <c r="AM565" t="s">
        <v>3158</v>
      </c>
      <c r="AN565">
        <v>-2.9</v>
      </c>
      <c r="AO565" t="s">
        <v>3158</v>
      </c>
      <c r="AP565">
        <v>9.4987299043870002E-3</v>
      </c>
      <c r="AQ565">
        <f>(Table2[[#This Row],[Sharpe Ratio]]-AVERAGE(Table2[Sharpe Ratio]))/_xlfn.STDEV.P(Table2[Sharpe Ratio])</f>
        <v>-0.54326692481098515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592</v>
      </c>
      <c r="AT565">
        <f>_xlfn.RANK.AVG(Table2[[#This Row],[6M Return vs Nifty Z-Score]],Table2[6M Return vs Nifty Z-Score])</f>
        <v>466</v>
      </c>
      <c r="AU565">
        <f>_xlfn.RANK.AVG(Table2[[#This Row],[Sharpe Ratio Z-Score]],Table2[Sharpe Ratio Z-Score])</f>
        <v>478</v>
      </c>
      <c r="AV565">
        <f>(Table2[[#This Row],[Rank 1Y]]+Table2[[#This Row],[Rank 6M]]+Table2[[#This Row],[Rank Sharpe]])/3</f>
        <v>512</v>
      </c>
    </row>
    <row r="566" spans="1:48" hidden="1" x14ac:dyDescent="0.3">
      <c r="A566" t="s">
        <v>441</v>
      </c>
      <c r="B566" t="s">
        <v>442</v>
      </c>
      <c r="C566" t="s">
        <v>3115</v>
      </c>
      <c r="D566" t="s">
        <v>229</v>
      </c>
      <c r="E566">
        <v>49084.1718603599</v>
      </c>
      <c r="F566">
        <v>1856.4</v>
      </c>
      <c r="G566">
        <v>-3.1761266991886501</v>
      </c>
      <c r="H566">
        <f>(Table2[[#This Row],[1Y Return vs Nifty]]-AVERAGE(Table2[1Y Return vs Nifty]))/_xlfn.STDEV.P(Table2[1Y Return vs Nifty])</f>
        <v>-0.36608346590703289</v>
      </c>
      <c r="I566">
        <v>-4.0857790429282597</v>
      </c>
      <c r="J566">
        <f>(Table2[[#This Row],[1M Return vs Nifty]]-AVERAGE(Table2[1M Return vs Nifty]))/_xlfn.STDEV.P(Table2[1M Return vs Nifty])</f>
        <v>-0.34200539289729881</v>
      </c>
      <c r="K566">
        <v>-11.203975069698201</v>
      </c>
      <c r="L566">
        <f>(Table2[[#This Row],[6M Return vs Nifty]]-AVERAGE(Table2[6M Return vs Nifty]))/_xlfn.STDEV.P(Table2[6M Return vs Nifty])</f>
        <v>-0.54991891208290067</v>
      </c>
      <c r="M566">
        <v>-0.47908084160140302</v>
      </c>
      <c r="N566">
        <f>(Table2[[#This Row],[1W Return vs Nifty]]-AVERAGE(Table2[1W Return vs Nifty]))/_xlfn.STDEV.P(Table2[1W Return vs Nifty])</f>
        <v>-0.28826563020031787</v>
      </c>
      <c r="O566">
        <v>1948.75</v>
      </c>
      <c r="P566">
        <v>1995.59687989031</v>
      </c>
      <c r="Q566">
        <v>1932.6730024533199</v>
      </c>
      <c r="R566">
        <v>24.008825935049501</v>
      </c>
      <c r="S566" s="1">
        <f>(Table2[[#This Row],[Close Price]]-Table2[[#This Row],[20D EMA]])/Table2[[#This Row],[20D EMA]]</f>
        <v>-4.7389352148813298E-2</v>
      </c>
      <c r="T566" s="1">
        <f>(Table2[[#This Row],[Close Price]]-Table2[[#This Row],[50D EMA]])/Table2[[#This Row],[50D EMA]]</f>
        <v>-6.9752003169077412E-2</v>
      </c>
      <c r="U566" s="1">
        <f>(Table2[[#This Row],[Close Price]]-Table2[[#This Row],[200D EMA]])/Table2[[#This Row],[200D EMA]]</f>
        <v>-3.9465032292839736E-2</v>
      </c>
      <c r="V566">
        <v>0.66141823610336303</v>
      </c>
      <c r="W566">
        <v>1850.1</v>
      </c>
      <c r="X566">
        <v>1888.95</v>
      </c>
      <c r="Y566">
        <v>1850.1</v>
      </c>
      <c r="Z566">
        <v>1934.5</v>
      </c>
      <c r="AA566">
        <v>1850.1</v>
      </c>
      <c r="AB566">
        <v>1986.15</v>
      </c>
      <c r="AC566" s="1">
        <f>(Table2[[#This Row],[Close Price]]/Table2[[#This Row],[Day Low]])-1</f>
        <v>3.4052213393871433E-3</v>
      </c>
      <c r="AD566" s="1">
        <f>(Table2[[#This Row],[Day High]]/Table2[[#This Row],[Close Price]])-1</f>
        <v>1.7533936651583648E-2</v>
      </c>
      <c r="AE566" s="1">
        <f>(Table2[[#This Row],[Close Price]]/Table2[[#This Row],[Current Week Low]])-1</f>
        <v>3.4052213393871433E-3</v>
      </c>
      <c r="AF566" s="1">
        <f>(Table2[[#This Row],[Current Week High]]/Table2[[#This Row],[Close Price]])-1</f>
        <v>4.2070674423615451E-2</v>
      </c>
      <c r="AG566" s="1">
        <f>(Table2[[#This Row],[Close Price]]/Table2[[#This Row],[Current Month Low]])-1</f>
        <v>3.4052213393871433E-3</v>
      </c>
      <c r="AH566" s="1">
        <f>(Table2[[#This Row],[Current Month High]]/Table2[[#This Row],[Close Price]])-1</f>
        <v>6.9893341952165455E-2</v>
      </c>
      <c r="AI566">
        <v>18.772893772893699</v>
      </c>
      <c r="AJ566">
        <v>19.999999999999901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-0.01</v>
      </c>
      <c r="AM566" t="s">
        <v>3158</v>
      </c>
      <c r="AN566">
        <v>-3.79</v>
      </c>
      <c r="AO566" t="s">
        <v>3158</v>
      </c>
      <c r="AP566">
        <v>-1.8601609880788999E-2</v>
      </c>
      <c r="AQ566">
        <f>(Table2[[#This Row],[Sharpe Ratio]]-AVERAGE(Table2[Sharpe Ratio]))/_xlfn.STDEV.P(Table2[Sharpe Ratio])</f>
        <v>-0.87633926985703936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438</v>
      </c>
      <c r="AT566">
        <f>_xlfn.RANK.AVG(Table2[[#This Row],[6M Return vs Nifty Z-Score]],Table2[6M Return vs Nifty Z-Score])</f>
        <v>510</v>
      </c>
      <c r="AU566">
        <f>_xlfn.RANK.AVG(Table2[[#This Row],[Sharpe Ratio Z-Score]],Table2[Sharpe Ratio Z-Score])</f>
        <v>592</v>
      </c>
      <c r="AV566">
        <f>(Table2[[#This Row],[Rank 1Y]]+Table2[[#This Row],[Rank 6M]]+Table2[[#This Row],[Rank Sharpe]])/3</f>
        <v>513.33333333333337</v>
      </c>
    </row>
    <row r="567" spans="1:48" hidden="1" x14ac:dyDescent="0.3">
      <c r="A567" t="s">
        <v>618</v>
      </c>
      <c r="B567" t="s">
        <v>619</v>
      </c>
      <c r="C567" t="s">
        <v>3113</v>
      </c>
      <c r="D567" t="s">
        <v>43</v>
      </c>
      <c r="E567">
        <v>28714.752</v>
      </c>
      <c r="F567">
        <v>174.24</v>
      </c>
      <c r="G567">
        <v>2.32048650546521</v>
      </c>
      <c r="H567">
        <f>(Table2[[#This Row],[1Y Return vs Nifty]]-AVERAGE(Table2[1Y Return vs Nifty]))/_xlfn.STDEV.P(Table2[1Y Return vs Nifty])</f>
        <v>-0.25561345952575409</v>
      </c>
      <c r="I567">
        <v>-8.4704913214947997</v>
      </c>
      <c r="J567">
        <f>(Table2[[#This Row],[1M Return vs Nifty]]-AVERAGE(Table2[1M Return vs Nifty]))/_xlfn.STDEV.P(Table2[1M Return vs Nifty])</f>
        <v>-0.8216449315963702</v>
      </c>
      <c r="K567">
        <v>-26.966328648591801</v>
      </c>
      <c r="L567">
        <f>(Table2[[#This Row],[6M Return vs Nifty]]-AVERAGE(Table2[6M Return vs Nifty]))/_xlfn.STDEV.P(Table2[6M Return vs Nifty])</f>
        <v>-1.0971574107072082</v>
      </c>
      <c r="M567">
        <v>-1.0422573420976999</v>
      </c>
      <c r="N567">
        <f>(Table2[[#This Row],[1W Return vs Nifty]]-AVERAGE(Table2[1W Return vs Nifty]))/_xlfn.STDEV.P(Table2[1W Return vs Nifty])</f>
        <v>-0.40621414204766298</v>
      </c>
      <c r="O567">
        <v>194.5</v>
      </c>
      <c r="P567">
        <v>212.46954969934799</v>
      </c>
      <c r="Q567">
        <v>224.47669635055701</v>
      </c>
      <c r="R567">
        <v>20.317199946226001</v>
      </c>
      <c r="S567" s="1">
        <f>(Table2[[#This Row],[Close Price]]-Table2[[#This Row],[20D EMA]])/Table2[[#This Row],[20D EMA]]</f>
        <v>-0.10416452442159378</v>
      </c>
      <c r="T567" s="1">
        <f>(Table2[[#This Row],[Close Price]]-Table2[[#This Row],[50D EMA]])/Table2[[#This Row],[50D EMA]]</f>
        <v>-0.17992954639120837</v>
      </c>
      <c r="U567" s="1">
        <f>(Table2[[#This Row],[Close Price]]-Table2[[#This Row],[200D EMA]])/Table2[[#This Row],[200D EMA]]</f>
        <v>-0.22379470638726878</v>
      </c>
      <c r="V567">
        <v>0.83170093140159096</v>
      </c>
      <c r="W567">
        <v>173.71</v>
      </c>
      <c r="X567">
        <v>181.26</v>
      </c>
      <c r="Y567">
        <v>173.71</v>
      </c>
      <c r="Z567">
        <v>189.4</v>
      </c>
      <c r="AA567">
        <v>173.71</v>
      </c>
      <c r="AB567">
        <v>200.62</v>
      </c>
      <c r="AC567" s="1">
        <f>(Table2[[#This Row],[Close Price]]/Table2[[#This Row],[Day Low]])-1</f>
        <v>3.0510621150192652E-3</v>
      </c>
      <c r="AD567" s="1">
        <f>(Table2[[#This Row],[Day High]]/Table2[[#This Row],[Close Price]])-1</f>
        <v>4.0289256198347001E-2</v>
      </c>
      <c r="AE567" s="1">
        <f>(Table2[[#This Row],[Close Price]]/Table2[[#This Row],[Current Week Low]])-1</f>
        <v>3.0510621150192652E-3</v>
      </c>
      <c r="AF567" s="1">
        <f>(Table2[[#This Row],[Current Week High]]/Table2[[#This Row],[Close Price]])-1</f>
        <v>8.7006427915518714E-2</v>
      </c>
      <c r="AG567" s="1">
        <f>(Table2[[#This Row],[Close Price]]/Table2[[#This Row],[Current Month Low]])-1</f>
        <v>3.0510621150192652E-3</v>
      </c>
      <c r="AH567" s="1">
        <f>(Table2[[#This Row],[Current Month High]]/Table2[[#This Row],[Close Price]])-1</f>
        <v>0.15140036730945816</v>
      </c>
      <c r="AI567">
        <v>86.352157943066999</v>
      </c>
      <c r="AJ567">
        <v>24.102564102564099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-0.34</v>
      </c>
      <c r="AM567" t="s">
        <v>3158</v>
      </c>
      <c r="AN567">
        <v>-10.08</v>
      </c>
      <c r="AO567" t="s">
        <v>3158</v>
      </c>
      <c r="AP567">
        <v>1.4472469054927E-2</v>
      </c>
      <c r="AQ567">
        <f>(Table2[[#This Row],[Sharpe Ratio]]-AVERAGE(Table2[Sharpe Ratio]))/_xlfn.STDEV.P(Table2[Sharpe Ratio])</f>
        <v>-0.48431336854859242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393</v>
      </c>
      <c r="AT567">
        <f>_xlfn.RANK.AVG(Table2[[#This Row],[6M Return vs Nifty Z-Score]],Table2[6M Return vs Nifty Z-Score])</f>
        <v>686</v>
      </c>
      <c r="AU567">
        <f>_xlfn.RANK.AVG(Table2[[#This Row],[Sharpe Ratio Z-Score]],Table2[Sharpe Ratio Z-Score])</f>
        <v>466</v>
      </c>
      <c r="AV567">
        <f>(Table2[[#This Row],[Rank 1Y]]+Table2[[#This Row],[Rank 6M]]+Table2[[#This Row],[Rank Sharpe]])/3</f>
        <v>515</v>
      </c>
    </row>
    <row r="568" spans="1:48" hidden="1" x14ac:dyDescent="0.3">
      <c r="A568" t="s">
        <v>1327</v>
      </c>
      <c r="B568" t="s">
        <v>1328</v>
      </c>
      <c r="C568" t="s">
        <v>3126</v>
      </c>
      <c r="D568" t="s">
        <v>138</v>
      </c>
      <c r="E568">
        <v>8206.7525483310001</v>
      </c>
      <c r="F568">
        <v>152.41</v>
      </c>
      <c r="G568">
        <v>-40.675248278215001</v>
      </c>
      <c r="H568">
        <f>(Table2[[#This Row],[1Y Return vs Nifty]]-AVERAGE(Table2[1Y Return vs Nifty]))/_xlfn.STDEV.P(Table2[1Y Return vs Nifty])</f>
        <v>-1.1197344953482176</v>
      </c>
      <c r="I568">
        <v>-14.435364131587299</v>
      </c>
      <c r="J568">
        <f>(Table2[[#This Row],[1M Return vs Nifty]]-AVERAGE(Table2[1M Return vs Nifty]))/_xlfn.STDEV.P(Table2[1M Return vs Nifty])</f>
        <v>-1.4741367397856002</v>
      </c>
      <c r="K568">
        <v>-30.358448097234</v>
      </c>
      <c r="L568">
        <f>(Table2[[#This Row],[6M Return vs Nifty]]-AVERAGE(Table2[6M Return vs Nifty]))/_xlfn.STDEV.P(Table2[6M Return vs Nifty])</f>
        <v>-1.2149252519714042</v>
      </c>
      <c r="M568">
        <v>2.7565630116547202</v>
      </c>
      <c r="N568">
        <f>(Table2[[#This Row],[1W Return vs Nifty]]-AVERAGE(Table2[1W Return vs Nifty]))/_xlfn.STDEV.P(Table2[1W Return vs Nifty])</f>
        <v>0.38938938030393988</v>
      </c>
      <c r="O568">
        <v>167.71</v>
      </c>
      <c r="P568">
        <v>177.60611568167201</v>
      </c>
      <c r="Q568">
        <v>190.49734904003699</v>
      </c>
      <c r="R568">
        <v>29.794894386908702</v>
      </c>
      <c r="S568" s="1">
        <f>(Table2[[#This Row],[Close Price]]-Table2[[#This Row],[20D EMA]])/Table2[[#This Row],[20D EMA]]</f>
        <v>-9.1228907041917662E-2</v>
      </c>
      <c r="T568" s="1">
        <f>(Table2[[#This Row],[Close Price]]-Table2[[#This Row],[50D EMA]])/Table2[[#This Row],[50D EMA]]</f>
        <v>-0.14186513558368483</v>
      </c>
      <c r="U568" s="1">
        <f>(Table2[[#This Row],[Close Price]]-Table2[[#This Row],[200D EMA]])/Table2[[#This Row],[200D EMA]]</f>
        <v>-0.1999363730359951</v>
      </c>
      <c r="V568">
        <v>0.70004556514690097</v>
      </c>
      <c r="W568">
        <v>150.91</v>
      </c>
      <c r="X568">
        <v>161.4</v>
      </c>
      <c r="Y568">
        <v>150.91</v>
      </c>
      <c r="Z568">
        <v>168.64</v>
      </c>
      <c r="AA568">
        <v>150.91</v>
      </c>
      <c r="AB568">
        <v>179.4</v>
      </c>
      <c r="AC568" s="1">
        <f>(Table2[[#This Row],[Close Price]]/Table2[[#This Row],[Day Low]])-1</f>
        <v>9.9396991584388417E-3</v>
      </c>
      <c r="AD568" s="1">
        <f>(Table2[[#This Row],[Day High]]/Table2[[#This Row],[Close Price]])-1</f>
        <v>5.8985630864116567E-2</v>
      </c>
      <c r="AE568" s="1">
        <f>(Table2[[#This Row],[Close Price]]/Table2[[#This Row],[Current Week Low]])-1</f>
        <v>9.9396991584388417E-3</v>
      </c>
      <c r="AF568" s="1">
        <f>(Table2[[#This Row],[Current Week High]]/Table2[[#This Row],[Close Price]])-1</f>
        <v>0.10648907551997899</v>
      </c>
      <c r="AG568" s="1">
        <f>(Table2[[#This Row],[Close Price]]/Table2[[#This Row],[Current Month Low]])-1</f>
        <v>9.9396991584388417E-3</v>
      </c>
      <c r="AH568" s="1">
        <f>(Table2[[#This Row],[Current Month High]]/Table2[[#This Row],[Close Price]])-1</f>
        <v>0.17708811757758691</v>
      </c>
      <c r="AI568">
        <v>86.929991470375896</v>
      </c>
      <c r="AJ568">
        <v>0.99396991584388406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-0.16</v>
      </c>
      <c r="AM568" t="s">
        <v>3158</v>
      </c>
      <c r="AN568">
        <v>-3.82</v>
      </c>
      <c r="AO568" t="s">
        <v>3158</v>
      </c>
      <c r="AP568">
        <v>0.117632108767886</v>
      </c>
      <c r="AQ568">
        <f>(Table2[[#This Row],[Sharpe Ratio]]-AVERAGE(Table2[Sharpe Ratio]))/_xlfn.STDEV.P(Table2[Sharpe Ratio])</f>
        <v>0.73843423436214972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685</v>
      </c>
      <c r="AT568">
        <f>_xlfn.RANK.AVG(Table2[[#This Row],[6M Return vs Nifty Z-Score]],Table2[6M Return vs Nifty Z-Score])</f>
        <v>701</v>
      </c>
      <c r="AU568">
        <f>_xlfn.RANK.AVG(Table2[[#This Row],[Sharpe Ratio Z-Score]],Table2[Sharpe Ratio Z-Score])</f>
        <v>161</v>
      </c>
      <c r="AV568">
        <f>(Table2[[#This Row],[Rank 1Y]]+Table2[[#This Row],[Rank 6M]]+Table2[[#This Row],[Rank Sharpe]])/3</f>
        <v>515.66666666666663</v>
      </c>
    </row>
    <row r="569" spans="1:48" hidden="1" x14ac:dyDescent="0.3">
      <c r="A569" t="s">
        <v>453</v>
      </c>
      <c r="B569" t="s">
        <v>454</v>
      </c>
      <c r="C569" t="s">
        <v>3113</v>
      </c>
      <c r="D569" t="s">
        <v>34</v>
      </c>
      <c r="E569">
        <v>47684.643228483998</v>
      </c>
      <c r="F569">
        <v>104.74</v>
      </c>
      <c r="G569">
        <v>-23.643124758519399</v>
      </c>
      <c r="H569">
        <f>(Table2[[#This Row],[1Y Return vs Nifty]]-AVERAGE(Table2[1Y Return vs Nifty]))/_xlfn.STDEV.P(Table2[1Y Return vs Nifty])</f>
        <v>-0.77742574560493105</v>
      </c>
      <c r="I569">
        <v>8.1182410507563301</v>
      </c>
      <c r="J569">
        <f>(Table2[[#This Row],[1M Return vs Nifty]]-AVERAGE(Table2[1M Return vs Nifty]))/_xlfn.STDEV.P(Table2[1M Return vs Nifty])</f>
        <v>0.99298084932946029</v>
      </c>
      <c r="K569">
        <v>-22.521508926646799</v>
      </c>
      <c r="L569">
        <f>(Table2[[#This Row],[6M Return vs Nifty]]-AVERAGE(Table2[6M Return vs Nifty]))/_xlfn.STDEV.P(Table2[6M Return vs Nifty])</f>
        <v>-0.94284184741785648</v>
      </c>
      <c r="M569">
        <v>1.14426912137005</v>
      </c>
      <c r="N569">
        <f>(Table2[[#This Row],[1W Return vs Nifty]]-AVERAGE(Table2[1W Return vs Nifty]))/_xlfn.STDEV.P(Table2[1W Return vs Nifty])</f>
        <v>5.1719635824084814E-2</v>
      </c>
      <c r="O569">
        <v>107.84</v>
      </c>
      <c r="P569">
        <v>109.417500958369</v>
      </c>
      <c r="Q569">
        <v>115.81049765306901</v>
      </c>
      <c r="R569">
        <v>37.684558822775003</v>
      </c>
      <c r="S569" s="1">
        <f>(Table2[[#This Row],[Close Price]]-Table2[[#This Row],[20D EMA]])/Table2[[#This Row],[20D EMA]]</f>
        <v>-2.874629080118702E-2</v>
      </c>
      <c r="T569" s="1">
        <f>(Table2[[#This Row],[Close Price]]-Table2[[#This Row],[50D EMA]])/Table2[[#This Row],[50D EMA]]</f>
        <v>-4.2749111590006952E-2</v>
      </c>
      <c r="U569" s="1">
        <f>(Table2[[#This Row],[Close Price]]-Table2[[#This Row],[200D EMA]])/Table2[[#This Row],[200D EMA]]</f>
        <v>-9.5591486759971117E-2</v>
      </c>
      <c r="V569">
        <v>1.41684892097016</v>
      </c>
      <c r="W569">
        <v>104.26</v>
      </c>
      <c r="X569">
        <v>108.3</v>
      </c>
      <c r="Y569">
        <v>104.26</v>
      </c>
      <c r="Z569">
        <v>115</v>
      </c>
      <c r="AA569">
        <v>104.26</v>
      </c>
      <c r="AB569">
        <v>115</v>
      </c>
      <c r="AC569" s="1">
        <f>(Table2[[#This Row],[Close Price]]/Table2[[#This Row],[Day Low]])-1</f>
        <v>4.6038749280643554E-3</v>
      </c>
      <c r="AD569" s="1">
        <f>(Table2[[#This Row],[Day High]]/Table2[[#This Row],[Close Price]])-1</f>
        <v>3.3988924957036426E-2</v>
      </c>
      <c r="AE569" s="1">
        <f>(Table2[[#This Row],[Close Price]]/Table2[[#This Row],[Current Week Low]])-1</f>
        <v>4.6038749280643554E-3</v>
      </c>
      <c r="AF569" s="1">
        <f>(Table2[[#This Row],[Current Week High]]/Table2[[#This Row],[Close Price]])-1</f>
        <v>9.7956845522245706E-2</v>
      </c>
      <c r="AG569" s="1">
        <f>(Table2[[#This Row],[Close Price]]/Table2[[#This Row],[Current Month Low]])-1</f>
        <v>4.6038749280643554E-3</v>
      </c>
      <c r="AH569" s="1">
        <f>(Table2[[#This Row],[Current Month High]]/Table2[[#This Row],[Close Price]])-1</f>
        <v>9.7956845522245706E-2</v>
      </c>
      <c r="AI569">
        <v>50.8019858697727</v>
      </c>
      <c r="AJ569">
        <v>9.1041666666666607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</v>
      </c>
      <c r="AM569" t="s">
        <v>3158</v>
      </c>
      <c r="AN569">
        <v>4.54</v>
      </c>
      <c r="AO569" t="s">
        <v>3159</v>
      </c>
      <c r="AP569">
        <v>6.4818126295618006E-2</v>
      </c>
      <c r="AQ569">
        <f>(Table2[[#This Row],[Sharpe Ratio]]-AVERAGE(Table2[Sharpe Ratio]))/_xlfn.STDEV.P(Table2[Sharpe Ratio])</f>
        <v>0.11243194656990883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593</v>
      </c>
      <c r="AT569">
        <f>_xlfn.RANK.AVG(Table2[[#This Row],[6M Return vs Nifty Z-Score]],Table2[6M Return vs Nifty Z-Score])</f>
        <v>656</v>
      </c>
      <c r="AU569">
        <f>_xlfn.RANK.AVG(Table2[[#This Row],[Sharpe Ratio Z-Score]],Table2[Sharpe Ratio Z-Score])</f>
        <v>310</v>
      </c>
      <c r="AV569">
        <f>(Table2[[#This Row],[Rank 1Y]]+Table2[[#This Row],[Rank 6M]]+Table2[[#This Row],[Rank Sharpe]])/3</f>
        <v>519.66666666666663</v>
      </c>
    </row>
    <row r="570" spans="1:48" hidden="1" x14ac:dyDescent="0.3">
      <c r="A570" t="s">
        <v>1545</v>
      </c>
      <c r="B570" t="s">
        <v>1546</v>
      </c>
      <c r="C570" t="s">
        <v>3120</v>
      </c>
      <c r="D570" t="s">
        <v>1435</v>
      </c>
      <c r="E570">
        <v>6088.2775131199996</v>
      </c>
      <c r="F570">
        <v>299.2</v>
      </c>
      <c r="G570">
        <v>-9.8982728097911306</v>
      </c>
      <c r="H570">
        <f>(Table2[[#This Row],[1Y Return vs Nifty]]-AVERAGE(Table2[1Y Return vs Nifty]))/_xlfn.STDEV.P(Table2[1Y Return vs Nifty])</f>
        <v>-0.50118402621304192</v>
      </c>
      <c r="I570">
        <v>-13.587908486913999</v>
      </c>
      <c r="J570">
        <f>(Table2[[#This Row],[1M Return vs Nifty]]-AVERAGE(Table2[1M Return vs Nifty]))/_xlfn.STDEV.P(Table2[1M Return vs Nifty])</f>
        <v>-1.3814343664814366</v>
      </c>
      <c r="K570">
        <v>-37.371308182484299</v>
      </c>
      <c r="L570">
        <f>(Table2[[#This Row],[6M Return vs Nifty]]-AVERAGE(Table2[6M Return vs Nifty]))/_xlfn.STDEV.P(Table2[6M Return vs Nifty])</f>
        <v>-1.4583982209608539</v>
      </c>
      <c r="M570">
        <v>-3.0916867776906898</v>
      </c>
      <c r="N570">
        <f>(Table2[[#This Row],[1W Return vs Nifty]]-AVERAGE(Table2[1W Return vs Nifty]))/_xlfn.STDEV.P(Table2[1W Return vs Nifty])</f>
        <v>-0.83543509116630787</v>
      </c>
      <c r="O570">
        <v>334.91</v>
      </c>
      <c r="P570">
        <v>364.07453850988799</v>
      </c>
      <c r="Q570">
        <v>378.59077862836898</v>
      </c>
      <c r="R570">
        <v>22.5445520279217</v>
      </c>
      <c r="S570" s="1">
        <f>(Table2[[#This Row],[Close Price]]-Table2[[#This Row],[20D EMA]])/Table2[[#This Row],[20D EMA]]</f>
        <v>-0.1066256606252427</v>
      </c>
      <c r="T570" s="1">
        <f>(Table2[[#This Row],[Close Price]]-Table2[[#This Row],[50D EMA]])/Table2[[#This Row],[50D EMA]]</f>
        <v>-0.17819026503586724</v>
      </c>
      <c r="U570" s="1">
        <f>(Table2[[#This Row],[Close Price]]-Table2[[#This Row],[200D EMA]])/Table2[[#This Row],[200D EMA]]</f>
        <v>-0.20970077220581304</v>
      </c>
      <c r="V570">
        <v>0.72792722010950095</v>
      </c>
      <c r="W570">
        <v>297</v>
      </c>
      <c r="X570">
        <v>309</v>
      </c>
      <c r="Y570">
        <v>297</v>
      </c>
      <c r="Z570">
        <v>325</v>
      </c>
      <c r="AA570">
        <v>297</v>
      </c>
      <c r="AB570">
        <v>345.3</v>
      </c>
      <c r="AC570" s="1">
        <f>(Table2[[#This Row],[Close Price]]/Table2[[#This Row],[Day Low]])-1</f>
        <v>7.4074074074073071E-3</v>
      </c>
      <c r="AD570" s="1">
        <f>(Table2[[#This Row],[Day High]]/Table2[[#This Row],[Close Price]])-1</f>
        <v>3.275401069518713E-2</v>
      </c>
      <c r="AE570" s="1">
        <f>(Table2[[#This Row],[Close Price]]/Table2[[#This Row],[Current Week Low]])-1</f>
        <v>7.4074074074073071E-3</v>
      </c>
      <c r="AF570" s="1">
        <f>(Table2[[#This Row],[Current Week High]]/Table2[[#This Row],[Close Price]])-1</f>
        <v>8.6229946524064127E-2</v>
      </c>
      <c r="AG570" s="1">
        <f>(Table2[[#This Row],[Close Price]]/Table2[[#This Row],[Current Month Low]])-1</f>
        <v>7.4074074074073071E-3</v>
      </c>
      <c r="AH570" s="1">
        <f>(Table2[[#This Row],[Current Month High]]/Table2[[#This Row],[Close Price]])-1</f>
        <v>0.15407754010695185</v>
      </c>
      <c r="AI570">
        <v>96.524064171123001</v>
      </c>
      <c r="AJ570">
        <v>19.8477869016623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-0.22</v>
      </c>
      <c r="AM570" t="s">
        <v>3158</v>
      </c>
      <c r="AN570">
        <v>-9.0399999999999991</v>
      </c>
      <c r="AO570" t="s">
        <v>3158</v>
      </c>
      <c r="AP570">
        <v>5.7477001919386997E-2</v>
      </c>
      <c r="AQ570">
        <f>(Table2[[#This Row],[Sharpe Ratio]]-AVERAGE(Table2[Sharpe Ratio]))/_xlfn.STDEV.P(Table2[Sharpe Ratio])</f>
        <v>2.5417855994537542E-2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487</v>
      </c>
      <c r="AT570">
        <f>_xlfn.RANK.AVG(Table2[[#This Row],[6M Return vs Nifty Z-Score]],Table2[6M Return vs Nifty Z-Score])</f>
        <v>724</v>
      </c>
      <c r="AU570">
        <f>_xlfn.RANK.AVG(Table2[[#This Row],[Sharpe Ratio Z-Score]],Table2[Sharpe Ratio Z-Score])</f>
        <v>348</v>
      </c>
      <c r="AV570">
        <f>(Table2[[#This Row],[Rank 1Y]]+Table2[[#This Row],[Rank 6M]]+Table2[[#This Row],[Rank Sharpe]])/3</f>
        <v>519.66666666666663</v>
      </c>
    </row>
    <row r="571" spans="1:48" hidden="1" x14ac:dyDescent="0.3">
      <c r="A571" t="s">
        <v>482</v>
      </c>
      <c r="B571" t="s">
        <v>483</v>
      </c>
      <c r="C571" t="s">
        <v>3115</v>
      </c>
      <c r="D571" t="s">
        <v>123</v>
      </c>
      <c r="E571">
        <v>42038.104478724999</v>
      </c>
      <c r="F571">
        <v>323.45</v>
      </c>
      <c r="G571">
        <v>-11.5594893150533</v>
      </c>
      <c r="H571">
        <f>(Table2[[#This Row],[1Y Return vs Nifty]]-AVERAGE(Table2[1Y Return vs Nifty]))/_xlfn.STDEV.P(Table2[1Y Return vs Nifty])</f>
        <v>-0.53457087573369211</v>
      </c>
      <c r="I571">
        <v>4.1808587106986197</v>
      </c>
      <c r="J571">
        <f>(Table2[[#This Row],[1M Return vs Nifty]]-AVERAGE(Table2[1M Return vs Nifty]))/_xlfn.STDEV.P(Table2[1M Return vs Nifty])</f>
        <v>0.56227431049937959</v>
      </c>
      <c r="K571">
        <v>-8.8339395902342002</v>
      </c>
      <c r="L571">
        <f>(Table2[[#This Row],[6M Return vs Nifty]]-AVERAGE(Table2[6M Return vs Nifty]))/_xlfn.STDEV.P(Table2[6M Return vs Nifty])</f>
        <v>-0.46763585384691997</v>
      </c>
      <c r="M571">
        <v>0.93747447364223602</v>
      </c>
      <c r="N571">
        <f>(Table2[[#This Row],[1W Return vs Nifty]]-AVERAGE(Table2[1W Return vs Nifty]))/_xlfn.STDEV.P(Table2[1W Return vs Nifty])</f>
        <v>8.4097304285346581E-3</v>
      </c>
      <c r="O571">
        <v>334.87</v>
      </c>
      <c r="P571">
        <v>340.25295420307799</v>
      </c>
      <c r="Q571">
        <v>351.13794606898801</v>
      </c>
      <c r="R571">
        <v>38.454734395632798</v>
      </c>
      <c r="S571" s="1">
        <f>(Table2[[#This Row],[Close Price]]-Table2[[#This Row],[20D EMA]])/Table2[[#This Row],[20D EMA]]</f>
        <v>-3.4102786155821706E-2</v>
      </c>
      <c r="T571" s="1">
        <f>(Table2[[#This Row],[Close Price]]-Table2[[#This Row],[50D EMA]])/Table2[[#This Row],[50D EMA]]</f>
        <v>-4.9383712898049541E-2</v>
      </c>
      <c r="U571" s="1">
        <f>(Table2[[#This Row],[Close Price]]-Table2[[#This Row],[200D EMA]])/Table2[[#This Row],[200D EMA]]</f>
        <v>-7.8852047689394925E-2</v>
      </c>
      <c r="V571">
        <v>0.59259939652435001</v>
      </c>
      <c r="W571">
        <v>316</v>
      </c>
      <c r="X571">
        <v>336.6</v>
      </c>
      <c r="Y571">
        <v>316</v>
      </c>
      <c r="Z571">
        <v>337.5</v>
      </c>
      <c r="AA571">
        <v>316</v>
      </c>
      <c r="AB571">
        <v>352.8</v>
      </c>
      <c r="AC571" s="1">
        <f>(Table2[[#This Row],[Close Price]]/Table2[[#This Row],[Day Low]])-1</f>
        <v>2.3575949367088622E-2</v>
      </c>
      <c r="AD571" s="1">
        <f>(Table2[[#This Row],[Day High]]/Table2[[#This Row],[Close Price]])-1</f>
        <v>4.0655433606430869E-2</v>
      </c>
      <c r="AE571" s="1">
        <f>(Table2[[#This Row],[Close Price]]/Table2[[#This Row],[Current Week Low]])-1</f>
        <v>2.3575949367088622E-2</v>
      </c>
      <c r="AF571" s="1">
        <f>(Table2[[#This Row],[Current Week High]]/Table2[[#This Row],[Close Price]])-1</f>
        <v>4.3437934765806263E-2</v>
      </c>
      <c r="AG571" s="1">
        <f>(Table2[[#This Row],[Close Price]]/Table2[[#This Row],[Current Month Low]])-1</f>
        <v>2.3575949367088622E-2</v>
      </c>
      <c r="AH571" s="1">
        <f>(Table2[[#This Row],[Current Month High]]/Table2[[#This Row],[Close Price]])-1</f>
        <v>9.0740454475189525E-2</v>
      </c>
      <c r="AI571">
        <v>26.912969547070599</v>
      </c>
      <c r="AJ571">
        <v>13.1735479356193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-0.04</v>
      </c>
      <c r="AM571" t="s">
        <v>3158</v>
      </c>
      <c r="AN571">
        <v>-0.38</v>
      </c>
      <c r="AO571" t="s">
        <v>3158</v>
      </c>
      <c r="AP571">
        <v>-1.2324303854787E-2</v>
      </c>
      <c r="AQ571">
        <f>(Table2[[#This Row],[Sharpe Ratio]]-AVERAGE(Table2[Sharpe Ratio]))/_xlfn.STDEV.P(Table2[Sharpe Ratio])</f>
        <v>-0.8019345809943379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507</v>
      </c>
      <c r="AT571">
        <f>_xlfn.RANK.AVG(Table2[[#This Row],[6M Return vs Nifty Z-Score]],Table2[6M Return vs Nifty Z-Score])</f>
        <v>473</v>
      </c>
      <c r="AU571">
        <f>_xlfn.RANK.AVG(Table2[[#This Row],[Sharpe Ratio Z-Score]],Table2[Sharpe Ratio Z-Score])</f>
        <v>585</v>
      </c>
      <c r="AV571">
        <f>(Table2[[#This Row],[Rank 1Y]]+Table2[[#This Row],[Rank 6M]]+Table2[[#This Row],[Rank Sharpe]])/3</f>
        <v>521.66666666666663</v>
      </c>
    </row>
    <row r="572" spans="1:48" hidden="1" x14ac:dyDescent="0.3">
      <c r="A572" t="s">
        <v>1278</v>
      </c>
      <c r="B572" t="s">
        <v>1279</v>
      </c>
      <c r="C572" t="s">
        <v>3125</v>
      </c>
      <c r="D572" t="s">
        <v>968</v>
      </c>
      <c r="E572">
        <v>8643.3317587759993</v>
      </c>
      <c r="F572">
        <v>62.53</v>
      </c>
      <c r="G572">
        <v>-18.993199611551798</v>
      </c>
      <c r="H572">
        <f>(Table2[[#This Row],[1Y Return vs Nifty]]-AVERAGE(Table2[1Y Return vs Nifty]))/_xlfn.STDEV.P(Table2[1Y Return vs Nifty])</f>
        <v>-0.68397233319762163</v>
      </c>
      <c r="I572">
        <v>-3.05744898410321</v>
      </c>
      <c r="J572">
        <f>(Table2[[#This Row],[1M Return vs Nifty]]-AVERAGE(Table2[1M Return vs Nifty]))/_xlfn.STDEV.P(Table2[1M Return vs Nifty])</f>
        <v>-0.22951733810377356</v>
      </c>
      <c r="K572">
        <v>-16.481639557923401</v>
      </c>
      <c r="L572">
        <f>(Table2[[#This Row],[6M Return vs Nifty]]-AVERAGE(Table2[6M Return vs Nifty]))/_xlfn.STDEV.P(Table2[6M Return vs Nifty])</f>
        <v>-0.73314923846299873</v>
      </c>
      <c r="M572">
        <v>-1.14993170248771</v>
      </c>
      <c r="N572">
        <f>(Table2[[#This Row],[1W Return vs Nifty]]-AVERAGE(Table2[1W Return vs Nifty]))/_xlfn.STDEV.P(Table2[1W Return vs Nifty])</f>
        <v>-0.42876485316740004</v>
      </c>
      <c r="O572">
        <v>69.56</v>
      </c>
      <c r="P572">
        <v>72.426593062287594</v>
      </c>
      <c r="Q572">
        <v>73.624145556123807</v>
      </c>
      <c r="R572">
        <v>26.965329472067701</v>
      </c>
      <c r="S572" s="1">
        <f>(Table2[[#This Row],[Close Price]]-Table2[[#This Row],[20D EMA]])/Table2[[#This Row],[20D EMA]]</f>
        <v>-0.10106382978723405</v>
      </c>
      <c r="T572" s="1">
        <f>(Table2[[#This Row],[Close Price]]-Table2[[#This Row],[50D EMA]])/Table2[[#This Row],[50D EMA]]</f>
        <v>-0.13664308431264224</v>
      </c>
      <c r="U572" s="1">
        <f>(Table2[[#This Row],[Close Price]]-Table2[[#This Row],[200D EMA]])/Table2[[#This Row],[200D EMA]]</f>
        <v>-0.15068623849314108</v>
      </c>
      <c r="V572">
        <v>0.875552394889339</v>
      </c>
      <c r="W572">
        <v>62.02</v>
      </c>
      <c r="X572">
        <v>66.19</v>
      </c>
      <c r="Y572">
        <v>62.02</v>
      </c>
      <c r="Z572">
        <v>72.930000000000007</v>
      </c>
      <c r="AA572">
        <v>62.02</v>
      </c>
      <c r="AB572">
        <v>77.59</v>
      </c>
      <c r="AC572" s="1">
        <f>(Table2[[#This Row],[Close Price]]/Table2[[#This Row],[Day Low]])-1</f>
        <v>8.2231538213479727E-3</v>
      </c>
      <c r="AD572" s="1">
        <f>(Table2[[#This Row],[Day High]]/Table2[[#This Row],[Close Price]])-1</f>
        <v>5.8531904685750868E-2</v>
      </c>
      <c r="AE572" s="1">
        <f>(Table2[[#This Row],[Close Price]]/Table2[[#This Row],[Current Week Low]])-1</f>
        <v>8.2231538213479727E-3</v>
      </c>
      <c r="AF572" s="1">
        <f>(Table2[[#This Row],[Current Week High]]/Table2[[#This Row],[Close Price]])-1</f>
        <v>0.16632016632016633</v>
      </c>
      <c r="AG572" s="1">
        <f>(Table2[[#This Row],[Close Price]]/Table2[[#This Row],[Current Month Low]])-1</f>
        <v>8.2231538213479727E-3</v>
      </c>
      <c r="AH572" s="1">
        <f>(Table2[[#This Row],[Current Month High]]/Table2[[#This Row],[Close Price]])-1</f>
        <v>0.24084439469054852</v>
      </c>
      <c r="AI572">
        <v>51.687190148728597</v>
      </c>
      <c r="AJ572">
        <v>5.6249999999999902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</v>
      </c>
      <c r="AM572">
        <v>0</v>
      </c>
      <c r="AN572">
        <v>-1.93</v>
      </c>
      <c r="AO572" t="s">
        <v>3158</v>
      </c>
      <c r="AP572">
        <v>3.2958292516423002E-2</v>
      </c>
      <c r="AQ572">
        <f>(Table2[[#This Row],[Sharpe Ratio]]-AVERAGE(Table2[Sharpe Ratio]))/_xlfn.STDEV.P(Table2[Sharpe Ratio])</f>
        <v>-0.26520154935002338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572</v>
      </c>
      <c r="AT572">
        <f>_xlfn.RANK.AVG(Table2[[#This Row],[6M Return vs Nifty Z-Score]],Table2[6M Return vs Nifty Z-Score])</f>
        <v>581</v>
      </c>
      <c r="AU572">
        <f>_xlfn.RANK.AVG(Table2[[#This Row],[Sharpe Ratio Z-Score]],Table2[Sharpe Ratio Z-Score])</f>
        <v>414</v>
      </c>
      <c r="AV572">
        <f>(Table2[[#This Row],[Rank 1Y]]+Table2[[#This Row],[Rank 6M]]+Table2[[#This Row],[Rank Sharpe]])/3</f>
        <v>522.33333333333337</v>
      </c>
    </row>
    <row r="573" spans="1:48" hidden="1" x14ac:dyDescent="0.3">
      <c r="A573" t="s">
        <v>1367</v>
      </c>
      <c r="B573" t="s">
        <v>1368</v>
      </c>
      <c r="C573" t="s">
        <v>3124</v>
      </c>
      <c r="D573" t="s">
        <v>244</v>
      </c>
      <c r="E573">
        <v>7818.4846279499998</v>
      </c>
      <c r="F573">
        <v>405.15</v>
      </c>
      <c r="G573">
        <v>7.3669564873078004</v>
      </c>
      <c r="H573">
        <f>(Table2[[#This Row],[1Y Return vs Nifty]]-AVERAGE(Table2[1Y Return vs Nifty]))/_xlfn.STDEV.P(Table2[1Y Return vs Nifty])</f>
        <v>-0.1541903558179884</v>
      </c>
      <c r="I573">
        <v>-77.528151129924694</v>
      </c>
      <c r="J573">
        <f>(Table2[[#This Row],[1M Return vs Nifty]]-AVERAGE(Table2[1M Return vs Nifty]))/_xlfn.STDEV.P(Table2[1M Return vs Nifty])</f>
        <v>-8.3757971746213791</v>
      </c>
      <c r="K573">
        <v>-21.8089018347059</v>
      </c>
      <c r="L573">
        <f>(Table2[[#This Row],[6M Return vs Nifty]]-AVERAGE(Table2[6M Return vs Nifty]))/_xlfn.STDEV.P(Table2[6M Return vs Nifty])</f>
        <v>-0.91810150434974058</v>
      </c>
      <c r="M573">
        <v>-0.87159507957288695</v>
      </c>
      <c r="N573">
        <f>(Table2[[#This Row],[1W Return vs Nifty]]-AVERAGE(Table2[1W Return vs Nifty]))/_xlfn.STDEV.P(Table2[1W Return vs Nifty])</f>
        <v>-0.37047159974420446</v>
      </c>
      <c r="O573">
        <v>438.65</v>
      </c>
      <c r="P573">
        <v>443.36328234747901</v>
      </c>
      <c r="Q573">
        <v>418.89776379999</v>
      </c>
      <c r="R573">
        <v>29.778320303125199</v>
      </c>
      <c r="S573" s="1">
        <f>(Table2[[#This Row],[Close Price]]-Table2[[#This Row],[20D EMA]])/Table2[[#This Row],[20D EMA]]</f>
        <v>-7.637068277670124E-2</v>
      </c>
      <c r="T573" s="1">
        <f>(Table2[[#This Row],[Close Price]]-Table2[[#This Row],[50D EMA]])/Table2[[#This Row],[50D EMA]]</f>
        <v>-8.6189551252757957E-2</v>
      </c>
      <c r="U573" s="1">
        <f>(Table2[[#This Row],[Close Price]]-Table2[[#This Row],[200D EMA]])/Table2[[#This Row],[200D EMA]]</f>
        <v>-3.281889995133546E-2</v>
      </c>
      <c r="V573">
        <v>0.157255172100946</v>
      </c>
      <c r="W573">
        <v>398.1</v>
      </c>
      <c r="X573">
        <v>415.5</v>
      </c>
      <c r="Y573">
        <v>398.1</v>
      </c>
      <c r="Z573">
        <v>440.9</v>
      </c>
      <c r="AA573">
        <v>398.1</v>
      </c>
      <c r="AB573">
        <v>462</v>
      </c>
      <c r="AC573" s="1">
        <f>(Table2[[#This Row],[Close Price]]/Table2[[#This Row],[Day Low]])-1</f>
        <v>1.7709118311981742E-2</v>
      </c>
      <c r="AD573" s="1">
        <f>(Table2[[#This Row],[Day High]]/Table2[[#This Row],[Close Price]])-1</f>
        <v>2.5546094039244682E-2</v>
      </c>
      <c r="AE573" s="1">
        <f>(Table2[[#This Row],[Close Price]]/Table2[[#This Row],[Current Week Low]])-1</f>
        <v>1.7709118311981742E-2</v>
      </c>
      <c r="AF573" s="1">
        <f>(Table2[[#This Row],[Current Week High]]/Table2[[#This Row],[Close Price]])-1</f>
        <v>8.823892385536225E-2</v>
      </c>
      <c r="AG573" s="1">
        <f>(Table2[[#This Row],[Close Price]]/Table2[[#This Row],[Current Month Low]])-1</f>
        <v>1.7709118311981742E-2</v>
      </c>
      <c r="AH573" s="1">
        <f>(Table2[[#This Row],[Current Month High]]/Table2[[#This Row],[Close Price]])-1</f>
        <v>0.14031840059237322</v>
      </c>
      <c r="AI573">
        <v>35.406639516228502</v>
      </c>
      <c r="AJ573">
        <v>30.357142857142801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0.1</v>
      </c>
      <c r="AM573" t="s">
        <v>3159</v>
      </c>
      <c r="AN573">
        <v>-3.99</v>
      </c>
      <c r="AO573" t="s">
        <v>3158</v>
      </c>
      <c r="AP573">
        <v>-5.3179762076239999E-3</v>
      </c>
      <c r="AQ573">
        <f>(Table2[[#This Row],[Sharpe Ratio]]-AVERAGE(Table2[Sharpe Ratio]))/_xlfn.STDEV.P(Table2[Sharpe Ratio])</f>
        <v>-0.71888882434364243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353</v>
      </c>
      <c r="AT573">
        <f>_xlfn.RANK.AVG(Table2[[#This Row],[6M Return vs Nifty Z-Score]],Table2[6M Return vs Nifty Z-Score])</f>
        <v>647</v>
      </c>
      <c r="AU573">
        <f>_xlfn.RANK.AVG(Table2[[#This Row],[Sharpe Ratio Z-Score]],Table2[Sharpe Ratio Z-Score])</f>
        <v>568</v>
      </c>
      <c r="AV573">
        <f>(Table2[[#This Row],[Rank 1Y]]+Table2[[#This Row],[Rank 6M]]+Table2[[#This Row],[Rank Sharpe]])/3</f>
        <v>522.66666666666663</v>
      </c>
    </row>
    <row r="574" spans="1:48" hidden="1" x14ac:dyDescent="0.3">
      <c r="A574" t="s">
        <v>557</v>
      </c>
      <c r="B574" t="s">
        <v>558</v>
      </c>
      <c r="C574" t="s">
        <v>3113</v>
      </c>
      <c r="D574" t="s">
        <v>54</v>
      </c>
      <c r="E574">
        <v>33899.612724382001</v>
      </c>
      <c r="F574">
        <v>135.91</v>
      </c>
      <c r="G574">
        <v>-27.045903610972498</v>
      </c>
      <c r="H574">
        <f>(Table2[[#This Row],[1Y Return vs Nifty]]-AVERAGE(Table2[1Y Return vs Nifty]))/_xlfn.STDEV.P(Table2[1Y Return vs Nifty])</f>
        <v>-0.8458142218445005</v>
      </c>
      <c r="I574">
        <v>-10.2465757091407</v>
      </c>
      <c r="J574">
        <f>(Table2[[#This Row],[1M Return vs Nifty]]-AVERAGE(Table2[1M Return vs Nifty]))/_xlfn.STDEV.P(Table2[1M Return vs Nifty])</f>
        <v>-1.0159291268320041</v>
      </c>
      <c r="K574">
        <v>-20.125761108692998</v>
      </c>
      <c r="L574">
        <f>(Table2[[#This Row],[6M Return vs Nifty]]-AVERAGE(Table2[6M Return vs Nifty]))/_xlfn.STDEV.P(Table2[6M Return vs Nifty])</f>
        <v>-0.85966610640827523</v>
      </c>
      <c r="M574">
        <v>-1.3045701605097</v>
      </c>
      <c r="N574">
        <f>(Table2[[#This Row],[1W Return vs Nifty]]-AVERAGE(Table2[1W Return vs Nifty]))/_xlfn.STDEV.P(Table2[1W Return vs Nifty])</f>
        <v>-0.4611514601760171</v>
      </c>
      <c r="O574">
        <v>147.63999999999999</v>
      </c>
      <c r="P574">
        <v>158.08926159393499</v>
      </c>
      <c r="Q574">
        <v>161.571357604768</v>
      </c>
      <c r="R574">
        <v>25.8953293545371</v>
      </c>
      <c r="S574" s="1">
        <f>(Table2[[#This Row],[Close Price]]-Table2[[#This Row],[20D EMA]])/Table2[[#This Row],[20D EMA]]</f>
        <v>-7.9450013546464304E-2</v>
      </c>
      <c r="T574" s="1">
        <f>(Table2[[#This Row],[Close Price]]-Table2[[#This Row],[50D EMA]])/Table2[[#This Row],[50D EMA]]</f>
        <v>-0.14029581370874017</v>
      </c>
      <c r="U574" s="1">
        <f>(Table2[[#This Row],[Close Price]]-Table2[[#This Row],[200D EMA]])/Table2[[#This Row],[200D EMA]]</f>
        <v>-0.1588236800456935</v>
      </c>
      <c r="V574">
        <v>0.97947769154086795</v>
      </c>
      <c r="W574">
        <v>134.1</v>
      </c>
      <c r="X574">
        <v>138.55000000000001</v>
      </c>
      <c r="Y574">
        <v>134.1</v>
      </c>
      <c r="Z574">
        <v>142.41999999999999</v>
      </c>
      <c r="AA574">
        <v>134.1</v>
      </c>
      <c r="AB574">
        <v>149.5</v>
      </c>
      <c r="AC574" s="1">
        <f>(Table2[[#This Row],[Close Price]]/Table2[[#This Row],[Day Low]])-1</f>
        <v>1.3497390007457089E-2</v>
      </c>
      <c r="AD574" s="1">
        <f>(Table2[[#This Row],[Day High]]/Table2[[#This Row],[Close Price]])-1</f>
        <v>1.9424619233316287E-2</v>
      </c>
      <c r="AE574" s="1">
        <f>(Table2[[#This Row],[Close Price]]/Table2[[#This Row],[Current Week Low]])-1</f>
        <v>1.3497390007457089E-2</v>
      </c>
      <c r="AF574" s="1">
        <f>(Table2[[#This Row],[Current Week High]]/Table2[[#This Row],[Close Price]])-1</f>
        <v>4.7899345154881923E-2</v>
      </c>
      <c r="AG574" s="1">
        <f>(Table2[[#This Row],[Close Price]]/Table2[[#This Row],[Current Month Low]])-1</f>
        <v>1.3497390007457089E-2</v>
      </c>
      <c r="AH574" s="1">
        <f>(Table2[[#This Row],[Current Month High]]/Table2[[#This Row],[Close Price]])-1</f>
        <v>9.99926421896844E-2</v>
      </c>
      <c r="AI574">
        <v>42.925465381502399</v>
      </c>
      <c r="AJ574">
        <v>1.3497390007457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-0.19</v>
      </c>
      <c r="AM574" t="s">
        <v>3158</v>
      </c>
      <c r="AN574">
        <v>-4.4400000000000004</v>
      </c>
      <c r="AO574" t="s">
        <v>3158</v>
      </c>
      <c r="AP574">
        <v>6.2511453587727001E-2</v>
      </c>
      <c r="AQ574">
        <f>(Table2[[#This Row],[Sharpe Ratio]]-AVERAGE(Table2[Sharpe Ratio]))/_xlfn.STDEV.P(Table2[Sharpe Ratio])</f>
        <v>8.5091035607818236E-2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615</v>
      </c>
      <c r="AT574">
        <f>_xlfn.RANK.AVG(Table2[[#This Row],[6M Return vs Nifty Z-Score]],Table2[6M Return vs Nifty Z-Score])</f>
        <v>628</v>
      </c>
      <c r="AU574">
        <f>_xlfn.RANK.AVG(Table2[[#This Row],[Sharpe Ratio Z-Score]],Table2[Sharpe Ratio Z-Score])</f>
        <v>326</v>
      </c>
      <c r="AV574">
        <f>(Table2[[#This Row],[Rank 1Y]]+Table2[[#This Row],[Rank 6M]]+Table2[[#This Row],[Rank Sharpe]])/3</f>
        <v>523</v>
      </c>
    </row>
    <row r="575" spans="1:48" hidden="1" x14ac:dyDescent="0.3">
      <c r="A575" t="s">
        <v>1767</v>
      </c>
      <c r="B575" t="s">
        <v>1768</v>
      </c>
      <c r="C575" t="s">
        <v>3127</v>
      </c>
      <c r="D575" t="s">
        <v>475</v>
      </c>
      <c r="E575">
        <v>4321.38690529</v>
      </c>
      <c r="F575">
        <v>780.65</v>
      </c>
      <c r="G575">
        <v>-13.5202356511929</v>
      </c>
      <c r="H575">
        <f>(Table2[[#This Row],[1Y Return vs Nifty]]-AVERAGE(Table2[1Y Return vs Nifty]))/_xlfn.STDEV.P(Table2[1Y Return vs Nifty])</f>
        <v>-0.57397762534489216</v>
      </c>
      <c r="I575">
        <v>-0.392032416099797</v>
      </c>
      <c r="J575">
        <f>(Table2[[#This Row],[1M Return vs Nifty]]-AVERAGE(Table2[1M Return vs Nifty]))/_xlfn.STDEV.P(Table2[1M Return vs Nifty])</f>
        <v>6.2050065159450232E-2</v>
      </c>
      <c r="K575">
        <v>4.8752343239423599</v>
      </c>
      <c r="L575">
        <f>(Table2[[#This Row],[6M Return vs Nifty]]-AVERAGE(Table2[6M Return vs Nifty]))/_xlfn.STDEV.P(Table2[6M Return vs Nifty])</f>
        <v>8.3202089722279795E-3</v>
      </c>
      <c r="M575">
        <v>4.9140496396083</v>
      </c>
      <c r="N575">
        <f>(Table2[[#This Row],[1W Return vs Nifty]]-AVERAGE(Table2[1W Return vs Nifty]))/_xlfn.STDEV.P(Table2[1W Return vs Nifty])</f>
        <v>0.84124121871235846</v>
      </c>
      <c r="O575">
        <v>816.43</v>
      </c>
      <c r="P575">
        <v>839.22652158176004</v>
      </c>
      <c r="Q575">
        <v>817.90370907308795</v>
      </c>
      <c r="R575">
        <v>36.587079808683797</v>
      </c>
      <c r="S575" s="1">
        <f>(Table2[[#This Row],[Close Price]]-Table2[[#This Row],[20D EMA]])/Table2[[#This Row],[20D EMA]]</f>
        <v>-4.3824945188197365E-2</v>
      </c>
      <c r="T575" s="1">
        <f>(Table2[[#This Row],[Close Price]]-Table2[[#This Row],[50D EMA]])/Table2[[#This Row],[50D EMA]]</f>
        <v>-6.9798225002894357E-2</v>
      </c>
      <c r="U575" s="1">
        <f>(Table2[[#This Row],[Close Price]]-Table2[[#This Row],[200D EMA]])/Table2[[#This Row],[200D EMA]]</f>
        <v>-4.5547793291348164E-2</v>
      </c>
      <c r="V575">
        <v>0.43722013984406899</v>
      </c>
      <c r="W575">
        <v>772.8</v>
      </c>
      <c r="X575">
        <v>809.95</v>
      </c>
      <c r="Y575">
        <v>772.8</v>
      </c>
      <c r="Z575">
        <v>843.75</v>
      </c>
      <c r="AA575">
        <v>772.8</v>
      </c>
      <c r="AB575">
        <v>854</v>
      </c>
      <c r="AC575" s="1">
        <f>(Table2[[#This Row],[Close Price]]/Table2[[#This Row],[Day Low]])-1</f>
        <v>1.0157867494823947E-2</v>
      </c>
      <c r="AD575" s="1">
        <f>(Table2[[#This Row],[Day High]]/Table2[[#This Row],[Close Price]])-1</f>
        <v>3.7532825209761089E-2</v>
      </c>
      <c r="AE575" s="1">
        <f>(Table2[[#This Row],[Close Price]]/Table2[[#This Row],[Current Week Low]])-1</f>
        <v>1.0157867494823947E-2</v>
      </c>
      <c r="AF575" s="1">
        <f>(Table2[[#This Row],[Current Week High]]/Table2[[#This Row],[Close Price]])-1</f>
        <v>8.0830077499519648E-2</v>
      </c>
      <c r="AG575" s="1">
        <f>(Table2[[#This Row],[Close Price]]/Table2[[#This Row],[Current Month Low]])-1</f>
        <v>1.0157867494823947E-2</v>
      </c>
      <c r="AH575" s="1">
        <f>(Table2[[#This Row],[Current Month High]]/Table2[[#This Row],[Close Price]])-1</f>
        <v>9.3960161403958242E-2</v>
      </c>
      <c r="AI575">
        <v>24.601293793633499</v>
      </c>
      <c r="AJ575">
        <v>18.829439074510901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-0.05</v>
      </c>
      <c r="AM575" t="s">
        <v>3158</v>
      </c>
      <c r="AN575">
        <v>0.21</v>
      </c>
      <c r="AO575" t="s">
        <v>3159</v>
      </c>
      <c r="AP575">
        <v>-0.14142130947505399</v>
      </c>
      <c r="AQ575">
        <f>(Table2[[#This Row],[Sharpe Ratio]]-AVERAGE(Table2[Sharpe Ratio]))/_xlfn.STDEV.P(Table2[Sharpe Ratio])</f>
        <v>-2.3321168751973915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527</v>
      </c>
      <c r="AT575">
        <f>_xlfn.RANK.AVG(Table2[[#This Row],[6M Return vs Nifty Z-Score]],Table2[6M Return vs Nifty Z-Score])</f>
        <v>308</v>
      </c>
      <c r="AU575">
        <f>_xlfn.RANK.AVG(Table2[[#This Row],[Sharpe Ratio Z-Score]],Table2[Sharpe Ratio Z-Score])</f>
        <v>734</v>
      </c>
      <c r="AV575">
        <f>(Table2[[#This Row],[Rank 1Y]]+Table2[[#This Row],[Rank 6M]]+Table2[[#This Row],[Rank Sharpe]])/3</f>
        <v>523</v>
      </c>
    </row>
    <row r="576" spans="1:48" hidden="1" x14ac:dyDescent="0.3">
      <c r="A576" t="s">
        <v>1292</v>
      </c>
      <c r="B576" t="s">
        <v>1293</v>
      </c>
      <c r="C576" t="s">
        <v>3115</v>
      </c>
      <c r="D576" t="s">
        <v>992</v>
      </c>
      <c r="E576">
        <v>8475.6462760859995</v>
      </c>
      <c r="F576">
        <v>39.82</v>
      </c>
      <c r="G576">
        <v>-41.526402225930902</v>
      </c>
      <c r="H576">
        <f>(Table2[[#This Row],[1Y Return vs Nifty]]-AVERAGE(Table2[1Y Return vs Nifty]))/_xlfn.STDEV.P(Table2[1Y Return vs Nifty])</f>
        <v>-1.1368408440278035</v>
      </c>
      <c r="I576">
        <v>-9.3335881412255901</v>
      </c>
      <c r="J576">
        <f>(Table2[[#This Row],[1M Return vs Nifty]]-AVERAGE(Table2[1M Return vs Nifty]))/_xlfn.STDEV.P(Table2[1M Return vs Nifty])</f>
        <v>-0.91605827828092168</v>
      </c>
      <c r="K576">
        <v>-10.1660392201963</v>
      </c>
      <c r="L576">
        <f>(Table2[[#This Row],[6M Return vs Nifty]]-AVERAGE(Table2[6M Return vs Nifty]))/_xlfn.STDEV.P(Table2[6M Return vs Nifty])</f>
        <v>-0.5138837823602469</v>
      </c>
      <c r="M576">
        <v>-2.4360693859480702</v>
      </c>
      <c r="N576">
        <f>(Table2[[#This Row],[1W Return vs Nifty]]-AVERAGE(Table2[1W Return vs Nifty]))/_xlfn.STDEV.P(Table2[1W Return vs Nifty])</f>
        <v>-0.69812628011127642</v>
      </c>
      <c r="O576">
        <v>42.87</v>
      </c>
      <c r="P576">
        <v>44.862647614223903</v>
      </c>
      <c r="Q576">
        <v>46.2912656291833</v>
      </c>
      <c r="R576">
        <v>28.132292914817501</v>
      </c>
      <c r="S576" s="1">
        <f>(Table2[[#This Row],[Close Price]]-Table2[[#This Row],[20D EMA]])/Table2[[#This Row],[20D EMA]]</f>
        <v>-7.1145323069745678E-2</v>
      </c>
      <c r="T576" s="1">
        <f>(Table2[[#This Row],[Close Price]]-Table2[[#This Row],[50D EMA]])/Table2[[#This Row],[50D EMA]]</f>
        <v>-0.11240191746117785</v>
      </c>
      <c r="U576" s="1">
        <f>(Table2[[#This Row],[Close Price]]-Table2[[#This Row],[200D EMA]])/Table2[[#This Row],[200D EMA]]</f>
        <v>-0.13979452800062642</v>
      </c>
      <c r="V576">
        <v>0.386469326929959</v>
      </c>
      <c r="W576">
        <v>39.549999999999997</v>
      </c>
      <c r="X576">
        <v>40.76</v>
      </c>
      <c r="Y576">
        <v>39.549999999999997</v>
      </c>
      <c r="Z576">
        <v>42.39</v>
      </c>
      <c r="AA576">
        <v>39.549999999999997</v>
      </c>
      <c r="AB576">
        <v>44.1</v>
      </c>
      <c r="AC576" s="1">
        <f>(Table2[[#This Row],[Close Price]]/Table2[[#This Row],[Day Low]])-1</f>
        <v>6.8268015170671603E-3</v>
      </c>
      <c r="AD576" s="1">
        <f>(Table2[[#This Row],[Day High]]/Table2[[#This Row],[Close Price]])-1</f>
        <v>2.3606228026117559E-2</v>
      </c>
      <c r="AE576" s="1">
        <f>(Table2[[#This Row],[Close Price]]/Table2[[#This Row],[Current Week Low]])-1</f>
        <v>6.8268015170671603E-3</v>
      </c>
      <c r="AF576" s="1">
        <f>(Table2[[#This Row],[Current Week High]]/Table2[[#This Row],[Close Price]])-1</f>
        <v>6.4540431943746812E-2</v>
      </c>
      <c r="AG576" s="1">
        <f>(Table2[[#This Row],[Close Price]]/Table2[[#This Row],[Current Month Low]])-1</f>
        <v>6.8268015170671603E-3</v>
      </c>
      <c r="AH576" s="1">
        <f>(Table2[[#This Row],[Current Month High]]/Table2[[#This Row],[Close Price]])-1</f>
        <v>0.10748367654445001</v>
      </c>
      <c r="AI576">
        <v>41.888498242089398</v>
      </c>
      <c r="AJ576">
        <v>8.9466484268125797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-0.05</v>
      </c>
      <c r="AM576" t="s">
        <v>3158</v>
      </c>
      <c r="AN576">
        <v>-2.64</v>
      </c>
      <c r="AO576" t="s">
        <v>3158</v>
      </c>
      <c r="AP576">
        <v>4.3628736964082003E-2</v>
      </c>
      <c r="AQ576">
        <f>(Table2[[#This Row],[Sharpe Ratio]]-AVERAGE(Table2[Sharpe Ratio]))/_xlfn.STDEV.P(Table2[Sharpe Ratio])</f>
        <v>-0.13872514436575634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688</v>
      </c>
      <c r="AT576">
        <f>_xlfn.RANK.AVG(Table2[[#This Row],[6M Return vs Nifty Z-Score]],Table2[6M Return vs Nifty Z-Score])</f>
        <v>497</v>
      </c>
      <c r="AU576">
        <f>_xlfn.RANK.AVG(Table2[[#This Row],[Sharpe Ratio Z-Score]],Table2[Sharpe Ratio Z-Score])</f>
        <v>386</v>
      </c>
      <c r="AV576">
        <f>(Table2[[#This Row],[Rank 1Y]]+Table2[[#This Row],[Rank 6M]]+Table2[[#This Row],[Rank Sharpe]])/3</f>
        <v>523.66666666666663</v>
      </c>
    </row>
    <row r="577" spans="1:48" hidden="1" x14ac:dyDescent="0.3">
      <c r="A577" t="s">
        <v>438</v>
      </c>
      <c r="B577" t="s">
        <v>439</v>
      </c>
      <c r="C577" t="s">
        <v>3125</v>
      </c>
      <c r="D577" t="s">
        <v>440</v>
      </c>
      <c r="E577">
        <v>49227.578315559003</v>
      </c>
      <c r="F577">
        <v>172.23</v>
      </c>
      <c r="G577">
        <v>-7.5207407280754897</v>
      </c>
      <c r="H577">
        <f>(Table2[[#This Row],[1Y Return vs Nifty]]-AVERAGE(Table2[1Y Return vs Nifty]))/_xlfn.STDEV.P(Table2[1Y Return vs Nifty])</f>
        <v>-0.45340078688733398</v>
      </c>
      <c r="I577">
        <v>-1.9062521496223199</v>
      </c>
      <c r="J577">
        <f>(Table2[[#This Row],[1M Return vs Nifty]]-AVERAGE(Table2[1M Return vs Nifty]))/_xlfn.STDEV.P(Table2[1M Return vs Nifty])</f>
        <v>-0.10358900265943316</v>
      </c>
      <c r="K577">
        <v>-4.6109232941860299</v>
      </c>
      <c r="L577">
        <f>(Table2[[#This Row],[6M Return vs Nifty]]-AVERAGE(Table2[6M Return vs Nifty]))/_xlfn.STDEV.P(Table2[6M Return vs Nifty])</f>
        <v>-0.32102087747626545</v>
      </c>
      <c r="M577">
        <v>0.830532372527504</v>
      </c>
      <c r="N577">
        <f>(Table2[[#This Row],[1W Return vs Nifty]]-AVERAGE(Table2[1W Return vs Nifty]))/_xlfn.STDEV.P(Table2[1W Return vs Nifty])</f>
        <v>-1.3987620436061452E-2</v>
      </c>
      <c r="O577">
        <v>183.12</v>
      </c>
      <c r="P577">
        <v>188.21902202325799</v>
      </c>
      <c r="Q577">
        <v>181.26095418566501</v>
      </c>
      <c r="R577">
        <v>30.167770669530501</v>
      </c>
      <c r="S577" s="1">
        <f>(Table2[[#This Row],[Close Price]]-Table2[[#This Row],[20D EMA]])/Table2[[#This Row],[20D EMA]]</f>
        <v>-5.9469200524246472E-2</v>
      </c>
      <c r="T577" s="1">
        <f>(Table2[[#This Row],[Close Price]]-Table2[[#This Row],[50D EMA]])/Table2[[#This Row],[50D EMA]]</f>
        <v>-8.494902295944487E-2</v>
      </c>
      <c r="U577" s="1">
        <f>(Table2[[#This Row],[Close Price]]-Table2[[#This Row],[200D EMA]])/Table2[[#This Row],[200D EMA]]</f>
        <v>-4.9822942984260397E-2</v>
      </c>
      <c r="V577">
        <v>0.54083647488148201</v>
      </c>
      <c r="W577">
        <v>167.89</v>
      </c>
      <c r="X577">
        <v>188</v>
      </c>
      <c r="Y577">
        <v>167.89</v>
      </c>
      <c r="Z577">
        <v>189.25</v>
      </c>
      <c r="AA577">
        <v>167.89</v>
      </c>
      <c r="AB577">
        <v>194</v>
      </c>
      <c r="AC577" s="1">
        <f>(Table2[[#This Row],[Close Price]]/Table2[[#This Row],[Day Low]])-1</f>
        <v>2.5850259098219031E-2</v>
      </c>
      <c r="AD577" s="1">
        <f>(Table2[[#This Row],[Day High]]/Table2[[#This Row],[Close Price]])-1</f>
        <v>9.1563606804853981E-2</v>
      </c>
      <c r="AE577" s="1">
        <f>(Table2[[#This Row],[Close Price]]/Table2[[#This Row],[Current Week Low]])-1</f>
        <v>2.5850259098219031E-2</v>
      </c>
      <c r="AF577" s="1">
        <f>(Table2[[#This Row],[Current Week High]]/Table2[[#This Row],[Close Price]])-1</f>
        <v>9.8821343552226715E-2</v>
      </c>
      <c r="AG577" s="1">
        <f>(Table2[[#This Row],[Close Price]]/Table2[[#This Row],[Current Month Low]])-1</f>
        <v>2.5850259098219031E-2</v>
      </c>
      <c r="AH577" s="1">
        <f>(Table2[[#This Row],[Current Month High]]/Table2[[#This Row],[Close Price]])-1</f>
        <v>0.12640074319224293</v>
      </c>
      <c r="AI577">
        <v>33.426232363699697</v>
      </c>
      <c r="AJ577">
        <v>23.1974248927038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-0.25</v>
      </c>
      <c r="AM577" t="s">
        <v>3158</v>
      </c>
      <c r="AN577">
        <v>-3.32</v>
      </c>
      <c r="AO577" t="s">
        <v>3158</v>
      </c>
      <c r="AP577">
        <v>-7.4084594875582999E-2</v>
      </c>
      <c r="AQ577">
        <f>(Table2[[#This Row],[Sharpe Ratio]]-AVERAGE(Table2[Sharpe Ratio]))/_xlfn.STDEV.P(Table2[Sharpe Ratio])</f>
        <v>-1.5339771512366764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469</v>
      </c>
      <c r="AT577">
        <f>_xlfn.RANK.AVG(Table2[[#This Row],[6M Return vs Nifty Z-Score]],Table2[6M Return vs Nifty Z-Score])</f>
        <v>409</v>
      </c>
      <c r="AU577">
        <f>_xlfn.RANK.AVG(Table2[[#This Row],[Sharpe Ratio Z-Score]],Table2[Sharpe Ratio Z-Score])</f>
        <v>694</v>
      </c>
      <c r="AV577">
        <f>(Table2[[#This Row],[Rank 1Y]]+Table2[[#This Row],[Rank 6M]]+Table2[[#This Row],[Rank Sharpe]])/3</f>
        <v>524</v>
      </c>
    </row>
    <row r="578" spans="1:48" hidden="1" x14ac:dyDescent="0.3">
      <c r="A578" t="s">
        <v>1678</v>
      </c>
      <c r="B578" t="s">
        <v>1679</v>
      </c>
      <c r="C578" t="s">
        <v>3118</v>
      </c>
      <c r="D578" t="s">
        <v>968</v>
      </c>
      <c r="E578">
        <v>5059.3742225320002</v>
      </c>
      <c r="F578">
        <v>171.38</v>
      </c>
      <c r="G578">
        <v>-10.455807910685399</v>
      </c>
      <c r="H578">
        <f>(Table2[[#This Row],[1Y Return vs Nifty]]-AVERAGE(Table2[1Y Return vs Nifty]))/_xlfn.STDEV.P(Table2[1Y Return vs Nifty])</f>
        <v>-0.51238927276403257</v>
      </c>
      <c r="I578">
        <v>-7.3762268876981301</v>
      </c>
      <c r="J578">
        <f>(Table2[[#This Row],[1M Return vs Nifty]]-AVERAGE(Table2[1M Return vs Nifty]))/_xlfn.STDEV.P(Table2[1M Return vs Nifty])</f>
        <v>-0.70194437774095952</v>
      </c>
      <c r="K578">
        <v>-25.780995388936699</v>
      </c>
      <c r="L578">
        <f>(Table2[[#This Row],[6M Return vs Nifty]]-AVERAGE(Table2[6M Return vs Nifty]))/_xlfn.STDEV.P(Table2[6M Return vs Nifty])</f>
        <v>-1.056004927346367</v>
      </c>
      <c r="M578">
        <v>-3.6142273857732099</v>
      </c>
      <c r="N578">
        <f>(Table2[[#This Row],[1W Return vs Nifty]]-AVERAGE(Table2[1W Return vs Nifty]))/_xlfn.STDEV.P(Table2[1W Return vs Nifty])</f>
        <v>-0.94487305075593275</v>
      </c>
      <c r="O578">
        <v>182.16</v>
      </c>
      <c r="P578">
        <v>193.312171694114</v>
      </c>
      <c r="Q578">
        <v>196.435981538889</v>
      </c>
      <c r="R578">
        <v>31.4156088599585</v>
      </c>
      <c r="S578" s="1">
        <f>(Table2[[#This Row],[Close Price]]-Table2[[#This Row],[20D EMA]])/Table2[[#This Row],[20D EMA]]</f>
        <v>-5.9178743961352663E-2</v>
      </c>
      <c r="T578" s="1">
        <f>(Table2[[#This Row],[Close Price]]-Table2[[#This Row],[50D EMA]])/Table2[[#This Row],[50D EMA]]</f>
        <v>-0.11345468576504435</v>
      </c>
      <c r="U578" s="1">
        <f>(Table2[[#This Row],[Close Price]]-Table2[[#This Row],[200D EMA]])/Table2[[#This Row],[200D EMA]]</f>
        <v>-0.12755291236666128</v>
      </c>
      <c r="V578">
        <v>0.54520733587338099</v>
      </c>
      <c r="W578">
        <v>170.2</v>
      </c>
      <c r="X578">
        <v>179.38</v>
      </c>
      <c r="Y578">
        <v>170.01</v>
      </c>
      <c r="Z578">
        <v>181.98</v>
      </c>
      <c r="AA578">
        <v>170.01</v>
      </c>
      <c r="AB578">
        <v>189.78</v>
      </c>
      <c r="AC578" s="1">
        <f>(Table2[[#This Row],[Close Price]]/Table2[[#This Row],[Day Low]])-1</f>
        <v>6.9330199764983114E-3</v>
      </c>
      <c r="AD578" s="1">
        <f>(Table2[[#This Row],[Day High]]/Table2[[#This Row],[Close Price]])-1</f>
        <v>4.6679892636246834E-2</v>
      </c>
      <c r="AE578" s="1">
        <f>(Table2[[#This Row],[Close Price]]/Table2[[#This Row],[Current Week Low]])-1</f>
        <v>8.0583495088524248E-3</v>
      </c>
      <c r="AF578" s="1">
        <f>(Table2[[#This Row],[Current Week High]]/Table2[[#This Row],[Close Price]])-1</f>
        <v>6.1850857743027232E-2</v>
      </c>
      <c r="AG578" s="1">
        <f>(Table2[[#This Row],[Close Price]]/Table2[[#This Row],[Current Month Low]])-1</f>
        <v>8.0583495088524248E-3</v>
      </c>
      <c r="AH578" s="1">
        <f>(Table2[[#This Row],[Current Month High]]/Table2[[#This Row],[Close Price]])-1</f>
        <v>0.10736375306336798</v>
      </c>
      <c r="AI578">
        <v>48.558758314855801</v>
      </c>
      <c r="AJ578">
        <v>15.2909519004372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-0.06</v>
      </c>
      <c r="AM578" t="s">
        <v>3158</v>
      </c>
      <c r="AN578">
        <v>-2.67</v>
      </c>
      <c r="AO578" t="s">
        <v>3158</v>
      </c>
      <c r="AP578">
        <v>3.8752324904850997E-2</v>
      </c>
      <c r="AQ578">
        <f>(Table2[[#This Row],[Sharpe Ratio]]-AVERAGE(Table2[Sharpe Ratio]))/_xlfn.STDEV.P(Table2[Sharpe Ratio])</f>
        <v>-0.19652508601755642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495</v>
      </c>
      <c r="AT578">
        <f>_xlfn.RANK.AVG(Table2[[#This Row],[6M Return vs Nifty Z-Score]],Table2[6M Return vs Nifty Z-Score])</f>
        <v>681</v>
      </c>
      <c r="AU578">
        <f>_xlfn.RANK.AVG(Table2[[#This Row],[Sharpe Ratio Z-Score]],Table2[Sharpe Ratio Z-Score])</f>
        <v>400</v>
      </c>
      <c r="AV578">
        <f>(Table2[[#This Row],[Rank 1Y]]+Table2[[#This Row],[Rank 6M]]+Table2[[#This Row],[Rank Sharpe]])/3</f>
        <v>525.33333333333337</v>
      </c>
    </row>
    <row r="579" spans="1:48" hidden="1" x14ac:dyDescent="0.3">
      <c r="A579" t="s">
        <v>1063</v>
      </c>
      <c r="B579" t="s">
        <v>1064</v>
      </c>
      <c r="C579" t="s">
        <v>3115</v>
      </c>
      <c r="D579" t="s">
        <v>203</v>
      </c>
      <c r="E579">
        <v>11831.71441855</v>
      </c>
      <c r="F579">
        <v>374.15</v>
      </c>
      <c r="G579">
        <v>-3.4906670474437802</v>
      </c>
      <c r="H579">
        <f>(Table2[[#This Row],[1Y Return vs Nifty]]-AVERAGE(Table2[1Y Return vs Nifty]))/_xlfn.STDEV.P(Table2[1Y Return vs Nifty])</f>
        <v>-0.37240504484758741</v>
      </c>
      <c r="I579">
        <v>-7.5714755338737803</v>
      </c>
      <c r="J579">
        <f>(Table2[[#This Row],[1M Return vs Nifty]]-AVERAGE(Table2[1M Return vs Nifty]))/_xlfn.STDEV.P(Table2[1M Return vs Nifty])</f>
        <v>-0.7233024429077628</v>
      </c>
      <c r="K579">
        <v>-18.6506592228709</v>
      </c>
      <c r="L579">
        <f>(Table2[[#This Row],[6M Return vs Nifty]]-AVERAGE(Table2[6M Return vs Nifty]))/_xlfn.STDEV.P(Table2[6M Return vs Nifty])</f>
        <v>-0.80845341553220673</v>
      </c>
      <c r="M579">
        <v>-0.89718949618533494</v>
      </c>
      <c r="N579">
        <f>(Table2[[#This Row],[1W Return vs Nifty]]-AVERAGE(Table2[1W Return vs Nifty]))/_xlfn.STDEV.P(Table2[1W Return vs Nifty])</f>
        <v>-0.37583195009330267</v>
      </c>
      <c r="O579">
        <v>396.15</v>
      </c>
      <c r="P579">
        <v>426.58252050869999</v>
      </c>
      <c r="Q579">
        <v>434.33428921931898</v>
      </c>
      <c r="R579">
        <v>18.248272061843998</v>
      </c>
      <c r="S579" s="1">
        <f>(Table2[[#This Row],[Close Price]]-Table2[[#This Row],[20D EMA]])/Table2[[#This Row],[20D EMA]]</f>
        <v>-5.5534519752618958E-2</v>
      </c>
      <c r="T579" s="1">
        <f>(Table2[[#This Row],[Close Price]]-Table2[[#This Row],[50D EMA]])/Table2[[#This Row],[50D EMA]]</f>
        <v>-0.1229129605361565</v>
      </c>
      <c r="U579" s="1">
        <f>(Table2[[#This Row],[Close Price]]-Table2[[#This Row],[200D EMA]])/Table2[[#This Row],[200D EMA]]</f>
        <v>-0.13856674619794682</v>
      </c>
      <c r="V579">
        <v>0.16777508325721199</v>
      </c>
      <c r="W579">
        <v>355.55</v>
      </c>
      <c r="X579">
        <v>378.8</v>
      </c>
      <c r="Y579">
        <v>355.55</v>
      </c>
      <c r="Z579">
        <v>387.7</v>
      </c>
      <c r="AA579">
        <v>355.55</v>
      </c>
      <c r="AB579">
        <v>403</v>
      </c>
      <c r="AC579" s="1">
        <f>(Table2[[#This Row],[Close Price]]/Table2[[#This Row],[Day Low]])-1</f>
        <v>5.2313317395584313E-2</v>
      </c>
      <c r="AD579" s="1">
        <f>(Table2[[#This Row],[Day High]]/Table2[[#This Row],[Close Price]])-1</f>
        <v>1.2428170519845017E-2</v>
      </c>
      <c r="AE579" s="1">
        <f>(Table2[[#This Row],[Close Price]]/Table2[[#This Row],[Current Week Low]])-1</f>
        <v>5.2313317395584313E-2</v>
      </c>
      <c r="AF579" s="1">
        <f>(Table2[[#This Row],[Current Week High]]/Table2[[#This Row],[Close Price]])-1</f>
        <v>3.6215421622344035E-2</v>
      </c>
      <c r="AG579" s="1">
        <f>(Table2[[#This Row],[Close Price]]/Table2[[#This Row],[Current Month Low]])-1</f>
        <v>5.2313317395584313E-2</v>
      </c>
      <c r="AH579" s="1">
        <f>(Table2[[#This Row],[Current Month High]]/Table2[[#This Row],[Close Price]])-1</f>
        <v>7.7108111719898398E-2</v>
      </c>
      <c r="AI579">
        <v>46.1980489108646</v>
      </c>
      <c r="AJ579">
        <v>21.064552661381601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-0.27</v>
      </c>
      <c r="AM579" t="s">
        <v>3158</v>
      </c>
      <c r="AN579">
        <v>-10.69</v>
      </c>
      <c r="AO579" t="s">
        <v>3158</v>
      </c>
      <c r="AQ579">
        <f>(Table2[[#This Row],[Sharpe Ratio]]-AVERAGE(Table2[Sharpe Ratio]))/_xlfn.STDEV.P(Table2[Sharpe Ratio])</f>
        <v>-0.65585503827864744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441</v>
      </c>
      <c r="AT579">
        <f>_xlfn.RANK.AVG(Table2[[#This Row],[6M Return vs Nifty Z-Score]],Table2[6M Return vs Nifty Z-Score])</f>
        <v>610</v>
      </c>
      <c r="AU579">
        <f>_xlfn.RANK.AVG(Table2[[#This Row],[Sharpe Ratio Z-Score]],Table2[Sharpe Ratio Z-Score])</f>
        <v>531</v>
      </c>
      <c r="AV579">
        <f>(Table2[[#This Row],[Rank 1Y]]+Table2[[#This Row],[Rank 6M]]+Table2[[#This Row],[Rank Sharpe]])/3</f>
        <v>527.33333333333337</v>
      </c>
    </row>
    <row r="580" spans="1:48" hidden="1" x14ac:dyDescent="0.3">
      <c r="A580" t="s">
        <v>1196</v>
      </c>
      <c r="B580" t="s">
        <v>1197</v>
      </c>
      <c r="C580" t="s">
        <v>3112</v>
      </c>
      <c r="D580" t="s">
        <v>21</v>
      </c>
      <c r="E580">
        <v>9581.9882251800009</v>
      </c>
      <c r="F580">
        <v>465.15</v>
      </c>
      <c r="G580">
        <v>-7.7013455116975198</v>
      </c>
      <c r="H580">
        <f>(Table2[[#This Row],[1Y Return vs Nifty]]-AVERAGE(Table2[1Y Return vs Nifty]))/_xlfn.STDEV.P(Table2[1Y Return vs Nifty])</f>
        <v>-0.45703055140893478</v>
      </c>
      <c r="I580">
        <v>8.5998950625582999</v>
      </c>
      <c r="J580">
        <f>(Table2[[#This Row],[1M Return vs Nifty]]-AVERAGE(Table2[1M Return vs Nifty]))/_xlfn.STDEV.P(Table2[1M Return vs Nifty])</f>
        <v>1.0456685271874884</v>
      </c>
      <c r="K580">
        <v>-5.3418903338950603</v>
      </c>
      <c r="L580">
        <f>(Table2[[#This Row],[6M Return vs Nifty]]-AVERAGE(Table2[6M Return vs Nifty]))/_xlfn.STDEV.P(Table2[6M Return vs Nifty])</f>
        <v>-0.34639864250051022</v>
      </c>
      <c r="M580">
        <v>7.4321296089777498</v>
      </c>
      <c r="N580">
        <f>(Table2[[#This Row],[1W Return vs Nifty]]-AVERAGE(Table2[1W Return vs Nifty]))/_xlfn.STDEV.P(Table2[1W Return vs Nifty])</f>
        <v>1.3686136940162847</v>
      </c>
      <c r="O580">
        <v>467.59</v>
      </c>
      <c r="P580">
        <v>472.1811486803</v>
      </c>
      <c r="Q580">
        <v>477.62890537374602</v>
      </c>
      <c r="R580">
        <v>47.134982619433302</v>
      </c>
      <c r="S580" s="1">
        <f>(Table2[[#This Row],[Close Price]]-Table2[[#This Row],[20D EMA]])/Table2[[#This Row],[20D EMA]]</f>
        <v>-5.2182467546354663E-3</v>
      </c>
      <c r="T580" s="1">
        <f>(Table2[[#This Row],[Close Price]]-Table2[[#This Row],[50D EMA]])/Table2[[#This Row],[50D EMA]]</f>
        <v>-1.4890786512658101E-2</v>
      </c>
      <c r="U580" s="1">
        <f>(Table2[[#This Row],[Close Price]]-Table2[[#This Row],[200D EMA]])/Table2[[#This Row],[200D EMA]]</f>
        <v>-2.6126780086689404E-2</v>
      </c>
      <c r="V580">
        <v>1.3769634564443101</v>
      </c>
      <c r="W580">
        <v>462.6</v>
      </c>
      <c r="X580">
        <v>478.45</v>
      </c>
      <c r="Y580">
        <v>462.6</v>
      </c>
      <c r="Z580">
        <v>498</v>
      </c>
      <c r="AA580">
        <v>451.25</v>
      </c>
      <c r="AB580">
        <v>510</v>
      </c>
      <c r="AC580" s="1">
        <f>(Table2[[#This Row],[Close Price]]/Table2[[#This Row],[Day Low]])-1</f>
        <v>5.5123216601815628E-3</v>
      </c>
      <c r="AD580" s="1">
        <f>(Table2[[#This Row],[Day High]]/Table2[[#This Row],[Close Price]])-1</f>
        <v>2.8592927012791591E-2</v>
      </c>
      <c r="AE580" s="1">
        <f>(Table2[[#This Row],[Close Price]]/Table2[[#This Row],[Current Week Low]])-1</f>
        <v>5.5123216601815628E-3</v>
      </c>
      <c r="AF580" s="1">
        <f>(Table2[[#This Row],[Current Week High]]/Table2[[#This Row],[Close Price]])-1</f>
        <v>7.0622379877459007E-2</v>
      </c>
      <c r="AG580" s="1">
        <f>(Table2[[#This Row],[Close Price]]/Table2[[#This Row],[Current Month Low]])-1</f>
        <v>3.0803324099722973E-2</v>
      </c>
      <c r="AH580" s="1">
        <f>(Table2[[#This Row],[Current Month High]]/Table2[[#This Row],[Close Price]])-1</f>
        <v>9.642050951306036E-2</v>
      </c>
      <c r="AI580">
        <v>23.616037837256801</v>
      </c>
      <c r="AJ580">
        <v>13.7286063569682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</v>
      </c>
      <c r="AM580">
        <v>0</v>
      </c>
      <c r="AN580">
        <v>4.9800000000000004</v>
      </c>
      <c r="AO580" t="s">
        <v>3159</v>
      </c>
      <c r="AP580">
        <v>-7.7288920633847999E-2</v>
      </c>
      <c r="AQ580">
        <f>(Table2[[#This Row],[Sharpe Ratio]]-AVERAGE(Table2[Sharpe Ratio]))/_xlfn.STDEV.P(Table2[Sharpe Ratio])</f>
        <v>-1.5719579124216292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471</v>
      </c>
      <c r="AT580">
        <f>_xlfn.RANK.AVG(Table2[[#This Row],[6M Return vs Nifty Z-Score]],Table2[6M Return vs Nifty Z-Score])</f>
        <v>416</v>
      </c>
      <c r="AU580">
        <f>_xlfn.RANK.AVG(Table2[[#This Row],[Sharpe Ratio Z-Score]],Table2[Sharpe Ratio Z-Score])</f>
        <v>696</v>
      </c>
      <c r="AV580">
        <f>(Table2[[#This Row],[Rank 1Y]]+Table2[[#This Row],[Rank 6M]]+Table2[[#This Row],[Rank Sharpe]])/3</f>
        <v>527.66666666666663</v>
      </c>
    </row>
    <row r="581" spans="1:48" x14ac:dyDescent="0.3">
      <c r="A581" t="s">
        <v>760</v>
      </c>
      <c r="B581" t="s">
        <v>761</v>
      </c>
      <c r="C581" t="s">
        <v>3121</v>
      </c>
      <c r="D581" t="s">
        <v>75</v>
      </c>
      <c r="E581">
        <v>20885.883468200002</v>
      </c>
      <c r="F581">
        <v>883.9</v>
      </c>
      <c r="G581">
        <v>-32.332231371659603</v>
      </c>
      <c r="H581">
        <f>(Table2[[#This Row],[1Y Return vs Nifty]]-AVERAGE(Table2[1Y Return vs Nifty]))/_xlfn.STDEV.P(Table2[1Y Return vs Nifty])</f>
        <v>-0.95205794679174482</v>
      </c>
      <c r="I581">
        <v>11.252434652843601</v>
      </c>
      <c r="J581">
        <f>(Table2[[#This Row],[1M Return vs Nifty]]-AVERAGE(Table2[1M Return vs Nifty]))/_xlfn.STDEV.P(Table2[1M Return vs Nifty])</f>
        <v>1.335827330008958</v>
      </c>
      <c r="K581">
        <v>9.3540121531905793</v>
      </c>
      <c r="L581">
        <f>(Table2[[#This Row],[6M Return vs Nifty]]-AVERAGE(Table2[6M Return vs Nifty]))/_xlfn.STDEV.P(Table2[6M Return vs Nifty])</f>
        <v>0.16381473221598777</v>
      </c>
      <c r="M581">
        <v>7.3047046655357901</v>
      </c>
      <c r="N581">
        <f>(Table2[[#This Row],[1W Return vs Nifty]]-AVERAGE(Table2[1W Return vs Nifty]))/_xlfn.STDEV.P(Table2[1W Return vs Nifty])</f>
        <v>1.3419265321088427</v>
      </c>
      <c r="O581">
        <v>872.5</v>
      </c>
      <c r="P581">
        <v>858.33824864675</v>
      </c>
      <c r="Q581">
        <v>848.78239362310399</v>
      </c>
      <c r="R581">
        <v>54.195996293445504</v>
      </c>
      <c r="S581" s="1">
        <f>(Table2[[#This Row],[Close Price]]-Table2[[#This Row],[20D EMA]])/Table2[[#This Row],[20D EMA]]</f>
        <v>1.3065902578796536E-2</v>
      </c>
      <c r="T581" s="1">
        <f>(Table2[[#This Row],[Close Price]]-Table2[[#This Row],[50D EMA]])/Table2[[#This Row],[50D EMA]]</f>
        <v>2.978051064781332E-2</v>
      </c>
      <c r="U581" s="1">
        <f>(Table2[[#This Row],[Close Price]]-Table2[[#This Row],[200D EMA]])/Table2[[#This Row],[200D EMA]]</f>
        <v>4.1374098521286866E-2</v>
      </c>
      <c r="V581">
        <v>1.29089753245733</v>
      </c>
      <c r="W581">
        <v>877</v>
      </c>
      <c r="X581">
        <v>916.75</v>
      </c>
      <c r="Y581">
        <v>857.35</v>
      </c>
      <c r="Z581">
        <v>927</v>
      </c>
      <c r="AA581">
        <v>855.55</v>
      </c>
      <c r="AB581">
        <v>927</v>
      </c>
      <c r="AC581" s="1">
        <f>(Table2[[#This Row],[Close Price]]/Table2[[#This Row],[Day Low]])-1</f>
        <v>7.8677309007981755E-3</v>
      </c>
      <c r="AD581" s="1">
        <f>(Table2[[#This Row],[Day High]]/Table2[[#This Row],[Close Price]])-1</f>
        <v>3.7164837651318061E-2</v>
      </c>
      <c r="AE581" s="1">
        <f>(Table2[[#This Row],[Close Price]]/Table2[[#This Row],[Current Week Low]])-1</f>
        <v>3.096751618358895E-2</v>
      </c>
      <c r="AF581" s="1">
        <f>(Table2[[#This Row],[Current Week High]]/Table2[[#This Row],[Close Price]])-1</f>
        <v>4.876117207828945E-2</v>
      </c>
      <c r="AG581" s="1">
        <f>(Table2[[#This Row],[Close Price]]/Table2[[#This Row],[Current Month Low]])-1</f>
        <v>3.3136578808953265E-2</v>
      </c>
      <c r="AH581" s="1">
        <f>(Table2[[#This Row],[Current Month High]]/Table2[[#This Row],[Close Price]])-1</f>
        <v>4.876117207828945E-2</v>
      </c>
      <c r="AI581">
        <v>19.7194252743523</v>
      </c>
      <c r="AJ581">
        <v>26.271428571428501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0.19</v>
      </c>
      <c r="AM581" t="s">
        <v>3159</v>
      </c>
      <c r="AN581">
        <v>3.14</v>
      </c>
      <c r="AO581" t="s">
        <v>3159</v>
      </c>
      <c r="AP581">
        <v>-6.3614605623615997E-2</v>
      </c>
      <c r="AQ581">
        <f>(Table2[[#This Row],[Sharpe Ratio]]-AVERAGE(Table2[Sharpe Ratio]))/_xlfn.STDEV.P(Table2[Sharpe Ratio])</f>
        <v>-1.4098767346787495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0.47963391286329404</v>
      </c>
      <c r="AS581">
        <f>_xlfn.RANK.AVG(Table2[[#This Row],[1Y Return vs Nifty Z-Score]],Table2[1Y Return vs Nifty Z-Score])</f>
        <v>645</v>
      </c>
      <c r="AT581">
        <f>_xlfn.RANK.AVG(Table2[[#This Row],[6M Return vs Nifty Z-Score]],Table2[6M Return vs Nifty Z-Score])</f>
        <v>260</v>
      </c>
      <c r="AU581">
        <f>_xlfn.RANK.AVG(Table2[[#This Row],[Sharpe Ratio Z-Score]],Table2[Sharpe Ratio Z-Score])</f>
        <v>682</v>
      </c>
      <c r="AV581">
        <f>(Table2[[#This Row],[Rank 1Y]]+Table2[[#This Row],[Rank 6M]]+Table2[[#This Row],[Rank Sharpe]])/3</f>
        <v>529</v>
      </c>
    </row>
    <row r="582" spans="1:48" hidden="1" x14ac:dyDescent="0.3">
      <c r="A582" t="s">
        <v>1386</v>
      </c>
      <c r="B582" t="s">
        <v>1387</v>
      </c>
      <c r="C582" t="s">
        <v>3127</v>
      </c>
      <c r="D582" t="s">
        <v>464</v>
      </c>
      <c r="E582">
        <v>7507.0425735199997</v>
      </c>
      <c r="F582">
        <v>474.8</v>
      </c>
      <c r="G582">
        <v>-14.108905044420201</v>
      </c>
      <c r="H582">
        <f>(Table2[[#This Row],[1Y Return vs Nifty]]-AVERAGE(Table2[1Y Return vs Nifty]))/_xlfn.STDEV.P(Table2[1Y Return vs Nifty])</f>
        <v>-0.58580860365917931</v>
      </c>
      <c r="I582">
        <v>0.571672598282427</v>
      </c>
      <c r="J582">
        <f>(Table2[[#This Row],[1M Return vs Nifty]]-AVERAGE(Table2[1M Return vs Nifty]))/_xlfn.STDEV.P(Table2[1M Return vs Nifty])</f>
        <v>0.16746884732213882</v>
      </c>
      <c r="K582">
        <v>-4.7923872712761098</v>
      </c>
      <c r="L582">
        <f>(Table2[[#This Row],[6M Return vs Nifty]]-AVERAGE(Table2[6M Return vs Nifty]))/_xlfn.STDEV.P(Table2[6M Return vs Nifty])</f>
        <v>-0.32732095657804017</v>
      </c>
      <c r="M582">
        <v>5.7688624642531297</v>
      </c>
      <c r="N582">
        <f>(Table2[[#This Row],[1W Return vs Nifty]]-AVERAGE(Table2[1W Return vs Nifty]))/_xlfn.STDEV.P(Table2[1W Return vs Nifty])</f>
        <v>1.020268398443815</v>
      </c>
      <c r="O582">
        <v>479.29</v>
      </c>
      <c r="P582">
        <v>488.34488531745899</v>
      </c>
      <c r="Q582">
        <v>493.36131022091598</v>
      </c>
      <c r="R582">
        <v>45.219828472327201</v>
      </c>
      <c r="S582" s="1">
        <f>(Table2[[#This Row],[Close Price]]-Table2[[#This Row],[20D EMA]])/Table2[[#This Row],[20D EMA]]</f>
        <v>-9.368023534811927E-3</v>
      </c>
      <c r="T582" s="1">
        <f>(Table2[[#This Row],[Close Price]]-Table2[[#This Row],[50D EMA]])/Table2[[#This Row],[50D EMA]]</f>
        <v>-2.7736310391894115E-2</v>
      </c>
      <c r="U582" s="1">
        <f>(Table2[[#This Row],[Close Price]]-Table2[[#This Row],[200D EMA]])/Table2[[#This Row],[200D EMA]]</f>
        <v>-3.7622143926536594E-2</v>
      </c>
      <c r="V582">
        <v>2.0273025526852702</v>
      </c>
      <c r="W582">
        <v>468</v>
      </c>
      <c r="X582">
        <v>486.5</v>
      </c>
      <c r="Y582">
        <v>468</v>
      </c>
      <c r="Z582">
        <v>494.8</v>
      </c>
      <c r="AA582">
        <v>463.35</v>
      </c>
      <c r="AB582">
        <v>513.85</v>
      </c>
      <c r="AC582" s="1">
        <f>(Table2[[#This Row],[Close Price]]/Table2[[#This Row],[Day Low]])-1</f>
        <v>1.4529914529914478E-2</v>
      </c>
      <c r="AD582" s="1">
        <f>(Table2[[#This Row],[Day High]]/Table2[[#This Row],[Close Price]])-1</f>
        <v>2.4641954507160779E-2</v>
      </c>
      <c r="AE582" s="1">
        <f>(Table2[[#This Row],[Close Price]]/Table2[[#This Row],[Current Week Low]])-1</f>
        <v>1.4529914529914478E-2</v>
      </c>
      <c r="AF582" s="1">
        <f>(Table2[[#This Row],[Current Week High]]/Table2[[#This Row],[Close Price]])-1</f>
        <v>4.2122999157540031E-2</v>
      </c>
      <c r="AG582" s="1">
        <f>(Table2[[#This Row],[Close Price]]/Table2[[#This Row],[Current Month Low]])-1</f>
        <v>2.4711341318657487E-2</v>
      </c>
      <c r="AH582" s="1">
        <f>(Table2[[#This Row],[Current Month High]]/Table2[[#This Row],[Close Price]])-1</f>
        <v>8.2245155855096952E-2</v>
      </c>
      <c r="AI582">
        <v>33.508845829823002</v>
      </c>
      <c r="AJ582">
        <v>17.874875868917499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0.05</v>
      </c>
      <c r="AM582" t="s">
        <v>3159</v>
      </c>
      <c r="AN582">
        <v>7.84</v>
      </c>
      <c r="AO582" t="s">
        <v>3159</v>
      </c>
      <c r="AP582">
        <v>-3.8134863128606998E-2</v>
      </c>
      <c r="AQ582">
        <f>(Table2[[#This Row],[Sharpe Ratio]]-AVERAGE(Table2[Sharpe Ratio]))/_xlfn.STDEV.P(Table2[Sharpe Ratio])</f>
        <v>-1.1078662376932558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535</v>
      </c>
      <c r="AT582">
        <f>_xlfn.RANK.AVG(Table2[[#This Row],[6M Return vs Nifty Z-Score]],Table2[6M Return vs Nifty Z-Score])</f>
        <v>411</v>
      </c>
      <c r="AU582">
        <f>_xlfn.RANK.AVG(Table2[[#This Row],[Sharpe Ratio Z-Score]],Table2[Sharpe Ratio Z-Score])</f>
        <v>643</v>
      </c>
      <c r="AV582">
        <f>(Table2[[#This Row],[Rank 1Y]]+Table2[[#This Row],[Rank 6M]]+Table2[[#This Row],[Rank Sharpe]])/3</f>
        <v>529.66666666666663</v>
      </c>
    </row>
    <row r="583" spans="1:48" hidden="1" x14ac:dyDescent="0.3">
      <c r="A583" t="s">
        <v>1373</v>
      </c>
      <c r="B583" t="s">
        <v>1374</v>
      </c>
      <c r="C583" t="s">
        <v>3123</v>
      </c>
      <c r="D583" t="s">
        <v>449</v>
      </c>
      <c r="E583">
        <v>7775.0356876280002</v>
      </c>
      <c r="F583">
        <v>176.44</v>
      </c>
      <c r="G583">
        <v>-38.466613146952703</v>
      </c>
      <c r="H583">
        <f>(Table2[[#This Row],[1Y Return vs Nifty]]-AVERAGE(Table2[1Y Return vs Nifty]))/_xlfn.STDEV.P(Table2[1Y Return vs Nifty])</f>
        <v>-1.0753457184850606</v>
      </c>
      <c r="I583">
        <v>1.30497439735038</v>
      </c>
      <c r="J583">
        <f>(Table2[[#This Row],[1M Return vs Nifty]]-AVERAGE(Table2[1M Return vs Nifty]))/_xlfn.STDEV.P(Table2[1M Return vs Nifty])</f>
        <v>0.24768403917211296</v>
      </c>
      <c r="K583">
        <v>-2.0254670742004901</v>
      </c>
      <c r="L583">
        <f>(Table2[[#This Row],[6M Return vs Nifty]]-AVERAGE(Table2[6M Return vs Nifty]))/_xlfn.STDEV.P(Table2[6M Return vs Nifty])</f>
        <v>-0.23125882684073618</v>
      </c>
      <c r="M583">
        <v>0.31197424894808501</v>
      </c>
      <c r="N583">
        <f>(Table2[[#This Row],[1W Return vs Nifty]]-AVERAGE(Table2[1W Return vs Nifty]))/_xlfn.STDEV.P(Table2[1W Return vs Nifty])</f>
        <v>-0.12259151091914157</v>
      </c>
      <c r="O583">
        <v>185.52</v>
      </c>
      <c r="P583">
        <v>188.97528683246</v>
      </c>
      <c r="Q583">
        <v>191.58168495449999</v>
      </c>
      <c r="R583">
        <v>29.991540033255401</v>
      </c>
      <c r="S583" s="1">
        <f>(Table2[[#This Row],[Close Price]]-Table2[[#This Row],[20D EMA]])/Table2[[#This Row],[20D EMA]]</f>
        <v>-4.8943510133678376E-2</v>
      </c>
      <c r="T583" s="1">
        <f>(Table2[[#This Row],[Close Price]]-Table2[[#This Row],[50D EMA]])/Table2[[#This Row],[50D EMA]]</f>
        <v>-6.633294248455579E-2</v>
      </c>
      <c r="U583" s="1">
        <f>(Table2[[#This Row],[Close Price]]-Table2[[#This Row],[200D EMA]])/Table2[[#This Row],[200D EMA]]</f>
        <v>-7.9035138239316002E-2</v>
      </c>
      <c r="V583">
        <v>0.39805422176329203</v>
      </c>
      <c r="W583">
        <v>175.29</v>
      </c>
      <c r="X583">
        <v>183.3</v>
      </c>
      <c r="Y583">
        <v>175.29</v>
      </c>
      <c r="Z583">
        <v>194.35</v>
      </c>
      <c r="AA583">
        <v>175.29</v>
      </c>
      <c r="AB583">
        <v>194.35</v>
      </c>
      <c r="AC583" s="1">
        <f>(Table2[[#This Row],[Close Price]]/Table2[[#This Row],[Day Low]])-1</f>
        <v>6.5605567916025009E-3</v>
      </c>
      <c r="AD583" s="1">
        <f>(Table2[[#This Row],[Day High]]/Table2[[#This Row],[Close Price]])-1</f>
        <v>3.8880072545907973E-2</v>
      </c>
      <c r="AE583" s="1">
        <f>(Table2[[#This Row],[Close Price]]/Table2[[#This Row],[Current Week Low]])-1</f>
        <v>6.5605567916025009E-3</v>
      </c>
      <c r="AF583" s="1">
        <f>(Table2[[#This Row],[Current Week High]]/Table2[[#This Row],[Close Price]])-1</f>
        <v>0.10150759464973924</v>
      </c>
      <c r="AG583" s="1">
        <f>(Table2[[#This Row],[Close Price]]/Table2[[#This Row],[Current Month Low]])-1</f>
        <v>6.5605567916025009E-3</v>
      </c>
      <c r="AH583" s="1">
        <f>(Table2[[#This Row],[Current Month High]]/Table2[[#This Row],[Close Price]])-1</f>
        <v>0.10150759464973924</v>
      </c>
      <c r="AI583">
        <v>23.3167082294264</v>
      </c>
      <c r="AJ583">
        <v>21.682758620689601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0</v>
      </c>
      <c r="AM583" t="s">
        <v>3160</v>
      </c>
      <c r="AN583">
        <v>-0.01</v>
      </c>
      <c r="AO583" t="s">
        <v>3158</v>
      </c>
      <c r="AQ583">
        <f>(Table2[[#This Row],[Sharpe Ratio]]-AVERAGE(Table2[Sharpe Ratio]))/_xlfn.STDEV.P(Table2[Sharpe Ratio])</f>
        <v>-0.65585503827864744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677</v>
      </c>
      <c r="AT583">
        <f>_xlfn.RANK.AVG(Table2[[#This Row],[6M Return vs Nifty Z-Score]],Table2[6M Return vs Nifty Z-Score])</f>
        <v>384</v>
      </c>
      <c r="AU583">
        <f>_xlfn.RANK.AVG(Table2[[#This Row],[Sharpe Ratio Z-Score]],Table2[Sharpe Ratio Z-Score])</f>
        <v>531</v>
      </c>
      <c r="AV583">
        <f>(Table2[[#This Row],[Rank 1Y]]+Table2[[#This Row],[Rank 6M]]+Table2[[#This Row],[Rank Sharpe]])/3</f>
        <v>530.66666666666663</v>
      </c>
    </row>
    <row r="584" spans="1:48" hidden="1" x14ac:dyDescent="0.3">
      <c r="A584" t="s">
        <v>977</v>
      </c>
      <c r="B584" t="s">
        <v>978</v>
      </c>
      <c r="C584" t="s">
        <v>3130</v>
      </c>
      <c r="D584" t="s">
        <v>979</v>
      </c>
      <c r="E584">
        <v>14172.72937816</v>
      </c>
      <c r="F584">
        <v>1478.6</v>
      </c>
      <c r="G584">
        <v>-30.884002592287199</v>
      </c>
      <c r="H584">
        <f>(Table2[[#This Row],[1Y Return vs Nifty]]-AVERAGE(Table2[1Y Return vs Nifty]))/_xlfn.STDEV.P(Table2[1Y Return vs Nifty])</f>
        <v>-0.92295168871206679</v>
      </c>
      <c r="I584">
        <v>-3.3187460408429699</v>
      </c>
      <c r="J584">
        <f>(Table2[[#This Row],[1M Return vs Nifty]]-AVERAGE(Table2[1M Return vs Nifty]))/_xlfn.STDEV.P(Table2[1M Return vs Nifty])</f>
        <v>-0.25810037657832002</v>
      </c>
      <c r="K584">
        <v>5.8072800176770301</v>
      </c>
      <c r="L584">
        <f>(Table2[[#This Row],[6M Return vs Nifty]]-AVERAGE(Table2[6M Return vs Nifty]))/_xlfn.STDEV.P(Table2[6M Return vs Nifty])</f>
        <v>4.0679036829737183E-2</v>
      </c>
      <c r="M584">
        <v>2.0858717374223499</v>
      </c>
      <c r="N584">
        <f>(Table2[[#This Row],[1W Return vs Nifty]]-AVERAGE(Table2[1W Return vs Nifty]))/_xlfn.STDEV.P(Table2[1W Return vs Nifty])</f>
        <v>0.24892358026612763</v>
      </c>
      <c r="O584">
        <v>1520.84</v>
      </c>
      <c r="P584">
        <v>1550.53437969265</v>
      </c>
      <c r="Q584">
        <v>1513.6561868234701</v>
      </c>
      <c r="R584">
        <v>28.209262907609801</v>
      </c>
      <c r="S584" s="1">
        <f>(Table2[[#This Row],[Close Price]]-Table2[[#This Row],[20D EMA]])/Table2[[#This Row],[20D EMA]]</f>
        <v>-2.7774124825754195E-2</v>
      </c>
      <c r="T584" s="1">
        <f>(Table2[[#This Row],[Close Price]]-Table2[[#This Row],[50D EMA]])/Table2[[#This Row],[50D EMA]]</f>
        <v>-4.6393282622284732E-2</v>
      </c>
      <c r="U584" s="1">
        <f>(Table2[[#This Row],[Close Price]]-Table2[[#This Row],[200D EMA]])/Table2[[#This Row],[200D EMA]]</f>
        <v>-2.3159940235198597E-2</v>
      </c>
      <c r="V584">
        <v>0.950822685335449</v>
      </c>
      <c r="W584">
        <v>1435</v>
      </c>
      <c r="X584">
        <v>1495</v>
      </c>
      <c r="Y584">
        <v>1435</v>
      </c>
      <c r="Z584">
        <v>1502.5</v>
      </c>
      <c r="AA584">
        <v>1435</v>
      </c>
      <c r="AB584">
        <v>1588</v>
      </c>
      <c r="AC584" s="1">
        <f>(Table2[[#This Row],[Close Price]]/Table2[[#This Row],[Day Low]])-1</f>
        <v>3.0383275261324005E-2</v>
      </c>
      <c r="AD584" s="1">
        <f>(Table2[[#This Row],[Day High]]/Table2[[#This Row],[Close Price]])-1</f>
        <v>1.1091573109698327E-2</v>
      </c>
      <c r="AE584" s="1">
        <f>(Table2[[#This Row],[Close Price]]/Table2[[#This Row],[Current Week Low]])-1</f>
        <v>3.0383275261324005E-2</v>
      </c>
      <c r="AF584" s="1">
        <f>(Table2[[#This Row],[Current Week High]]/Table2[[#This Row],[Close Price]])-1</f>
        <v>1.6163938861084803E-2</v>
      </c>
      <c r="AG584" s="1">
        <f>(Table2[[#This Row],[Close Price]]/Table2[[#This Row],[Current Month Low]])-1</f>
        <v>3.0383275261324005E-2</v>
      </c>
      <c r="AH584" s="1">
        <f>(Table2[[#This Row],[Current Month High]]/Table2[[#This Row],[Close Price]])-1</f>
        <v>7.3988908426890321E-2</v>
      </c>
      <c r="AI584">
        <v>23.792776951170001</v>
      </c>
      <c r="AJ584">
        <v>22.7869124730111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0.08</v>
      </c>
      <c r="AM584" t="s">
        <v>3159</v>
      </c>
      <c r="AN584">
        <v>-5.69</v>
      </c>
      <c r="AO584" t="s">
        <v>3158</v>
      </c>
      <c r="AP584">
        <v>-5.2221728256313001E-2</v>
      </c>
      <c r="AQ584">
        <f>(Table2[[#This Row],[Sharpe Ratio]]-AVERAGE(Table2[Sharpe Ratio]))/_xlfn.STDEV.P(Table2[Sharpe Ratio])</f>
        <v>-1.274837357555219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634</v>
      </c>
      <c r="AT584">
        <f>_xlfn.RANK.AVG(Table2[[#This Row],[6M Return vs Nifty Z-Score]],Table2[6M Return vs Nifty Z-Score])</f>
        <v>294</v>
      </c>
      <c r="AU584">
        <f>_xlfn.RANK.AVG(Table2[[#This Row],[Sharpe Ratio Z-Score]],Table2[Sharpe Ratio Z-Score])</f>
        <v>667</v>
      </c>
      <c r="AV584">
        <f>(Table2[[#This Row],[Rank 1Y]]+Table2[[#This Row],[Rank 6M]]+Table2[[#This Row],[Rank Sharpe]])/3</f>
        <v>531.66666666666663</v>
      </c>
    </row>
    <row r="585" spans="1:48" hidden="1" x14ac:dyDescent="0.3">
      <c r="A585" t="s">
        <v>1128</v>
      </c>
      <c r="B585" t="s">
        <v>1129</v>
      </c>
      <c r="C585" t="s">
        <v>3113</v>
      </c>
      <c r="D585" t="s">
        <v>24</v>
      </c>
      <c r="E585">
        <v>10566.946914947999</v>
      </c>
      <c r="F585">
        <v>95.96</v>
      </c>
      <c r="G585">
        <v>-36.0954802401153</v>
      </c>
      <c r="H585">
        <f>(Table2[[#This Row],[1Y Return vs Nifty]]-AVERAGE(Table2[1Y Return vs Nifty]))/_xlfn.STDEV.P(Table2[1Y Return vs Nifty])</f>
        <v>-1.0276910886982291</v>
      </c>
      <c r="I585">
        <v>5.5786686040926101</v>
      </c>
      <c r="J585">
        <f>(Table2[[#This Row],[1M Return vs Nifty]]-AVERAGE(Table2[1M Return vs Nifty]))/_xlfn.STDEV.P(Table2[1M Return vs Nifty])</f>
        <v>0.71517941575195854</v>
      </c>
      <c r="K585">
        <v>-31.4376333203213</v>
      </c>
      <c r="L585">
        <f>(Table2[[#This Row],[6M Return vs Nifty]]-AVERAGE(Table2[6M Return vs Nifty]))/_xlfn.STDEV.P(Table2[6M Return vs Nifty])</f>
        <v>-1.2523924803433544</v>
      </c>
      <c r="M585">
        <v>2.3721683336820498</v>
      </c>
      <c r="N585">
        <f>(Table2[[#This Row],[1W Return vs Nifty]]-AVERAGE(Table2[1W Return vs Nifty]))/_xlfn.STDEV.P(Table2[1W Return vs Nifty])</f>
        <v>0.30888392563926315</v>
      </c>
      <c r="O585">
        <v>99.86</v>
      </c>
      <c r="P585">
        <v>102.14366285531599</v>
      </c>
      <c r="Q585">
        <v>109.999237823431</v>
      </c>
      <c r="R585">
        <v>36.610138093297302</v>
      </c>
      <c r="S585" s="1">
        <f>(Table2[[#This Row],[Close Price]]-Table2[[#This Row],[20D EMA]])/Table2[[#This Row],[20D EMA]]</f>
        <v>-3.9054676547166087E-2</v>
      </c>
      <c r="T585" s="1">
        <f>(Table2[[#This Row],[Close Price]]-Table2[[#This Row],[50D EMA]])/Table2[[#This Row],[50D EMA]]</f>
        <v>-6.0538879089102264E-2</v>
      </c>
      <c r="U585" s="1">
        <f>(Table2[[#This Row],[Close Price]]-Table2[[#This Row],[200D EMA]])/Table2[[#This Row],[200D EMA]]</f>
        <v>-0.12763031909336106</v>
      </c>
      <c r="V585">
        <v>1.1992112246898201</v>
      </c>
      <c r="W585">
        <v>95.5</v>
      </c>
      <c r="X585">
        <v>100.48</v>
      </c>
      <c r="Y585">
        <v>95.5</v>
      </c>
      <c r="Z585">
        <v>104.1</v>
      </c>
      <c r="AA585">
        <v>95.5</v>
      </c>
      <c r="AB585">
        <v>108.75</v>
      </c>
      <c r="AC585" s="1">
        <f>(Table2[[#This Row],[Close Price]]/Table2[[#This Row],[Day Low]])-1</f>
        <v>4.8167539267014448E-3</v>
      </c>
      <c r="AD585" s="1">
        <f>(Table2[[#This Row],[Day High]]/Table2[[#This Row],[Close Price]])-1</f>
        <v>4.7102959566486247E-2</v>
      </c>
      <c r="AE585" s="1">
        <f>(Table2[[#This Row],[Close Price]]/Table2[[#This Row],[Current Week Low]])-1</f>
        <v>4.8167539267014448E-3</v>
      </c>
      <c r="AF585" s="1">
        <f>(Table2[[#This Row],[Current Week High]]/Table2[[#This Row],[Close Price]])-1</f>
        <v>8.4827011254689388E-2</v>
      </c>
      <c r="AG585" s="1">
        <f>(Table2[[#This Row],[Close Price]]/Table2[[#This Row],[Current Month Low]])-1</f>
        <v>4.8167539267014448E-3</v>
      </c>
      <c r="AH585" s="1">
        <f>(Table2[[#This Row],[Current Month High]]/Table2[[#This Row],[Close Price]])-1</f>
        <v>0.13328470195914965</v>
      </c>
      <c r="AI585">
        <v>58.920383493122102</v>
      </c>
      <c r="AJ585">
        <v>8.9093178980819303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-0.09</v>
      </c>
      <c r="AM585" t="s">
        <v>3158</v>
      </c>
      <c r="AN585">
        <v>-1.19</v>
      </c>
      <c r="AO585" t="s">
        <v>3158</v>
      </c>
      <c r="AP585">
        <v>9.6949004472504E-2</v>
      </c>
      <c r="AQ585">
        <f>(Table2[[#This Row],[Sharpe Ratio]]-AVERAGE(Table2[Sharpe Ratio]))/_xlfn.STDEV.P(Table2[Sharpe Ratio])</f>
        <v>0.49327812225957673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659</v>
      </c>
      <c r="AT585">
        <f>_xlfn.RANK.AVG(Table2[[#This Row],[6M Return vs Nifty Z-Score]],Table2[6M Return vs Nifty Z-Score])</f>
        <v>709</v>
      </c>
      <c r="AU585">
        <f>_xlfn.RANK.AVG(Table2[[#This Row],[Sharpe Ratio Z-Score]],Table2[Sharpe Ratio Z-Score])</f>
        <v>229</v>
      </c>
      <c r="AV585">
        <f>(Table2[[#This Row],[Rank 1Y]]+Table2[[#This Row],[Rank 6M]]+Table2[[#This Row],[Rank Sharpe]])/3</f>
        <v>532.33333333333337</v>
      </c>
    </row>
    <row r="586" spans="1:48" hidden="1" x14ac:dyDescent="0.3">
      <c r="A586" t="s">
        <v>1256</v>
      </c>
      <c r="B586" t="s">
        <v>1257</v>
      </c>
      <c r="C586" t="s">
        <v>3113</v>
      </c>
      <c r="D586" t="s">
        <v>144</v>
      </c>
      <c r="E586">
        <v>8804.3488862619997</v>
      </c>
      <c r="F586">
        <v>81.86</v>
      </c>
      <c r="G586">
        <v>-32.042831186192203</v>
      </c>
      <c r="H586">
        <f>(Table2[[#This Row],[1Y Return vs Nifty]]-AVERAGE(Table2[1Y Return vs Nifty]))/_xlfn.STDEV.P(Table2[1Y Return vs Nifty])</f>
        <v>-0.94624163060848887</v>
      </c>
      <c r="I586">
        <v>-1.4600396344550399</v>
      </c>
      <c r="J586">
        <f>(Table2[[#This Row],[1M Return vs Nifty]]-AVERAGE(Table2[1M Return vs Nifty]))/_xlfn.STDEV.P(Table2[1M Return vs Nifty])</f>
        <v>-5.477823667536387E-2</v>
      </c>
      <c r="K586">
        <v>-5.8317348804683</v>
      </c>
      <c r="L586">
        <f>(Table2[[#This Row],[6M Return vs Nifty]]-AVERAGE(Table2[6M Return vs Nifty]))/_xlfn.STDEV.P(Table2[6M Return vs Nifty])</f>
        <v>-0.36340509987277658</v>
      </c>
      <c r="M586">
        <v>1.69366060599399</v>
      </c>
      <c r="N586">
        <f>(Table2[[#This Row],[1W Return vs Nifty]]-AVERAGE(Table2[1W Return vs Nifty]))/_xlfn.STDEV.P(Table2[1W Return vs Nifty])</f>
        <v>0.16678109164813404</v>
      </c>
      <c r="O586">
        <v>84.91</v>
      </c>
      <c r="P586">
        <v>85.789098414412706</v>
      </c>
      <c r="Q586">
        <v>85.6435909041614</v>
      </c>
      <c r="R586">
        <v>32.955186838443801</v>
      </c>
      <c r="S586" s="1">
        <f>(Table2[[#This Row],[Close Price]]-Table2[[#This Row],[20D EMA]])/Table2[[#This Row],[20D EMA]]</f>
        <v>-3.5920386291367297E-2</v>
      </c>
      <c r="T586" s="1">
        <f>(Table2[[#This Row],[Close Price]]-Table2[[#This Row],[50D EMA]])/Table2[[#This Row],[50D EMA]]</f>
        <v>-4.5799507012334005E-2</v>
      </c>
      <c r="U586" s="1">
        <f>(Table2[[#This Row],[Close Price]]-Table2[[#This Row],[200D EMA]])/Table2[[#This Row],[200D EMA]]</f>
        <v>-4.4178330966941702E-2</v>
      </c>
      <c r="V586">
        <v>0.291852314029168</v>
      </c>
      <c r="W586">
        <v>81.23</v>
      </c>
      <c r="X586">
        <v>84.09</v>
      </c>
      <c r="Y586">
        <v>81.23</v>
      </c>
      <c r="Z586">
        <v>85.45</v>
      </c>
      <c r="AA586">
        <v>81.23</v>
      </c>
      <c r="AB586">
        <v>88.36</v>
      </c>
      <c r="AC586" s="1">
        <f>(Table2[[#This Row],[Close Price]]/Table2[[#This Row],[Day Low]])-1</f>
        <v>7.7557552628337856E-3</v>
      </c>
      <c r="AD586" s="1">
        <f>(Table2[[#This Row],[Day High]]/Table2[[#This Row],[Close Price]])-1</f>
        <v>2.7241632054727738E-2</v>
      </c>
      <c r="AE586" s="1">
        <f>(Table2[[#This Row],[Close Price]]/Table2[[#This Row],[Current Week Low]])-1</f>
        <v>7.7557552628337856E-3</v>
      </c>
      <c r="AF586" s="1">
        <f>(Table2[[#This Row],[Current Week High]]/Table2[[#This Row],[Close Price]])-1</f>
        <v>4.3855362814561483E-2</v>
      </c>
      <c r="AG586" s="1">
        <f>(Table2[[#This Row],[Close Price]]/Table2[[#This Row],[Current Month Low]])-1</f>
        <v>7.7557552628337856E-3</v>
      </c>
      <c r="AH586" s="1">
        <f>(Table2[[#This Row],[Current Month High]]/Table2[[#This Row],[Close Price]])-1</f>
        <v>7.9403860249205982E-2</v>
      </c>
      <c r="AI586">
        <v>29.257268507207399</v>
      </c>
      <c r="AJ586">
        <v>13.066298342541399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-0.04</v>
      </c>
      <c r="AM586" t="s">
        <v>3158</v>
      </c>
      <c r="AN586">
        <v>0.64</v>
      </c>
      <c r="AO586" t="s">
        <v>3159</v>
      </c>
      <c r="AQ586">
        <f>(Table2[[#This Row],[Sharpe Ratio]]-AVERAGE(Table2[Sharpe Ratio]))/_xlfn.STDEV.P(Table2[Sharpe Ratio])</f>
        <v>-0.65585503827864744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643</v>
      </c>
      <c r="AT586">
        <f>_xlfn.RANK.AVG(Table2[[#This Row],[6M Return vs Nifty Z-Score]],Table2[6M Return vs Nifty Z-Score])</f>
        <v>423</v>
      </c>
      <c r="AU586">
        <f>_xlfn.RANK.AVG(Table2[[#This Row],[Sharpe Ratio Z-Score]],Table2[Sharpe Ratio Z-Score])</f>
        <v>531</v>
      </c>
      <c r="AV586">
        <f>(Table2[[#This Row],[Rank 1Y]]+Table2[[#This Row],[Rank 6M]]+Table2[[#This Row],[Rank Sharpe]])/3</f>
        <v>532.33333333333337</v>
      </c>
    </row>
    <row r="587" spans="1:48" hidden="1" x14ac:dyDescent="0.3">
      <c r="A587" t="s">
        <v>1008</v>
      </c>
      <c r="B587" t="s">
        <v>1009</v>
      </c>
      <c r="C587" t="s">
        <v>3113</v>
      </c>
      <c r="D587" t="s">
        <v>567</v>
      </c>
      <c r="E587">
        <v>13131.566661499999</v>
      </c>
      <c r="F587">
        <v>1659.25</v>
      </c>
      <c r="G587">
        <v>-12.0195794394555</v>
      </c>
      <c r="H587">
        <f>(Table2[[#This Row],[1Y Return vs Nifty]]-AVERAGE(Table2[1Y Return vs Nifty]))/_xlfn.STDEV.P(Table2[1Y Return vs Nifty])</f>
        <v>-0.54381768956000265</v>
      </c>
      <c r="I587">
        <v>-2.4491529122930098</v>
      </c>
      <c r="J587">
        <f>(Table2[[#This Row],[1M Return vs Nifty]]-AVERAGE(Table2[1M Return vs Nifty]))/_xlfn.STDEV.P(Table2[1M Return vs Nifty])</f>
        <v>-0.16297640480201417</v>
      </c>
      <c r="K587">
        <v>-1.62314680346006</v>
      </c>
      <c r="L587">
        <f>(Table2[[#This Row],[6M Return vs Nifty]]-AVERAGE(Table2[6M Return vs Nifty]))/_xlfn.STDEV.P(Table2[6M Return vs Nifty])</f>
        <v>-0.21729104342411956</v>
      </c>
      <c r="M587">
        <v>1.39441860228176</v>
      </c>
      <c r="N587">
        <f>(Table2[[#This Row],[1W Return vs Nifty]]-AVERAGE(Table2[1W Return vs Nifty]))/_xlfn.STDEV.P(Table2[1W Return vs Nifty])</f>
        <v>0.10410953310659057</v>
      </c>
      <c r="O587">
        <v>1687.17</v>
      </c>
      <c r="P587">
        <v>1718.4600019724001</v>
      </c>
      <c r="Q587">
        <v>1682.18818805503</v>
      </c>
      <c r="R587">
        <v>38.959317863249296</v>
      </c>
      <c r="S587" s="1">
        <f>(Table2[[#This Row],[Close Price]]-Table2[[#This Row],[20D EMA]])/Table2[[#This Row],[20D EMA]]</f>
        <v>-1.6548421320910205E-2</v>
      </c>
      <c r="T587" s="1">
        <f>(Table2[[#This Row],[Close Price]]-Table2[[#This Row],[50D EMA]])/Table2[[#This Row],[50D EMA]]</f>
        <v>-3.4455269197095351E-2</v>
      </c>
      <c r="U587" s="1">
        <f>(Table2[[#This Row],[Close Price]]-Table2[[#This Row],[200D EMA]])/Table2[[#This Row],[200D EMA]]</f>
        <v>-1.3635922673759486E-2</v>
      </c>
      <c r="V587">
        <v>0.43998856729486702</v>
      </c>
      <c r="W587">
        <v>1640</v>
      </c>
      <c r="X587">
        <v>1672.35</v>
      </c>
      <c r="Y587">
        <v>1640</v>
      </c>
      <c r="Z587">
        <v>1672.35</v>
      </c>
      <c r="AA587">
        <v>1640</v>
      </c>
      <c r="AB587">
        <v>1730</v>
      </c>
      <c r="AC587" s="1">
        <f>(Table2[[#This Row],[Close Price]]/Table2[[#This Row],[Day Low]])-1</f>
        <v>1.1737804878048763E-2</v>
      </c>
      <c r="AD587" s="1">
        <f>(Table2[[#This Row],[Day High]]/Table2[[#This Row],[Close Price]])-1</f>
        <v>7.8951333433778803E-3</v>
      </c>
      <c r="AE587" s="1">
        <f>(Table2[[#This Row],[Close Price]]/Table2[[#This Row],[Current Week Low]])-1</f>
        <v>1.1737804878048763E-2</v>
      </c>
      <c r="AF587" s="1">
        <f>(Table2[[#This Row],[Current Week High]]/Table2[[#This Row],[Close Price]])-1</f>
        <v>7.8951333433778803E-3</v>
      </c>
      <c r="AG587" s="1">
        <f>(Table2[[#This Row],[Close Price]]/Table2[[#This Row],[Current Month Low]])-1</f>
        <v>1.1737804878048763E-2</v>
      </c>
      <c r="AH587" s="1">
        <f>(Table2[[#This Row],[Current Month High]]/Table2[[#This Row],[Close Price]])-1</f>
        <v>4.2639746873587514E-2</v>
      </c>
      <c r="AI587">
        <v>19.26774144945</v>
      </c>
      <c r="AJ587">
        <v>26.9510328997704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</v>
      </c>
      <c r="AM587" t="s">
        <v>3160</v>
      </c>
      <c r="AN587">
        <v>0.63</v>
      </c>
      <c r="AO587" t="s">
        <v>3159</v>
      </c>
      <c r="AP587">
        <v>-9.5598127856416998E-2</v>
      </c>
      <c r="AQ587">
        <f>(Table2[[#This Row],[Sharpe Ratio]]-AVERAGE(Table2[Sharpe Ratio]))/_xlfn.STDEV.P(Table2[Sharpe Ratio])</f>
        <v>-1.7889763055149503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511</v>
      </c>
      <c r="AT587">
        <f>_xlfn.RANK.AVG(Table2[[#This Row],[6M Return vs Nifty Z-Score]],Table2[6M Return vs Nifty Z-Score])</f>
        <v>381</v>
      </c>
      <c r="AU587">
        <f>_xlfn.RANK.AVG(Table2[[#This Row],[Sharpe Ratio Z-Score]],Table2[Sharpe Ratio Z-Score])</f>
        <v>706</v>
      </c>
      <c r="AV587">
        <f>(Table2[[#This Row],[Rank 1Y]]+Table2[[#This Row],[Rank 6M]]+Table2[[#This Row],[Rank Sharpe]])/3</f>
        <v>532.66666666666663</v>
      </c>
    </row>
    <row r="588" spans="1:48" hidden="1" x14ac:dyDescent="0.3">
      <c r="A588" t="s">
        <v>92</v>
      </c>
      <c r="B588" t="s">
        <v>93</v>
      </c>
      <c r="C588" t="s">
        <v>3113</v>
      </c>
      <c r="D588" t="s">
        <v>43</v>
      </c>
      <c r="E588">
        <v>265395.360920245</v>
      </c>
      <c r="F588">
        <v>1664.45</v>
      </c>
      <c r="G588">
        <v>-16.1670330611568</v>
      </c>
      <c r="H588">
        <f>(Table2[[#This Row],[1Y Return vs Nifty]]-AVERAGE(Table2[1Y Return vs Nifty]))/_xlfn.STDEV.P(Table2[1Y Return vs Nifty])</f>
        <v>-0.62717251388482131</v>
      </c>
      <c r="I588">
        <v>-4.5182720542553403</v>
      </c>
      <c r="J588">
        <f>(Table2[[#This Row],[1M Return vs Nifty]]-AVERAGE(Table2[1M Return vs Nifty]))/_xlfn.STDEV.P(Table2[1M Return vs Nifty])</f>
        <v>-0.38931539530213399</v>
      </c>
      <c r="K588">
        <v>-1.2742253475160299</v>
      </c>
      <c r="L588">
        <f>(Table2[[#This Row],[6M Return vs Nifty]]-AVERAGE(Table2[6M Return vs Nifty]))/_xlfn.STDEV.P(Table2[6M Return vs Nifty])</f>
        <v>-0.2051771638100815</v>
      </c>
      <c r="M588">
        <v>0.48531818319112702</v>
      </c>
      <c r="N588">
        <f>(Table2[[#This Row],[1W Return vs Nifty]]-AVERAGE(Table2[1W Return vs Nifty]))/_xlfn.STDEV.P(Table2[1W Return vs Nifty])</f>
        <v>-8.6287334406603855E-2</v>
      </c>
      <c r="O588">
        <v>1747.32</v>
      </c>
      <c r="P588">
        <v>1770.0843371389799</v>
      </c>
      <c r="Q588">
        <v>1687.7232108127</v>
      </c>
      <c r="R588">
        <v>25.947826866898399</v>
      </c>
      <c r="S588" s="1">
        <f>(Table2[[#This Row],[Close Price]]-Table2[[#This Row],[20D EMA]])/Table2[[#This Row],[20D EMA]]</f>
        <v>-4.7426916649497455E-2</v>
      </c>
      <c r="T588" s="1">
        <f>(Table2[[#This Row],[Close Price]]-Table2[[#This Row],[50D EMA]])/Table2[[#This Row],[50D EMA]]</f>
        <v>-5.9677572939670534E-2</v>
      </c>
      <c r="U588" s="1">
        <f>(Table2[[#This Row],[Close Price]]-Table2[[#This Row],[200D EMA]])/Table2[[#This Row],[200D EMA]]</f>
        <v>-1.378970832633929E-2</v>
      </c>
      <c r="V588">
        <v>0.46628262940968301</v>
      </c>
      <c r="W588">
        <v>1657.45</v>
      </c>
      <c r="X588">
        <v>1695.95</v>
      </c>
      <c r="Y588">
        <v>1657.45</v>
      </c>
      <c r="Z588">
        <v>1751.95</v>
      </c>
      <c r="AA588">
        <v>1657.45</v>
      </c>
      <c r="AB588">
        <v>1772.15</v>
      </c>
      <c r="AC588" s="1">
        <f>(Table2[[#This Row],[Close Price]]/Table2[[#This Row],[Day Low]])-1</f>
        <v>4.223355154001629E-3</v>
      </c>
      <c r="AD588" s="1">
        <f>(Table2[[#This Row],[Day High]]/Table2[[#This Row],[Close Price]])-1</f>
        <v>1.8925170476734143E-2</v>
      </c>
      <c r="AE588" s="1">
        <f>(Table2[[#This Row],[Close Price]]/Table2[[#This Row],[Current Week Low]])-1</f>
        <v>4.223355154001629E-3</v>
      </c>
      <c r="AF588" s="1">
        <f>(Table2[[#This Row],[Current Week High]]/Table2[[#This Row],[Close Price]])-1</f>
        <v>5.2569917990928028E-2</v>
      </c>
      <c r="AG588" s="1">
        <f>(Table2[[#This Row],[Close Price]]/Table2[[#This Row],[Current Month Low]])-1</f>
        <v>4.223355154001629E-3</v>
      </c>
      <c r="AH588" s="1">
        <f>(Table2[[#This Row],[Current Month High]]/Table2[[#This Row],[Close Price]])-1</f>
        <v>6.4706059058547982E-2</v>
      </c>
      <c r="AI588">
        <v>21.956201748325199</v>
      </c>
      <c r="AJ588">
        <v>17.2932595750678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-0.01</v>
      </c>
      <c r="AM588" t="s">
        <v>3158</v>
      </c>
      <c r="AN588">
        <v>-3.81</v>
      </c>
      <c r="AO588" t="s">
        <v>3158</v>
      </c>
      <c r="AP588">
        <v>-5.6814133287186E-2</v>
      </c>
      <c r="AQ588">
        <f>(Table2[[#This Row],[Sharpe Ratio]]-AVERAGE(Table2[Sharpe Ratio]))/_xlfn.STDEV.P(Table2[Sharpe Ratio])</f>
        <v>-1.3292709738291792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551</v>
      </c>
      <c r="AT588">
        <f>_xlfn.RANK.AVG(Table2[[#This Row],[6M Return vs Nifty Z-Score]],Table2[6M Return vs Nifty Z-Score])</f>
        <v>374</v>
      </c>
      <c r="AU588">
        <f>_xlfn.RANK.AVG(Table2[[#This Row],[Sharpe Ratio Z-Score]],Table2[Sharpe Ratio Z-Score])</f>
        <v>674</v>
      </c>
      <c r="AV588">
        <f>(Table2[[#This Row],[Rank 1Y]]+Table2[[#This Row],[Rank 6M]]+Table2[[#This Row],[Rank Sharpe]])/3</f>
        <v>533</v>
      </c>
    </row>
    <row r="589" spans="1:48" hidden="1" x14ac:dyDescent="0.3">
      <c r="A589" t="s">
        <v>1396</v>
      </c>
      <c r="B589" t="s">
        <v>1397</v>
      </c>
      <c r="C589" t="s">
        <v>3126</v>
      </c>
      <c r="D589" t="s">
        <v>138</v>
      </c>
      <c r="E589">
        <v>7361.0171509299998</v>
      </c>
      <c r="F589">
        <v>474.7</v>
      </c>
      <c r="G589">
        <v>-27.987483784474399</v>
      </c>
      <c r="H589">
        <f>(Table2[[#This Row],[1Y Return vs Nifty]]-AVERAGE(Table2[1Y Return vs Nifty]))/_xlfn.STDEV.P(Table2[1Y Return vs Nifty])</f>
        <v>-0.86473794157925876</v>
      </c>
      <c r="I589">
        <v>1.18765842964126</v>
      </c>
      <c r="J589">
        <f>(Table2[[#This Row],[1M Return vs Nifty]]-AVERAGE(Table2[1M Return vs Nifty]))/_xlfn.STDEV.P(Table2[1M Return vs Nifty])</f>
        <v>0.23485095616479795</v>
      </c>
      <c r="K589">
        <v>-28.074276210799201</v>
      </c>
      <c r="L589">
        <f>(Table2[[#This Row],[6M Return vs Nifty]]-AVERAGE(Table2[6M Return vs Nifty]))/_xlfn.STDEV.P(Table2[6M Return vs Nifty])</f>
        <v>-1.1356232119888592</v>
      </c>
      <c r="M589">
        <v>3.88021922823601</v>
      </c>
      <c r="N589">
        <f>(Table2[[#This Row],[1W Return vs Nifty]]-AVERAGE(Table2[1W Return vs Nifty]))/_xlfn.STDEV.P(Table2[1W Return vs Nifty])</f>
        <v>0.62472160467229787</v>
      </c>
      <c r="O589">
        <v>499.91</v>
      </c>
      <c r="P589">
        <v>519.91083237082501</v>
      </c>
      <c r="Q589">
        <v>552.20175620739599</v>
      </c>
      <c r="R589">
        <v>33.381388923114599</v>
      </c>
      <c r="S589" s="1">
        <f>(Table2[[#This Row],[Close Price]]-Table2[[#This Row],[20D EMA]])/Table2[[#This Row],[20D EMA]]</f>
        <v>-5.0429077233902171E-2</v>
      </c>
      <c r="T589" s="1">
        <f>(Table2[[#This Row],[Close Price]]-Table2[[#This Row],[50D EMA]])/Table2[[#This Row],[50D EMA]]</f>
        <v>-8.6958819774269502E-2</v>
      </c>
      <c r="U589" s="1">
        <f>(Table2[[#This Row],[Close Price]]-Table2[[#This Row],[200D EMA]])/Table2[[#This Row],[200D EMA]]</f>
        <v>-0.14035043412337117</v>
      </c>
      <c r="V589">
        <v>0.93767977728499496</v>
      </c>
      <c r="W589">
        <v>471</v>
      </c>
      <c r="X589">
        <v>487.2</v>
      </c>
      <c r="Y589">
        <v>471</v>
      </c>
      <c r="Z589">
        <v>512.4</v>
      </c>
      <c r="AA589">
        <v>471</v>
      </c>
      <c r="AB589">
        <v>530.29999999999995</v>
      </c>
      <c r="AC589" s="1">
        <f>(Table2[[#This Row],[Close Price]]/Table2[[#This Row],[Day Low]])-1</f>
        <v>7.8556263269637938E-3</v>
      </c>
      <c r="AD589" s="1">
        <f>(Table2[[#This Row],[Day High]]/Table2[[#This Row],[Close Price]])-1</f>
        <v>2.633242047609019E-2</v>
      </c>
      <c r="AE589" s="1">
        <f>(Table2[[#This Row],[Close Price]]/Table2[[#This Row],[Current Week Low]])-1</f>
        <v>7.8556263269637938E-3</v>
      </c>
      <c r="AF589" s="1">
        <f>(Table2[[#This Row],[Current Week High]]/Table2[[#This Row],[Close Price]])-1</f>
        <v>7.9418580155887986E-2</v>
      </c>
      <c r="AG589" s="1">
        <f>(Table2[[#This Row],[Close Price]]/Table2[[#This Row],[Current Month Low]])-1</f>
        <v>7.8556263269637938E-3</v>
      </c>
      <c r="AH589" s="1">
        <f>(Table2[[#This Row],[Current Month High]]/Table2[[#This Row],[Close Price]])-1</f>
        <v>0.11712660627764904</v>
      </c>
      <c r="AI589">
        <v>42.995576153359998</v>
      </c>
      <c r="AJ589">
        <v>0.78556263269637905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-0.11</v>
      </c>
      <c r="AM589" t="s">
        <v>3158</v>
      </c>
      <c r="AN589">
        <v>-3.71</v>
      </c>
      <c r="AO589" t="s">
        <v>3158</v>
      </c>
      <c r="AP589">
        <v>7.4032320866652998E-2</v>
      </c>
      <c r="AQ589">
        <f>(Table2[[#This Row],[Sharpe Ratio]]-AVERAGE(Table2[Sharpe Ratio]))/_xlfn.STDEV.P(Table2[Sharpe Ratio])</f>
        <v>0.22164747267910759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621</v>
      </c>
      <c r="AT589">
        <f>_xlfn.RANK.AVG(Table2[[#This Row],[6M Return vs Nifty Z-Score]],Table2[6M Return vs Nifty Z-Score])</f>
        <v>694</v>
      </c>
      <c r="AU589">
        <f>_xlfn.RANK.AVG(Table2[[#This Row],[Sharpe Ratio Z-Score]],Table2[Sharpe Ratio Z-Score])</f>
        <v>288</v>
      </c>
      <c r="AV589">
        <f>(Table2[[#This Row],[Rank 1Y]]+Table2[[#This Row],[Rank 6M]]+Table2[[#This Row],[Rank Sharpe]])/3</f>
        <v>534.33333333333337</v>
      </c>
    </row>
    <row r="590" spans="1:48" hidden="1" x14ac:dyDescent="0.3">
      <c r="A590" t="s">
        <v>1508</v>
      </c>
      <c r="B590" t="s">
        <v>1509</v>
      </c>
      <c r="C590" t="s">
        <v>3125</v>
      </c>
      <c r="D590" t="s">
        <v>284</v>
      </c>
      <c r="E590">
        <v>6371.8242474819999</v>
      </c>
      <c r="F590">
        <v>165.61</v>
      </c>
      <c r="G590">
        <v>-33.980300620245202</v>
      </c>
      <c r="H590">
        <f>(Table2[[#This Row],[1Y Return vs Nifty]]-AVERAGE(Table2[1Y Return vs Nifty]))/_xlfn.STDEV.P(Table2[1Y Return vs Nifty])</f>
        <v>-0.9851805649621288</v>
      </c>
      <c r="I590">
        <v>-19.322919234312099</v>
      </c>
      <c r="J590">
        <f>(Table2[[#This Row],[1M Return vs Nifty]]-AVERAGE(Table2[1M Return vs Nifty]))/_xlfn.STDEV.P(Table2[1M Return vs Nifty])</f>
        <v>-2.0087817805324035</v>
      </c>
      <c r="K590">
        <v>-27.833098500205601</v>
      </c>
      <c r="L590">
        <f>(Table2[[#This Row],[6M Return vs Nifty]]-AVERAGE(Table2[6M Return vs Nifty]))/_xlfn.STDEV.P(Table2[6M Return vs Nifty])</f>
        <v>-1.1272499872933022</v>
      </c>
      <c r="M590">
        <v>-15.420843316896301</v>
      </c>
      <c r="N590">
        <f>(Table2[[#This Row],[1W Return vs Nifty]]-AVERAGE(Table2[1W Return vs Nifty]))/_xlfn.STDEV.P(Table2[1W Return vs Nifty])</f>
        <v>-3.4175841418648947</v>
      </c>
      <c r="O590">
        <v>191.21</v>
      </c>
      <c r="P590">
        <v>202.02499416396401</v>
      </c>
      <c r="Q590">
        <v>203.810310379567</v>
      </c>
      <c r="R590">
        <v>23.268181827871601</v>
      </c>
      <c r="S590" s="1">
        <f>(Table2[[#This Row],[Close Price]]-Table2[[#This Row],[20D EMA]])/Table2[[#This Row],[20D EMA]]</f>
        <v>-0.13388421107682649</v>
      </c>
      <c r="T590" s="1">
        <f>(Table2[[#This Row],[Close Price]]-Table2[[#This Row],[50D EMA]])/Table2[[#This Row],[50D EMA]]</f>
        <v>-0.18024994538254752</v>
      </c>
      <c r="U590" s="1">
        <f>(Table2[[#This Row],[Close Price]]-Table2[[#This Row],[200D EMA]])/Table2[[#This Row],[200D EMA]]</f>
        <v>-0.18743070607382165</v>
      </c>
      <c r="V590">
        <v>0.73279671831527404</v>
      </c>
      <c r="W590">
        <v>153.87</v>
      </c>
      <c r="X590">
        <v>169.52</v>
      </c>
      <c r="Y590">
        <v>153.87</v>
      </c>
      <c r="Z590">
        <v>189.79</v>
      </c>
      <c r="AA590">
        <v>153.87</v>
      </c>
      <c r="AB590">
        <v>210.5</v>
      </c>
      <c r="AC590" s="1">
        <f>(Table2[[#This Row],[Close Price]]/Table2[[#This Row],[Day Low]])-1</f>
        <v>7.6298173783063694E-2</v>
      </c>
      <c r="AD590" s="1">
        <f>(Table2[[#This Row],[Day High]]/Table2[[#This Row],[Close Price]])-1</f>
        <v>2.3609685405470593E-2</v>
      </c>
      <c r="AE590" s="1">
        <f>(Table2[[#This Row],[Close Price]]/Table2[[#This Row],[Current Week Low]])-1</f>
        <v>7.6298173783063694E-2</v>
      </c>
      <c r="AF590" s="1">
        <f>(Table2[[#This Row],[Current Week High]]/Table2[[#This Row],[Close Price]])-1</f>
        <v>0.14600567598574954</v>
      </c>
      <c r="AG590" s="1">
        <f>(Table2[[#This Row],[Close Price]]/Table2[[#This Row],[Current Month Low]])-1</f>
        <v>7.6298173783063694E-2</v>
      </c>
      <c r="AH590" s="1">
        <f>(Table2[[#This Row],[Current Month High]]/Table2[[#This Row],[Close Price]])-1</f>
        <v>0.27105851095948297</v>
      </c>
      <c r="AI590">
        <v>58.203007064790697</v>
      </c>
      <c r="AJ590">
        <v>7.6298173783063596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-0.18</v>
      </c>
      <c r="AM590" t="s">
        <v>3158</v>
      </c>
      <c r="AN590">
        <v>-13.02</v>
      </c>
      <c r="AO590" t="s">
        <v>3158</v>
      </c>
      <c r="AP590">
        <v>8.3439497728516998E-2</v>
      </c>
      <c r="AQ590">
        <f>(Table2[[#This Row],[Sharpe Ratio]]-AVERAGE(Table2[Sharpe Ratio]))/_xlfn.STDEV.P(Table2[Sharpe Ratio])</f>
        <v>0.33315041113456867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650</v>
      </c>
      <c r="AT590">
        <f>_xlfn.RANK.AVG(Table2[[#This Row],[6M Return vs Nifty Z-Score]],Table2[6M Return vs Nifty Z-Score])</f>
        <v>692</v>
      </c>
      <c r="AU590">
        <f>_xlfn.RANK.AVG(Table2[[#This Row],[Sharpe Ratio Z-Score]],Table2[Sharpe Ratio Z-Score])</f>
        <v>264</v>
      </c>
      <c r="AV590">
        <f>(Table2[[#This Row],[Rank 1Y]]+Table2[[#This Row],[Rank 6M]]+Table2[[#This Row],[Rank Sharpe]])/3</f>
        <v>535.33333333333337</v>
      </c>
    </row>
    <row r="591" spans="1:48" hidden="1" x14ac:dyDescent="0.3">
      <c r="A591" t="s">
        <v>60</v>
      </c>
      <c r="B591" t="s">
        <v>61</v>
      </c>
      <c r="C591" t="s">
        <v>3119</v>
      </c>
      <c r="D591" t="s">
        <v>62</v>
      </c>
      <c r="E591">
        <v>347402.26816703897</v>
      </c>
      <c r="F591">
        <v>11049.6</v>
      </c>
      <c r="G591">
        <v>-14.9039003025581</v>
      </c>
      <c r="H591">
        <f>(Table2[[#This Row],[1Y Return vs Nifty]]-AVERAGE(Table2[1Y Return vs Nifty]))/_xlfn.STDEV.P(Table2[1Y Return vs Nifty])</f>
        <v>-0.60178628445455018</v>
      </c>
      <c r="I591">
        <v>-7.1582900360043604</v>
      </c>
      <c r="J591">
        <f>(Table2[[#This Row],[1M Return vs Nifty]]-AVERAGE(Table2[1M Return vs Nifty]))/_xlfn.STDEV.P(Table2[1M Return vs Nifty])</f>
        <v>-0.67810447118132067</v>
      </c>
      <c r="K591">
        <v>-19.398262542969</v>
      </c>
      <c r="L591">
        <f>(Table2[[#This Row],[6M Return vs Nifty]]-AVERAGE(Table2[6M Return vs Nifty]))/_xlfn.STDEV.P(Table2[6M Return vs Nifty])</f>
        <v>-0.83440876010745191</v>
      </c>
      <c r="M591">
        <v>3.0925864952766799</v>
      </c>
      <c r="N591">
        <f>(Table2[[#This Row],[1W Return vs Nifty]]-AVERAGE(Table2[1W Return vs Nifty]))/_xlfn.STDEV.P(Table2[1W Return vs Nifty])</f>
        <v>0.45976424467424665</v>
      </c>
      <c r="O591">
        <v>11498.05</v>
      </c>
      <c r="P591">
        <v>11922.8187037436</v>
      </c>
      <c r="Q591">
        <v>11887.170702253499</v>
      </c>
      <c r="R591">
        <v>31.7469186751282</v>
      </c>
      <c r="S591" s="1">
        <f>(Table2[[#This Row],[Close Price]]-Table2[[#This Row],[20D EMA]])/Table2[[#This Row],[20D EMA]]</f>
        <v>-3.9002265601558429E-2</v>
      </c>
      <c r="T591" s="1">
        <f>(Table2[[#This Row],[Close Price]]-Table2[[#This Row],[50D EMA]])/Table2[[#This Row],[50D EMA]]</f>
        <v>-7.3239283884222878E-2</v>
      </c>
      <c r="U591" s="1">
        <f>(Table2[[#This Row],[Close Price]]-Table2[[#This Row],[200D EMA]])/Table2[[#This Row],[200D EMA]]</f>
        <v>-7.0460055065476368E-2</v>
      </c>
      <c r="V591">
        <v>0.97215172762219504</v>
      </c>
      <c r="W591">
        <v>10864.3</v>
      </c>
      <c r="X591">
        <v>11142.85</v>
      </c>
      <c r="Y591">
        <v>10864.3</v>
      </c>
      <c r="Z591">
        <v>11518.15</v>
      </c>
      <c r="AA591">
        <v>10860</v>
      </c>
      <c r="AB591">
        <v>11518.15</v>
      </c>
      <c r="AC591" s="1">
        <f>(Table2[[#This Row],[Close Price]]/Table2[[#This Row],[Day Low]])-1</f>
        <v>1.7055861859484933E-2</v>
      </c>
      <c r="AD591" s="1">
        <f>(Table2[[#This Row],[Day High]]/Table2[[#This Row],[Close Price]])-1</f>
        <v>8.4392195192586339E-3</v>
      </c>
      <c r="AE591" s="1">
        <f>(Table2[[#This Row],[Close Price]]/Table2[[#This Row],[Current Week Low]])-1</f>
        <v>1.7055861859484933E-2</v>
      </c>
      <c r="AF591" s="1">
        <f>(Table2[[#This Row],[Current Week High]]/Table2[[#This Row],[Close Price]])-1</f>
        <v>4.2404249927599169E-2</v>
      </c>
      <c r="AG591" s="1">
        <f>(Table2[[#This Row],[Close Price]]/Table2[[#This Row],[Current Month Low]])-1</f>
        <v>1.7458563535911686E-2</v>
      </c>
      <c r="AH591" s="1">
        <f>(Table2[[#This Row],[Current Month High]]/Table2[[#This Row],[Close Price]])-1</f>
        <v>4.2404249927599169E-2</v>
      </c>
      <c r="AI591">
        <v>23.805386620330101</v>
      </c>
      <c r="AJ591">
        <v>13.4729631892705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0.01</v>
      </c>
      <c r="AM591" t="s">
        <v>3159</v>
      </c>
      <c r="AN591">
        <v>-3.78</v>
      </c>
      <c r="AO591" t="s">
        <v>3158</v>
      </c>
      <c r="AP591">
        <v>1.9728672398541001E-2</v>
      </c>
      <c r="AQ591">
        <f>(Table2[[#This Row],[Sharpe Ratio]]-AVERAGE(Table2[Sharpe Ratio]))/_xlfn.STDEV.P(Table2[Sharpe Ratio])</f>
        <v>-0.42201177408104135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542</v>
      </c>
      <c r="AT591">
        <f>_xlfn.RANK.AVG(Table2[[#This Row],[6M Return vs Nifty Z-Score]],Table2[6M Return vs Nifty Z-Score])</f>
        <v>622</v>
      </c>
      <c r="AU591">
        <f>_xlfn.RANK.AVG(Table2[[#This Row],[Sharpe Ratio Z-Score]],Table2[Sharpe Ratio Z-Score])</f>
        <v>448</v>
      </c>
      <c r="AV591">
        <f>(Table2[[#This Row],[Rank 1Y]]+Table2[[#This Row],[Rank 6M]]+Table2[[#This Row],[Rank Sharpe]])/3</f>
        <v>537.33333333333337</v>
      </c>
    </row>
    <row r="592" spans="1:48" hidden="1" x14ac:dyDescent="0.3">
      <c r="A592" t="s">
        <v>910</v>
      </c>
      <c r="B592" t="s">
        <v>911</v>
      </c>
      <c r="C592" t="s">
        <v>3113</v>
      </c>
      <c r="D592" t="s">
        <v>567</v>
      </c>
      <c r="E592">
        <v>15849.3549537</v>
      </c>
      <c r="F592">
        <v>317.14999999999998</v>
      </c>
      <c r="G592">
        <v>-14.668752796783799</v>
      </c>
      <c r="H592">
        <f>(Table2[[#This Row],[1Y Return vs Nifty]]-AVERAGE(Table2[1Y Return vs Nifty]))/_xlfn.STDEV.P(Table2[1Y Return vs Nifty])</f>
        <v>-0.59706032948987575</v>
      </c>
      <c r="I592">
        <v>-6.9112148481302498</v>
      </c>
      <c r="J592">
        <f>(Table2[[#This Row],[1M Return vs Nifty]]-AVERAGE(Table2[1M Return vs Nifty]))/_xlfn.STDEV.P(Table2[1M Return vs Nifty])</f>
        <v>-0.65107714952210616</v>
      </c>
      <c r="K592">
        <v>-6.8811523350665302</v>
      </c>
      <c r="L592">
        <f>(Table2[[#This Row],[6M Return vs Nifty]]-AVERAGE(Table2[6M Return vs Nifty]))/_xlfn.STDEV.P(Table2[6M Return vs Nifty])</f>
        <v>-0.39983884876757764</v>
      </c>
      <c r="M592">
        <v>-2.4236916755838598</v>
      </c>
      <c r="N592">
        <f>(Table2[[#This Row],[1W Return vs Nifty]]-AVERAGE(Table2[1W Return vs Nifty]))/_xlfn.STDEV.P(Table2[1W Return vs Nifty])</f>
        <v>-0.69553396222114872</v>
      </c>
      <c r="O592">
        <v>344.18</v>
      </c>
      <c r="P592">
        <v>345.49552215796899</v>
      </c>
      <c r="Q592">
        <v>330.63791046559402</v>
      </c>
      <c r="R592">
        <v>20.673692663442299</v>
      </c>
      <c r="S592" s="1">
        <f>(Table2[[#This Row],[Close Price]]-Table2[[#This Row],[20D EMA]])/Table2[[#This Row],[20D EMA]]</f>
        <v>-7.8534487768028446E-2</v>
      </c>
      <c r="T592" s="1">
        <f>(Table2[[#This Row],[Close Price]]-Table2[[#This Row],[50D EMA]])/Table2[[#This Row],[50D EMA]]</f>
        <v>-8.2043095612129954E-2</v>
      </c>
      <c r="U592" s="1">
        <f>(Table2[[#This Row],[Close Price]]-Table2[[#This Row],[200D EMA]])/Table2[[#This Row],[200D EMA]]</f>
        <v>-4.0793599398812996E-2</v>
      </c>
      <c r="V592">
        <v>0.50786723099317999</v>
      </c>
      <c r="W592">
        <v>315.05</v>
      </c>
      <c r="X592">
        <v>328.25</v>
      </c>
      <c r="Y592">
        <v>315.05</v>
      </c>
      <c r="Z592">
        <v>338.9</v>
      </c>
      <c r="AA592">
        <v>315.05</v>
      </c>
      <c r="AB592">
        <v>359.45</v>
      </c>
      <c r="AC592" s="1">
        <f>(Table2[[#This Row],[Close Price]]/Table2[[#This Row],[Day Low]])-1</f>
        <v>6.6656086335501463E-3</v>
      </c>
      <c r="AD592" s="1">
        <f>(Table2[[#This Row],[Day High]]/Table2[[#This Row],[Close Price]])-1</f>
        <v>3.4999211729465518E-2</v>
      </c>
      <c r="AE592" s="1">
        <f>(Table2[[#This Row],[Close Price]]/Table2[[#This Row],[Current Week Low]])-1</f>
        <v>6.6656086335501463E-3</v>
      </c>
      <c r="AF592" s="1">
        <f>(Table2[[#This Row],[Current Week High]]/Table2[[#This Row],[Close Price]])-1</f>
        <v>6.8579536496925719E-2</v>
      </c>
      <c r="AG592" s="1">
        <f>(Table2[[#This Row],[Close Price]]/Table2[[#This Row],[Current Month Low]])-1</f>
        <v>6.6656086335501463E-3</v>
      </c>
      <c r="AH592" s="1">
        <f>(Table2[[#This Row],[Current Month High]]/Table2[[#This Row],[Close Price]])-1</f>
        <v>0.133375374428504</v>
      </c>
      <c r="AI592">
        <v>26.6435440643228</v>
      </c>
      <c r="AJ592">
        <v>12.6442905345409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0.05</v>
      </c>
      <c r="AM592" t="s">
        <v>3159</v>
      </c>
      <c r="AN592">
        <v>-6.65</v>
      </c>
      <c r="AO592" t="s">
        <v>3158</v>
      </c>
      <c r="AP592">
        <v>-3.4070605881789E-2</v>
      </c>
      <c r="AQ592">
        <f>(Table2[[#This Row],[Sharpe Ratio]]-AVERAGE(Table2[Sharpe Ratio]))/_xlfn.STDEV.P(Table2[Sharpe Ratio])</f>
        <v>-1.0596927386389059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539</v>
      </c>
      <c r="AT592">
        <f>_xlfn.RANK.AVG(Table2[[#This Row],[6M Return vs Nifty Z-Score]],Table2[6M Return vs Nifty Z-Score])</f>
        <v>443</v>
      </c>
      <c r="AU592">
        <f>_xlfn.RANK.AVG(Table2[[#This Row],[Sharpe Ratio Z-Score]],Table2[Sharpe Ratio Z-Score])</f>
        <v>631</v>
      </c>
      <c r="AV592">
        <f>(Table2[[#This Row],[Rank 1Y]]+Table2[[#This Row],[Rank 6M]]+Table2[[#This Row],[Rank Sharpe]])/3</f>
        <v>537.66666666666663</v>
      </c>
    </row>
    <row r="593" spans="1:48" hidden="1" x14ac:dyDescent="0.3">
      <c r="A593" t="s">
        <v>147</v>
      </c>
      <c r="B593" t="s">
        <v>148</v>
      </c>
      <c r="C593" t="s">
        <v>3120</v>
      </c>
      <c r="D593" t="s">
        <v>117</v>
      </c>
      <c r="E593">
        <v>173733.308456097</v>
      </c>
      <c r="F593">
        <v>139.16999999999999</v>
      </c>
      <c r="G593">
        <v>-6.1498733003111399</v>
      </c>
      <c r="H593">
        <f>(Table2[[#This Row],[1Y Return vs Nifty]]-AVERAGE(Table2[1Y Return vs Nifty]))/_xlfn.STDEV.P(Table2[1Y Return vs Nifty])</f>
        <v>-0.42584932422214328</v>
      </c>
      <c r="I593">
        <v>-5.5089712583866799</v>
      </c>
      <c r="J593">
        <f>(Table2[[#This Row],[1M Return vs Nifty]]-AVERAGE(Table2[1M Return vs Nifty]))/_xlfn.STDEV.P(Table2[1M Return vs Nifty])</f>
        <v>-0.49768704640952183</v>
      </c>
      <c r="K593">
        <v>-21.6450613282042</v>
      </c>
      <c r="L593">
        <f>(Table2[[#This Row],[6M Return vs Nifty]]-AVERAGE(Table2[6M Return vs Nifty]))/_xlfn.STDEV.P(Table2[6M Return vs Nifty])</f>
        <v>-0.9124132781376415</v>
      </c>
      <c r="M593">
        <v>-1.5726079916089799</v>
      </c>
      <c r="N593">
        <f>(Table2[[#This Row],[1W Return vs Nifty]]-AVERAGE(Table2[1W Return vs Nifty]))/_xlfn.STDEV.P(Table2[1W Return vs Nifty])</f>
        <v>-0.51728779269182668</v>
      </c>
      <c r="O593">
        <v>149.32</v>
      </c>
      <c r="P593">
        <v>153.078714216104</v>
      </c>
      <c r="Q593">
        <v>153.03048406219199</v>
      </c>
      <c r="R593">
        <v>23.696112404821299</v>
      </c>
      <c r="S593" s="1">
        <f>(Table2[[#This Row],[Close Price]]-Table2[[#This Row],[20D EMA]])/Table2[[#This Row],[20D EMA]]</f>
        <v>-6.7974819180284002E-2</v>
      </c>
      <c r="T593" s="1">
        <f>(Table2[[#This Row],[Close Price]]-Table2[[#This Row],[50D EMA]])/Table2[[#This Row],[50D EMA]]</f>
        <v>-9.0859883997123414E-2</v>
      </c>
      <c r="U593" s="1">
        <f>(Table2[[#This Row],[Close Price]]-Table2[[#This Row],[200D EMA]])/Table2[[#This Row],[200D EMA]]</f>
        <v>-9.0573353061858333E-2</v>
      </c>
      <c r="V593">
        <v>0.92677739035926299</v>
      </c>
      <c r="W593">
        <v>138.6</v>
      </c>
      <c r="X593">
        <v>143.6</v>
      </c>
      <c r="Y593">
        <v>138.6</v>
      </c>
      <c r="Z593">
        <v>147.69</v>
      </c>
      <c r="AA593">
        <v>138.6</v>
      </c>
      <c r="AB593">
        <v>156.91999999999999</v>
      </c>
      <c r="AC593" s="1">
        <f>(Table2[[#This Row],[Close Price]]/Table2[[#This Row],[Day Low]])-1</f>
        <v>4.1125541125539566E-3</v>
      </c>
      <c r="AD593" s="1">
        <f>(Table2[[#This Row],[Day High]]/Table2[[#This Row],[Close Price]])-1</f>
        <v>3.183157289645755E-2</v>
      </c>
      <c r="AE593" s="1">
        <f>(Table2[[#This Row],[Close Price]]/Table2[[#This Row],[Current Week Low]])-1</f>
        <v>4.1125541125539566E-3</v>
      </c>
      <c r="AF593" s="1">
        <f>(Table2[[#This Row],[Current Week High]]/Table2[[#This Row],[Close Price]])-1</f>
        <v>6.1220090536753702E-2</v>
      </c>
      <c r="AG593" s="1">
        <f>(Table2[[#This Row],[Close Price]]/Table2[[#This Row],[Current Month Low]])-1</f>
        <v>4.1125541125539566E-3</v>
      </c>
      <c r="AH593" s="1">
        <f>(Table2[[#This Row],[Current Month High]]/Table2[[#This Row],[Close Price]])-1</f>
        <v>0.12754185528490347</v>
      </c>
      <c r="AI593">
        <v>32.643529496299401</v>
      </c>
      <c r="AJ593">
        <v>16.0717264386988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-0.04</v>
      </c>
      <c r="AM593" t="s">
        <v>3158</v>
      </c>
      <c r="AN593">
        <v>-6.83</v>
      </c>
      <c r="AO593" t="s">
        <v>3158</v>
      </c>
      <c r="AP593">
        <v>1.8514948906299999E-4</v>
      </c>
      <c r="AQ593">
        <f>(Table2[[#This Row],[Sharpe Ratio]]-AVERAGE(Table2[Sharpe Ratio]))/_xlfn.STDEV.P(Table2[Sharpe Ratio])</f>
        <v>-0.6536604678578718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463</v>
      </c>
      <c r="AT593">
        <f>_xlfn.RANK.AVG(Table2[[#This Row],[6M Return vs Nifty Z-Score]],Table2[6M Return vs Nifty Z-Score])</f>
        <v>645</v>
      </c>
      <c r="AU593">
        <f>_xlfn.RANK.AVG(Table2[[#This Row],[Sharpe Ratio Z-Score]],Table2[Sharpe Ratio Z-Score])</f>
        <v>506</v>
      </c>
      <c r="AV593">
        <f>(Table2[[#This Row],[Rank 1Y]]+Table2[[#This Row],[Rank 6M]]+Table2[[#This Row],[Rank Sharpe]])/3</f>
        <v>538</v>
      </c>
    </row>
    <row r="594" spans="1:48" hidden="1" x14ac:dyDescent="0.3">
      <c r="A594" t="s">
        <v>379</v>
      </c>
      <c r="B594" t="s">
        <v>380</v>
      </c>
      <c r="C594" t="s">
        <v>3113</v>
      </c>
      <c r="D594" t="s">
        <v>24</v>
      </c>
      <c r="E594">
        <v>59781.398145899002</v>
      </c>
      <c r="F594">
        <v>19.07</v>
      </c>
      <c r="G594">
        <v>-22.867433153766001</v>
      </c>
      <c r="H594">
        <f>(Table2[[#This Row],[1Y Return vs Nifty]]-AVERAGE(Table2[1Y Return vs Nifty]))/_xlfn.STDEV.P(Table2[1Y Return vs Nifty])</f>
        <v>-0.76183602638392789</v>
      </c>
      <c r="I594">
        <v>-2.1676026596651301</v>
      </c>
      <c r="J594">
        <f>(Table2[[#This Row],[1M Return vs Nifty]]-AVERAGE(Table2[1M Return vs Nifty]))/_xlfn.STDEV.P(Table2[1M Return vs Nifty])</f>
        <v>-0.13217788834036123</v>
      </c>
      <c r="K594">
        <v>-20.874638942698201</v>
      </c>
      <c r="L594">
        <f>(Table2[[#This Row],[6M Return vs Nifty]]-AVERAGE(Table2[6M Return vs Nifty]))/_xlfn.STDEV.P(Table2[6M Return vs Nifty])</f>
        <v>-0.88566569964686293</v>
      </c>
      <c r="M594">
        <v>-0.85747207606458797</v>
      </c>
      <c r="N594">
        <f>(Table2[[#This Row],[1W Return vs Nifty]]-AVERAGE(Table2[1W Return vs Nifty]))/_xlfn.STDEV.P(Table2[1W Return vs Nifty])</f>
        <v>-0.36751375749554754</v>
      </c>
      <c r="O594">
        <v>20.45</v>
      </c>
      <c r="P594">
        <v>21.460313116601899</v>
      </c>
      <c r="Q594">
        <v>22.483578338521099</v>
      </c>
      <c r="R594">
        <v>23.815544698881599</v>
      </c>
      <c r="S594" s="1">
        <f>(Table2[[#This Row],[Close Price]]-Table2[[#This Row],[20D EMA]])/Table2[[#This Row],[20D EMA]]</f>
        <v>-6.7481662591686989E-2</v>
      </c>
      <c r="T594" s="1">
        <f>(Table2[[#This Row],[Close Price]]-Table2[[#This Row],[50D EMA]])/Table2[[#This Row],[50D EMA]]</f>
        <v>-0.11138295623248526</v>
      </c>
      <c r="U594" s="1">
        <f>(Table2[[#This Row],[Close Price]]-Table2[[#This Row],[200D EMA]])/Table2[[#This Row],[200D EMA]]</f>
        <v>-0.15182540283957457</v>
      </c>
      <c r="V594">
        <v>0.71194114430466304</v>
      </c>
      <c r="W594">
        <v>19.02</v>
      </c>
      <c r="X594">
        <v>19.73</v>
      </c>
      <c r="Y594">
        <v>19.02</v>
      </c>
      <c r="Z594">
        <v>20.329999999999998</v>
      </c>
      <c r="AA594">
        <v>19.02</v>
      </c>
      <c r="AB594">
        <v>21.14</v>
      </c>
      <c r="AC594" s="1">
        <f>(Table2[[#This Row],[Close Price]]/Table2[[#This Row],[Day Low]])-1</f>
        <v>2.628811777076745E-3</v>
      </c>
      <c r="AD594" s="1">
        <f>(Table2[[#This Row],[Day High]]/Table2[[#This Row],[Close Price]])-1</f>
        <v>3.4609334032511763E-2</v>
      </c>
      <c r="AE594" s="1">
        <f>(Table2[[#This Row],[Close Price]]/Table2[[#This Row],[Current Week Low]])-1</f>
        <v>2.628811777076745E-3</v>
      </c>
      <c r="AF594" s="1">
        <f>(Table2[[#This Row],[Current Week High]]/Table2[[#This Row],[Close Price]])-1</f>
        <v>6.6072364971158759E-2</v>
      </c>
      <c r="AG594" s="1">
        <f>(Table2[[#This Row],[Close Price]]/Table2[[#This Row],[Current Month Low]])-1</f>
        <v>2.628811777076745E-3</v>
      </c>
      <c r="AH594" s="1">
        <f>(Table2[[#This Row],[Current Month High]]/Table2[[#This Row],[Close Price]])-1</f>
        <v>0.10854745673833244</v>
      </c>
      <c r="AI594">
        <v>72.260094389092799</v>
      </c>
      <c r="AJ594">
        <v>5.0688705234159803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-0.19</v>
      </c>
      <c r="AM594" t="s">
        <v>3158</v>
      </c>
      <c r="AN594">
        <v>-7.16</v>
      </c>
      <c r="AO594" t="s">
        <v>3158</v>
      </c>
      <c r="AP594">
        <v>4.1235180265657E-2</v>
      </c>
      <c r="AQ594">
        <f>(Table2[[#This Row],[Sharpe Ratio]]-AVERAGE(Table2[Sharpe Ratio]))/_xlfn.STDEV.P(Table2[Sharpe Ratio])</f>
        <v>-0.16709588823005919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589</v>
      </c>
      <c r="AT594">
        <f>_xlfn.RANK.AVG(Table2[[#This Row],[6M Return vs Nifty Z-Score]],Table2[6M Return vs Nifty Z-Score])</f>
        <v>635</v>
      </c>
      <c r="AU594">
        <f>_xlfn.RANK.AVG(Table2[[#This Row],[Sharpe Ratio Z-Score]],Table2[Sharpe Ratio Z-Score])</f>
        <v>392</v>
      </c>
      <c r="AV594">
        <f>(Table2[[#This Row],[Rank 1Y]]+Table2[[#This Row],[Rank 6M]]+Table2[[#This Row],[Rank Sharpe]])/3</f>
        <v>538.66666666666663</v>
      </c>
    </row>
    <row r="595" spans="1:48" hidden="1" x14ac:dyDescent="0.3">
      <c r="A595" t="s">
        <v>1936</v>
      </c>
      <c r="B595" t="s">
        <v>1937</v>
      </c>
      <c r="C595" t="s">
        <v>3131</v>
      </c>
      <c r="D595" t="s">
        <v>1449</v>
      </c>
      <c r="E595">
        <v>3538.5702461000001</v>
      </c>
      <c r="F595">
        <v>535.75</v>
      </c>
      <c r="G595">
        <v>-45.999794018284497</v>
      </c>
      <c r="H595">
        <f>(Table2[[#This Row],[1Y Return vs Nifty]]-AVERAGE(Table2[1Y Return vs Nifty]))/_xlfn.STDEV.P(Table2[1Y Return vs Nifty])</f>
        <v>-1.2267463188079564</v>
      </c>
      <c r="I595">
        <v>-7.4467618882608697</v>
      </c>
      <c r="J595">
        <f>(Table2[[#This Row],[1M Return vs Nifty]]-AVERAGE(Table2[1M Return vs Nifty]))/_xlfn.STDEV.P(Table2[1M Return vs Nifty])</f>
        <v>-0.70966013489506652</v>
      </c>
      <c r="K595">
        <v>-21.366980013893802</v>
      </c>
      <c r="L595">
        <f>(Table2[[#This Row],[6M Return vs Nifty]]-AVERAGE(Table2[6M Return vs Nifty]))/_xlfn.STDEV.P(Table2[6M Return vs Nifty])</f>
        <v>-0.90275883153631242</v>
      </c>
      <c r="M595">
        <v>-2.3525336809691</v>
      </c>
      <c r="N595">
        <f>(Table2[[#This Row],[1W Return vs Nifty]]-AVERAGE(Table2[1W Return vs Nifty]))/_xlfn.STDEV.P(Table2[1W Return vs Nifty])</f>
        <v>-0.68063103292019944</v>
      </c>
      <c r="O595">
        <v>566.26</v>
      </c>
      <c r="P595">
        <v>587.056772942615</v>
      </c>
      <c r="Q595">
        <v>618.41346704429202</v>
      </c>
      <c r="R595">
        <v>24.934007983137601</v>
      </c>
      <c r="S595" s="1">
        <f>(Table2[[#This Row],[Close Price]]-Table2[[#This Row],[20D EMA]])/Table2[[#This Row],[20D EMA]]</f>
        <v>-5.3879843181577354E-2</v>
      </c>
      <c r="T595" s="1">
        <f>(Table2[[#This Row],[Close Price]]-Table2[[#This Row],[50D EMA]])/Table2[[#This Row],[50D EMA]]</f>
        <v>-8.7396611890602022E-2</v>
      </c>
      <c r="U595" s="1">
        <f>(Table2[[#This Row],[Close Price]]-Table2[[#This Row],[200D EMA]])/Table2[[#This Row],[200D EMA]]</f>
        <v>-0.13367022461425715</v>
      </c>
      <c r="V595">
        <v>0.64792284840709102</v>
      </c>
      <c r="W595">
        <v>524.1</v>
      </c>
      <c r="X595">
        <v>551.25</v>
      </c>
      <c r="Y595">
        <v>524.1</v>
      </c>
      <c r="Z595">
        <v>557.1</v>
      </c>
      <c r="AA595">
        <v>524.1</v>
      </c>
      <c r="AB595">
        <v>581.95000000000005</v>
      </c>
      <c r="AC595" s="1">
        <f>(Table2[[#This Row],[Close Price]]/Table2[[#This Row],[Day Low]])-1</f>
        <v>2.2228582331615954E-2</v>
      </c>
      <c r="AD595" s="1">
        <f>(Table2[[#This Row],[Day High]]/Table2[[#This Row],[Close Price]])-1</f>
        <v>2.8931404573028452E-2</v>
      </c>
      <c r="AE595" s="1">
        <f>(Table2[[#This Row],[Close Price]]/Table2[[#This Row],[Current Week Low]])-1</f>
        <v>2.2228582331615954E-2</v>
      </c>
      <c r="AF595" s="1">
        <f>(Table2[[#This Row],[Current Week High]]/Table2[[#This Row],[Close Price]])-1</f>
        <v>3.9850676621558501E-2</v>
      </c>
      <c r="AG595" s="1">
        <f>(Table2[[#This Row],[Close Price]]/Table2[[#This Row],[Current Month Low]])-1</f>
        <v>2.2228582331615954E-2</v>
      </c>
      <c r="AH595" s="1">
        <f>(Table2[[#This Row],[Current Month High]]/Table2[[#This Row],[Close Price]])-1</f>
        <v>8.62342510499301E-2</v>
      </c>
      <c r="AI595">
        <v>52.123191787214097</v>
      </c>
      <c r="AJ595">
        <v>2.22285823316159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-7.0000000000000007E-2</v>
      </c>
      <c r="AM595" t="s">
        <v>3158</v>
      </c>
      <c r="AN595">
        <v>-4.5</v>
      </c>
      <c r="AO595" t="s">
        <v>3158</v>
      </c>
      <c r="AP595">
        <v>7.9291091142159001E-2</v>
      </c>
      <c r="AQ595">
        <f>(Table2[[#This Row],[Sharpe Ratio]]-AVERAGE(Table2[Sharpe Ratio]))/_xlfn.STDEV.P(Table2[Sharpe Ratio])</f>
        <v>0.28397949290063096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703</v>
      </c>
      <c r="AT595">
        <f>_xlfn.RANK.AVG(Table2[[#This Row],[6M Return vs Nifty Z-Score]],Table2[6M Return vs Nifty Z-Score])</f>
        <v>640</v>
      </c>
      <c r="AU595">
        <f>_xlfn.RANK.AVG(Table2[[#This Row],[Sharpe Ratio Z-Score]],Table2[Sharpe Ratio Z-Score])</f>
        <v>275</v>
      </c>
      <c r="AV595">
        <f>(Table2[[#This Row],[Rank 1Y]]+Table2[[#This Row],[Rank 6M]]+Table2[[#This Row],[Rank Sharpe]])/3</f>
        <v>539.33333333333337</v>
      </c>
    </row>
    <row r="596" spans="1:48" x14ac:dyDescent="0.3">
      <c r="A596" t="s">
        <v>1419</v>
      </c>
      <c r="B596" t="s">
        <v>1420</v>
      </c>
      <c r="C596" t="s">
        <v>3122</v>
      </c>
      <c r="D596" t="s">
        <v>108</v>
      </c>
      <c r="E596">
        <v>7147.1114382799997</v>
      </c>
      <c r="F596">
        <v>1500.4</v>
      </c>
      <c r="G596">
        <v>-22.2508865190383</v>
      </c>
      <c r="H596">
        <f>(Table2[[#This Row],[1Y Return vs Nifty]]-AVERAGE(Table2[1Y Return vs Nifty]))/_xlfn.STDEV.P(Table2[1Y Return vs Nifty])</f>
        <v>-0.74944477596538683</v>
      </c>
      <c r="I596">
        <v>6.32068160263373</v>
      </c>
      <c r="J596">
        <f>(Table2[[#This Row],[1M Return vs Nifty]]-AVERAGE(Table2[1M Return vs Nifty]))/_xlfn.STDEV.P(Table2[1M Return vs Nifty])</f>
        <v>0.79634751749233745</v>
      </c>
      <c r="K596">
        <v>2.9237543276195201</v>
      </c>
      <c r="L596">
        <f>(Table2[[#This Row],[6M Return vs Nifty]]-AVERAGE(Table2[6M Return vs Nifty]))/_xlfn.STDEV.P(Table2[6M Return vs Nifty])</f>
        <v>-5.9431410602723882E-2</v>
      </c>
      <c r="M596">
        <v>-4.70188374037002</v>
      </c>
      <c r="N596">
        <f>(Table2[[#This Row],[1W Return vs Nifty]]-AVERAGE(Table2[1W Return vs Nifty]))/_xlfn.STDEV.P(Table2[1W Return vs Nifty])</f>
        <v>-1.1726656669481019</v>
      </c>
      <c r="O596">
        <v>1573.12</v>
      </c>
      <c r="P596">
        <v>1543.1032183485499</v>
      </c>
      <c r="Q596">
        <v>1468.68377700377</v>
      </c>
      <c r="R596">
        <v>32.023086204287701</v>
      </c>
      <c r="S596" s="1">
        <f>(Table2[[#This Row],[Close Price]]-Table2[[#This Row],[20D EMA]])/Table2[[#This Row],[20D EMA]]</f>
        <v>-4.6226606997558865E-2</v>
      </c>
      <c r="T596" s="1">
        <f>(Table2[[#This Row],[Close Price]]-Table2[[#This Row],[50D EMA]])/Table2[[#This Row],[50D EMA]]</f>
        <v>-2.7673598137039349E-2</v>
      </c>
      <c r="U596" s="1">
        <f>(Table2[[#This Row],[Close Price]]-Table2[[#This Row],[200D EMA]])/Table2[[#This Row],[200D EMA]]</f>
        <v>2.1594997842853295E-2</v>
      </c>
      <c r="V596">
        <v>0.36122334273148998</v>
      </c>
      <c r="W596">
        <v>1476.05</v>
      </c>
      <c r="X596">
        <v>1515.2</v>
      </c>
      <c r="Y596">
        <v>1476.05</v>
      </c>
      <c r="Z596">
        <v>1532.35</v>
      </c>
      <c r="AA596">
        <v>1476.05</v>
      </c>
      <c r="AB596">
        <v>1686.05</v>
      </c>
      <c r="AC596" s="1">
        <f>(Table2[[#This Row],[Close Price]]/Table2[[#This Row],[Day Low]])-1</f>
        <v>1.6496731140544174E-2</v>
      </c>
      <c r="AD596" s="1">
        <f>(Table2[[#This Row],[Day High]]/Table2[[#This Row],[Close Price]])-1</f>
        <v>9.8640362569981654E-3</v>
      </c>
      <c r="AE596" s="1">
        <f>(Table2[[#This Row],[Close Price]]/Table2[[#This Row],[Current Week Low]])-1</f>
        <v>1.6496731140544174E-2</v>
      </c>
      <c r="AF596" s="1">
        <f>(Table2[[#This Row],[Current Week High]]/Table2[[#This Row],[Close Price]])-1</f>
        <v>2.1294321514262693E-2</v>
      </c>
      <c r="AG596" s="1">
        <f>(Table2[[#This Row],[Close Price]]/Table2[[#This Row],[Current Month Low]])-1</f>
        <v>1.6496731140544174E-2</v>
      </c>
      <c r="AH596" s="1">
        <f>(Table2[[#This Row],[Current Month High]]/Table2[[#This Row],[Close Price]])-1</f>
        <v>0.12373367102106103</v>
      </c>
      <c r="AI596">
        <v>14.6560917088776</v>
      </c>
      <c r="AJ596">
        <v>20.032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0.16</v>
      </c>
      <c r="AM596" t="s">
        <v>3159</v>
      </c>
      <c r="AN596">
        <v>-8.68</v>
      </c>
      <c r="AO596" t="s">
        <v>3158</v>
      </c>
      <c r="AP596">
        <v>-9.8326835980503999E-2</v>
      </c>
      <c r="AQ596">
        <f>(Table2[[#This Row],[Sharpe Ratio]]-AVERAGE(Table2[Sharpe Ratio]))/_xlfn.STDEV.P(Table2[Sharpe Ratio])</f>
        <v>-1.8213195875102566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-3.0065139235341318</v>
      </c>
      <c r="AS596">
        <f>_xlfn.RANK.AVG(Table2[[#This Row],[1Y Return vs Nifty Z-Score]],Table2[1Y Return vs Nifty Z-Score])</f>
        <v>588</v>
      </c>
      <c r="AT596">
        <f>_xlfn.RANK.AVG(Table2[[#This Row],[6M Return vs Nifty Z-Score]],Table2[6M Return vs Nifty Z-Score])</f>
        <v>325</v>
      </c>
      <c r="AU596">
        <f>_xlfn.RANK.AVG(Table2[[#This Row],[Sharpe Ratio Z-Score]],Table2[Sharpe Ratio Z-Score])</f>
        <v>709</v>
      </c>
      <c r="AV596">
        <f>(Table2[[#This Row],[Rank 1Y]]+Table2[[#This Row],[Rank 6M]]+Table2[[#This Row],[Rank Sharpe]])/3</f>
        <v>540.66666666666663</v>
      </c>
    </row>
    <row r="597" spans="1:48" hidden="1" x14ac:dyDescent="0.3">
      <c r="A597" t="s">
        <v>657</v>
      </c>
      <c r="B597" t="s">
        <v>658</v>
      </c>
      <c r="C597" t="s">
        <v>3119</v>
      </c>
      <c r="D597" t="s">
        <v>544</v>
      </c>
      <c r="E597">
        <v>26650.4386140959</v>
      </c>
      <c r="F597">
        <v>60.28</v>
      </c>
      <c r="G597">
        <v>-18.7364956838748</v>
      </c>
      <c r="H597">
        <f>(Table2[[#This Row],[1Y Return vs Nifty]]-AVERAGE(Table2[1Y Return vs Nifty]))/_xlfn.STDEV.P(Table2[1Y Return vs Nifty])</f>
        <v>-0.67881314089633926</v>
      </c>
      <c r="I597">
        <v>-0.42489470691881098</v>
      </c>
      <c r="J597">
        <f>(Table2[[#This Row],[1M Return vs Nifty]]-AVERAGE(Table2[1M Return vs Nifty]))/_xlfn.STDEV.P(Table2[1M Return vs Nifty])</f>
        <v>5.8455290175906838E-2</v>
      </c>
      <c r="K597">
        <v>-16.813330619055801</v>
      </c>
      <c r="L597">
        <f>(Table2[[#This Row],[6M Return vs Nifty]]-AVERAGE(Table2[6M Return vs Nifty]))/_xlfn.STDEV.P(Table2[6M Return vs Nifty])</f>
        <v>-0.74466491201978613</v>
      </c>
      <c r="M597">
        <v>0.213736049726751</v>
      </c>
      <c r="N597">
        <f>(Table2[[#This Row],[1W Return vs Nifty]]-AVERAGE(Table2[1W Return vs Nifty]))/_xlfn.STDEV.P(Table2[1W Return vs Nifty])</f>
        <v>-0.14316596563184411</v>
      </c>
      <c r="O597">
        <v>63.75</v>
      </c>
      <c r="P597">
        <v>65.941544915472804</v>
      </c>
      <c r="Q597">
        <v>67.418053873746302</v>
      </c>
      <c r="R597">
        <v>25.7876717795905</v>
      </c>
      <c r="S597" s="1">
        <f>(Table2[[#This Row],[Close Price]]-Table2[[#This Row],[20D EMA]])/Table2[[#This Row],[20D EMA]]</f>
        <v>-5.4431372549019592E-2</v>
      </c>
      <c r="T597" s="1">
        <f>(Table2[[#This Row],[Close Price]]-Table2[[#This Row],[50D EMA]])/Table2[[#This Row],[50D EMA]]</f>
        <v>-8.5857025684339908E-2</v>
      </c>
      <c r="U597" s="1">
        <f>(Table2[[#This Row],[Close Price]]-Table2[[#This Row],[200D EMA]])/Table2[[#This Row],[200D EMA]]</f>
        <v>-0.10587748330905139</v>
      </c>
      <c r="V597">
        <v>0.71572489549464402</v>
      </c>
      <c r="W597">
        <v>60.01</v>
      </c>
      <c r="X597">
        <v>62.4</v>
      </c>
      <c r="Y597">
        <v>60.01</v>
      </c>
      <c r="Z597">
        <v>63.69</v>
      </c>
      <c r="AA597">
        <v>60.01</v>
      </c>
      <c r="AB597">
        <v>66.38</v>
      </c>
      <c r="AC597" s="1">
        <f>(Table2[[#This Row],[Close Price]]/Table2[[#This Row],[Day Low]])-1</f>
        <v>4.4992501249792038E-3</v>
      </c>
      <c r="AD597" s="1">
        <f>(Table2[[#This Row],[Day High]]/Table2[[#This Row],[Close Price]])-1</f>
        <v>3.5169210351692071E-2</v>
      </c>
      <c r="AE597" s="1">
        <f>(Table2[[#This Row],[Close Price]]/Table2[[#This Row],[Current Week Low]])-1</f>
        <v>4.4992501249792038E-3</v>
      </c>
      <c r="AF597" s="1">
        <f>(Table2[[#This Row],[Current Week High]]/Table2[[#This Row],[Close Price]])-1</f>
        <v>5.6569343065693278E-2</v>
      </c>
      <c r="AG597" s="1">
        <f>(Table2[[#This Row],[Close Price]]/Table2[[#This Row],[Current Month Low]])-1</f>
        <v>4.4992501249792038E-3</v>
      </c>
      <c r="AH597" s="1">
        <f>(Table2[[#This Row],[Current Month High]]/Table2[[#This Row],[Close Price]])-1</f>
        <v>0.10119442601194417</v>
      </c>
      <c r="AI597">
        <v>32.714001327139997</v>
      </c>
      <c r="AJ597">
        <v>2.6916524701873801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</v>
      </c>
      <c r="AM597" t="s">
        <v>3158</v>
      </c>
      <c r="AN597">
        <v>-3.24</v>
      </c>
      <c r="AO597" t="s">
        <v>3158</v>
      </c>
      <c r="AP597">
        <v>1.2744089975244999E-2</v>
      </c>
      <c r="AQ597">
        <f>(Table2[[#This Row],[Sharpe Ratio]]-AVERAGE(Table2[Sharpe Ratio]))/_xlfn.STDEV.P(Table2[Sharpe Ratio])</f>
        <v>-0.50479978535348524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568</v>
      </c>
      <c r="AT597">
        <f>_xlfn.RANK.AVG(Table2[[#This Row],[6M Return vs Nifty Z-Score]],Table2[6M Return vs Nifty Z-Score])</f>
        <v>585</v>
      </c>
      <c r="AU597">
        <f>_xlfn.RANK.AVG(Table2[[#This Row],[Sharpe Ratio Z-Score]],Table2[Sharpe Ratio Z-Score])</f>
        <v>471</v>
      </c>
      <c r="AV597">
        <f>(Table2[[#This Row],[Rank 1Y]]+Table2[[#This Row],[Rank 6M]]+Table2[[#This Row],[Rank Sharpe]])/3</f>
        <v>541.33333333333337</v>
      </c>
    </row>
    <row r="598" spans="1:48" hidden="1" x14ac:dyDescent="0.3">
      <c r="A598" t="s">
        <v>820</v>
      </c>
      <c r="B598" t="s">
        <v>821</v>
      </c>
      <c r="C598" t="s">
        <v>3122</v>
      </c>
      <c r="D598" t="s">
        <v>40</v>
      </c>
      <c r="E598">
        <v>18034.158600929899</v>
      </c>
      <c r="F598">
        <v>816.45</v>
      </c>
      <c r="G598">
        <v>-17.272529349427799</v>
      </c>
      <c r="H598">
        <f>(Table2[[#This Row],[1Y Return vs Nifty]]-AVERAGE(Table2[1Y Return vs Nifty]))/_xlfn.STDEV.P(Table2[1Y Return vs Nifty])</f>
        <v>-0.64939059208548078</v>
      </c>
      <c r="I598">
        <v>0.46331611970280601</v>
      </c>
      <c r="J598">
        <f>(Table2[[#This Row],[1M Return vs Nifty]]-AVERAGE(Table2[1M Return vs Nifty]))/_xlfn.STDEV.P(Table2[1M Return vs Nifty])</f>
        <v>0.15561583437644649</v>
      </c>
      <c r="K598">
        <v>-13.327221415635</v>
      </c>
      <c r="L598">
        <f>(Table2[[#This Row],[6M Return vs Nifty]]-AVERAGE(Table2[6M Return vs Nifty]))/_xlfn.STDEV.P(Table2[6M Return vs Nifty])</f>
        <v>-0.62363392784779625</v>
      </c>
      <c r="M598">
        <v>6.0697121912841103</v>
      </c>
      <c r="N598">
        <f>(Table2[[#This Row],[1W Return vs Nifty]]-AVERAGE(Table2[1W Return vs Nifty]))/_xlfn.STDEV.P(Table2[1W Return vs Nifty])</f>
        <v>1.0832766694950988</v>
      </c>
      <c r="O598">
        <v>845.56</v>
      </c>
      <c r="P598">
        <v>864.83378506745203</v>
      </c>
      <c r="Q598">
        <v>863.21660739052402</v>
      </c>
      <c r="R598">
        <v>33.519422692285197</v>
      </c>
      <c r="S598" s="1">
        <f>(Table2[[#This Row],[Close Price]]-Table2[[#This Row],[20D EMA]])/Table2[[#This Row],[20D EMA]]</f>
        <v>-3.4426888689152634E-2</v>
      </c>
      <c r="T598" s="1">
        <f>(Table2[[#This Row],[Close Price]]-Table2[[#This Row],[50D EMA]])/Table2[[#This Row],[50D EMA]]</f>
        <v>-5.5945761952024491E-2</v>
      </c>
      <c r="U598" s="1">
        <f>(Table2[[#This Row],[Close Price]]-Table2[[#This Row],[200D EMA]])/Table2[[#This Row],[200D EMA]]</f>
        <v>-5.4177140465239568E-2</v>
      </c>
      <c r="V598">
        <v>0.65674880096956201</v>
      </c>
      <c r="W598">
        <v>795</v>
      </c>
      <c r="X598">
        <v>839</v>
      </c>
      <c r="Y598">
        <v>795</v>
      </c>
      <c r="Z598">
        <v>861.2</v>
      </c>
      <c r="AA598">
        <v>795</v>
      </c>
      <c r="AB598">
        <v>870.15</v>
      </c>
      <c r="AC598" s="1">
        <f>(Table2[[#This Row],[Close Price]]/Table2[[#This Row],[Day Low]])-1</f>
        <v>2.6981132075471814E-2</v>
      </c>
      <c r="AD598" s="1">
        <f>(Table2[[#This Row],[Day High]]/Table2[[#This Row],[Close Price]])-1</f>
        <v>2.7619572539653303E-2</v>
      </c>
      <c r="AE598" s="1">
        <f>(Table2[[#This Row],[Close Price]]/Table2[[#This Row],[Current Week Low]])-1</f>
        <v>2.6981132075471814E-2</v>
      </c>
      <c r="AF598" s="1">
        <f>(Table2[[#This Row],[Current Week High]]/Table2[[#This Row],[Close Price]])-1</f>
        <v>5.4810459917937315E-2</v>
      </c>
      <c r="AG598" s="1">
        <f>(Table2[[#This Row],[Close Price]]/Table2[[#This Row],[Current Month Low]])-1</f>
        <v>2.6981132075471814E-2</v>
      </c>
      <c r="AH598" s="1">
        <f>(Table2[[#This Row],[Current Month High]]/Table2[[#This Row],[Close Price]])-1</f>
        <v>6.5772551901524867E-2</v>
      </c>
      <c r="AI598">
        <v>25.5435115438789</v>
      </c>
      <c r="AJ598">
        <v>14.798931383577001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</v>
      </c>
      <c r="AM598" t="s">
        <v>3160</v>
      </c>
      <c r="AN598">
        <v>-0.06</v>
      </c>
      <c r="AO598" t="s">
        <v>3158</v>
      </c>
      <c r="AQ598">
        <f>(Table2[[#This Row],[Sharpe Ratio]]-AVERAGE(Table2[Sharpe Ratio]))/_xlfn.STDEV.P(Table2[Sharpe Ratio])</f>
        <v>-0.65585503827864744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558</v>
      </c>
      <c r="AT598">
        <f>_xlfn.RANK.AVG(Table2[[#This Row],[6M Return vs Nifty Z-Score]],Table2[6M Return vs Nifty Z-Score])</f>
        <v>536</v>
      </c>
      <c r="AU598">
        <f>_xlfn.RANK.AVG(Table2[[#This Row],[Sharpe Ratio Z-Score]],Table2[Sharpe Ratio Z-Score])</f>
        <v>531</v>
      </c>
      <c r="AV598">
        <f>(Table2[[#This Row],[Rank 1Y]]+Table2[[#This Row],[Rank 6M]]+Table2[[#This Row],[Rank Sharpe]])/3</f>
        <v>541.66666666666663</v>
      </c>
    </row>
    <row r="599" spans="1:48" hidden="1" x14ac:dyDescent="0.3">
      <c r="A599" t="s">
        <v>494</v>
      </c>
      <c r="B599" t="s">
        <v>495</v>
      </c>
      <c r="C599" t="s">
        <v>3121</v>
      </c>
      <c r="D599" t="s">
        <v>75</v>
      </c>
      <c r="E599">
        <v>41271.884662140001</v>
      </c>
      <c r="F599">
        <v>2197.8000000000002</v>
      </c>
      <c r="G599">
        <v>-1.3854937047984299</v>
      </c>
      <c r="H599">
        <f>(Table2[[#This Row],[1Y Return vs Nifty]]-AVERAGE(Table2[1Y Return vs Nifty]))/_xlfn.STDEV.P(Table2[1Y Return vs Nifty])</f>
        <v>-0.33009562558577227</v>
      </c>
      <c r="I599">
        <v>3.3117971315480998</v>
      </c>
      <c r="J599">
        <f>(Table2[[#This Row],[1M Return vs Nifty]]-AVERAGE(Table2[1M Return vs Nifty]))/_xlfn.STDEV.P(Table2[1M Return vs Nifty])</f>
        <v>0.46720848441030377</v>
      </c>
      <c r="K599">
        <v>-13.603128119698599</v>
      </c>
      <c r="L599">
        <f>(Table2[[#This Row],[6M Return vs Nifty]]-AVERAGE(Table2[6M Return vs Nifty]))/_xlfn.STDEV.P(Table2[6M Return vs Nifty])</f>
        <v>-0.63321287617784272</v>
      </c>
      <c r="M599">
        <v>1.11233493145216</v>
      </c>
      <c r="N599">
        <f>(Table2[[#This Row],[1W Return vs Nifty]]-AVERAGE(Table2[1W Return vs Nifty]))/_xlfn.STDEV.P(Table2[1W Return vs Nifty])</f>
        <v>4.503151908884049E-2</v>
      </c>
      <c r="O599">
        <v>2299.71</v>
      </c>
      <c r="P599">
        <v>2348.91300268754</v>
      </c>
      <c r="Q599">
        <v>2389.71074346964</v>
      </c>
      <c r="R599">
        <v>27.1019840262448</v>
      </c>
      <c r="S599" s="1">
        <f>(Table2[[#This Row],[Close Price]]-Table2[[#This Row],[20D EMA]])/Table2[[#This Row],[20D EMA]]</f>
        <v>-4.4314283105261032E-2</v>
      </c>
      <c r="T599" s="1">
        <f>(Table2[[#This Row],[Close Price]]-Table2[[#This Row],[50D EMA]])/Table2[[#This Row],[50D EMA]]</f>
        <v>-6.4333162835167546E-2</v>
      </c>
      <c r="U599" s="1">
        <f>(Table2[[#This Row],[Close Price]]-Table2[[#This Row],[200D EMA]])/Table2[[#This Row],[200D EMA]]</f>
        <v>-8.0307101599670194E-2</v>
      </c>
      <c r="V599">
        <v>0.51632588475685104</v>
      </c>
      <c r="W599">
        <v>2190.1</v>
      </c>
      <c r="X599">
        <v>2270.35</v>
      </c>
      <c r="Y599">
        <v>2190.1</v>
      </c>
      <c r="Z599">
        <v>2295.85</v>
      </c>
      <c r="AA599">
        <v>2190.1</v>
      </c>
      <c r="AB599">
        <v>2367</v>
      </c>
      <c r="AC599" s="1">
        <f>(Table2[[#This Row],[Close Price]]/Table2[[#This Row],[Day Low]])-1</f>
        <v>3.5158211953794094E-3</v>
      </c>
      <c r="AD599" s="1">
        <f>(Table2[[#This Row],[Day High]]/Table2[[#This Row],[Close Price]])-1</f>
        <v>3.301028301028297E-2</v>
      </c>
      <c r="AE599" s="1">
        <f>(Table2[[#This Row],[Close Price]]/Table2[[#This Row],[Current Week Low]])-1</f>
        <v>3.5158211953794094E-3</v>
      </c>
      <c r="AF599" s="1">
        <f>(Table2[[#This Row],[Current Week High]]/Table2[[#This Row],[Close Price]])-1</f>
        <v>4.4612794612794548E-2</v>
      </c>
      <c r="AG599" s="1">
        <f>(Table2[[#This Row],[Close Price]]/Table2[[#This Row],[Current Month Low]])-1</f>
        <v>3.5158211953794094E-3</v>
      </c>
      <c r="AH599" s="1">
        <f>(Table2[[#This Row],[Current Month High]]/Table2[[#This Row],[Close Price]])-1</f>
        <v>7.6986076986076846E-2</v>
      </c>
      <c r="AI599">
        <v>29.402129402129301</v>
      </c>
      <c r="AJ599">
        <v>21.896838602329399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0.04</v>
      </c>
      <c r="AM599" t="s">
        <v>3159</v>
      </c>
      <c r="AN599">
        <v>-3.97</v>
      </c>
      <c r="AO599" t="s">
        <v>3158</v>
      </c>
      <c r="AP599">
        <v>-4.9675636129759997E-2</v>
      </c>
      <c r="AQ599">
        <f>(Table2[[#This Row],[Sharpe Ratio]]-AVERAGE(Table2[Sharpe Ratio]))/_xlfn.STDEV.P(Table2[Sharpe Ratio])</f>
        <v>-1.2446586165941695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425</v>
      </c>
      <c r="AT599">
        <f>_xlfn.RANK.AVG(Table2[[#This Row],[6M Return vs Nifty Z-Score]],Table2[6M Return vs Nifty Z-Score])</f>
        <v>539</v>
      </c>
      <c r="AU599">
        <f>_xlfn.RANK.AVG(Table2[[#This Row],[Sharpe Ratio Z-Score]],Table2[Sharpe Ratio Z-Score])</f>
        <v>664</v>
      </c>
      <c r="AV599">
        <f>(Table2[[#This Row],[Rank 1Y]]+Table2[[#This Row],[Rank 6M]]+Table2[[#This Row],[Rank Sharpe]])/3</f>
        <v>542.66666666666663</v>
      </c>
    </row>
    <row r="600" spans="1:48" hidden="1" x14ac:dyDescent="0.3">
      <c r="A600" t="s">
        <v>939</v>
      </c>
      <c r="B600" t="s">
        <v>940</v>
      </c>
      <c r="C600" t="s">
        <v>3112</v>
      </c>
      <c r="D600" t="s">
        <v>21</v>
      </c>
      <c r="E600">
        <v>15210.274802579999</v>
      </c>
      <c r="F600">
        <v>549.9</v>
      </c>
      <c r="G600">
        <v>-26.884361934460699</v>
      </c>
      <c r="H600">
        <f>(Table2[[#This Row],[1Y Return vs Nifty]]-AVERAGE(Table2[1Y Return vs Nifty]))/_xlfn.STDEV.P(Table2[1Y Return vs Nifty])</f>
        <v>-0.8425675844387629</v>
      </c>
      <c r="I600">
        <v>-0.80966582677265797</v>
      </c>
      <c r="J600">
        <f>(Table2[[#This Row],[1M Return vs Nifty]]-AVERAGE(Table2[1M Return vs Nifty]))/_xlfn.STDEV.P(Table2[1M Return vs Nifty])</f>
        <v>1.6365540448529441E-2</v>
      </c>
      <c r="K600">
        <v>-12.726897352404899</v>
      </c>
      <c r="L600">
        <f>(Table2[[#This Row],[6M Return vs Nifty]]-AVERAGE(Table2[6M Return vs Nifty]))/_xlfn.STDEV.P(Table2[6M Return vs Nifty])</f>
        <v>-0.60279183485668453</v>
      </c>
      <c r="M600">
        <v>4.67154493383606</v>
      </c>
      <c r="N600">
        <f>(Table2[[#This Row],[1W Return vs Nifty]]-AVERAGE(Table2[1W Return vs Nifty]))/_xlfn.STDEV.P(Table2[1W Return vs Nifty])</f>
        <v>0.7904524000443075</v>
      </c>
      <c r="O600">
        <v>572.51</v>
      </c>
      <c r="P600">
        <v>593.62041346525405</v>
      </c>
      <c r="Q600">
        <v>626.75098047088898</v>
      </c>
      <c r="R600">
        <v>36.1103779005795</v>
      </c>
      <c r="S600" s="1">
        <f>(Table2[[#This Row],[Close Price]]-Table2[[#This Row],[20D EMA]])/Table2[[#This Row],[20D EMA]]</f>
        <v>-3.9492759951791259E-2</v>
      </c>
      <c r="T600" s="1">
        <f>(Table2[[#This Row],[Close Price]]-Table2[[#This Row],[50D EMA]])/Table2[[#This Row],[50D EMA]]</f>
        <v>-7.3650454858916539E-2</v>
      </c>
      <c r="U600" s="1">
        <f>(Table2[[#This Row],[Close Price]]-Table2[[#This Row],[200D EMA]])/Table2[[#This Row],[200D EMA]]</f>
        <v>-0.12261804586751426</v>
      </c>
      <c r="V600">
        <v>0.50364842519239705</v>
      </c>
      <c r="W600">
        <v>547</v>
      </c>
      <c r="X600">
        <v>565.45000000000005</v>
      </c>
      <c r="Y600">
        <v>547</v>
      </c>
      <c r="Z600">
        <v>576.9</v>
      </c>
      <c r="AA600">
        <v>536.29999999999995</v>
      </c>
      <c r="AB600">
        <v>585</v>
      </c>
      <c r="AC600" s="1">
        <f>(Table2[[#This Row],[Close Price]]/Table2[[#This Row],[Day Low]])-1</f>
        <v>5.3016453382084272E-3</v>
      </c>
      <c r="AD600" s="1">
        <f>(Table2[[#This Row],[Day High]]/Table2[[#This Row],[Close Price]])-1</f>
        <v>2.8277868703400655E-2</v>
      </c>
      <c r="AE600" s="1">
        <f>(Table2[[#This Row],[Close Price]]/Table2[[#This Row],[Current Week Low]])-1</f>
        <v>5.3016453382084272E-3</v>
      </c>
      <c r="AF600" s="1">
        <f>(Table2[[#This Row],[Current Week High]]/Table2[[#This Row],[Close Price]])-1</f>
        <v>4.9099836333878821E-2</v>
      </c>
      <c r="AG600" s="1">
        <f>(Table2[[#This Row],[Close Price]]/Table2[[#This Row],[Current Month Low]])-1</f>
        <v>2.5358940891292203E-2</v>
      </c>
      <c r="AH600" s="1">
        <f>(Table2[[#This Row],[Current Month High]]/Table2[[#This Row],[Close Price]])-1</f>
        <v>6.3829787234042534E-2</v>
      </c>
      <c r="AI600">
        <v>56.728496090198199</v>
      </c>
      <c r="AJ600">
        <v>2.5358940891292199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-0.16</v>
      </c>
      <c r="AM600" t="s">
        <v>3158</v>
      </c>
      <c r="AN600">
        <v>-4.34</v>
      </c>
      <c r="AO600" t="s">
        <v>3158</v>
      </c>
      <c r="AP600">
        <v>8.0276649675169991E-3</v>
      </c>
      <c r="AQ600">
        <f>(Table2[[#This Row],[Sharpe Ratio]]-AVERAGE(Table2[Sharpe Ratio]))/_xlfn.STDEV.P(Table2[Sharpe Ratio])</f>
        <v>-0.56070340607719371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614</v>
      </c>
      <c r="AT600">
        <f>_xlfn.RANK.AVG(Table2[[#This Row],[6M Return vs Nifty Z-Score]],Table2[6M Return vs Nifty Z-Score])</f>
        <v>528</v>
      </c>
      <c r="AU600">
        <f>_xlfn.RANK.AVG(Table2[[#This Row],[Sharpe Ratio Z-Score]],Table2[Sharpe Ratio Z-Score])</f>
        <v>487</v>
      </c>
      <c r="AV600">
        <f>(Table2[[#This Row],[Rank 1Y]]+Table2[[#This Row],[Rank 6M]]+Table2[[#This Row],[Rank Sharpe]])/3</f>
        <v>543</v>
      </c>
    </row>
    <row r="601" spans="1:48" hidden="1" x14ac:dyDescent="0.3">
      <c r="A601" t="s">
        <v>1706</v>
      </c>
      <c r="B601" t="s">
        <v>1707</v>
      </c>
      <c r="C601" t="s">
        <v>3122</v>
      </c>
      <c r="D601" t="s">
        <v>284</v>
      </c>
      <c r="E601">
        <v>4822.7094150969997</v>
      </c>
      <c r="F601">
        <v>226.03</v>
      </c>
      <c r="G601">
        <v>-17.3638763935543</v>
      </c>
      <c r="H601">
        <f>(Table2[[#This Row],[1Y Return vs Nifty]]-AVERAGE(Table2[1Y Return vs Nifty]))/_xlfn.STDEV.P(Table2[1Y Return vs Nifty])</f>
        <v>-0.65122646959256492</v>
      </c>
      <c r="I601">
        <v>4.6293151389791696</v>
      </c>
      <c r="J601">
        <f>(Table2[[#This Row],[1M Return vs Nifty]]-AVERAGE(Table2[1M Return vs Nifty]))/_xlfn.STDEV.P(Table2[1M Return vs Nifty])</f>
        <v>0.61133053602153331</v>
      </c>
      <c r="K601">
        <v>1.28196737528119</v>
      </c>
      <c r="L601">
        <f>(Table2[[#This Row],[6M Return vs Nifty]]-AVERAGE(Table2[6M Return vs Nifty]))/_xlfn.STDEV.P(Table2[6M Return vs Nifty])</f>
        <v>-0.11643108532526426</v>
      </c>
      <c r="M601">
        <v>1.39751452962754</v>
      </c>
      <c r="N601">
        <f>(Table2[[#This Row],[1W Return vs Nifty]]-AVERAGE(Table2[1W Return vs Nifty]))/_xlfn.STDEV.P(Table2[1W Return vs Nifty])</f>
        <v>0.10475792667929905</v>
      </c>
      <c r="O601">
        <v>237.69</v>
      </c>
      <c r="P601">
        <v>242.190566983682</v>
      </c>
      <c r="Q601">
        <v>241.54222447452801</v>
      </c>
      <c r="R601">
        <v>32.304989733769801</v>
      </c>
      <c r="S601" s="1">
        <f>(Table2[[#This Row],[Close Price]]-Table2[[#This Row],[20D EMA]])/Table2[[#This Row],[20D EMA]]</f>
        <v>-4.9055492448146734E-2</v>
      </c>
      <c r="T601" s="1">
        <f>(Table2[[#This Row],[Close Price]]-Table2[[#This Row],[50D EMA]])/Table2[[#This Row],[50D EMA]]</f>
        <v>-6.6726657379561974E-2</v>
      </c>
      <c r="U601" s="1">
        <f>(Table2[[#This Row],[Close Price]]-Table2[[#This Row],[200D EMA]])/Table2[[#This Row],[200D EMA]]</f>
        <v>-6.4221584893799227E-2</v>
      </c>
      <c r="V601">
        <v>0.86398379428115402</v>
      </c>
      <c r="W601">
        <v>225</v>
      </c>
      <c r="X601">
        <v>233</v>
      </c>
      <c r="Y601">
        <v>225</v>
      </c>
      <c r="Z601">
        <v>243.9</v>
      </c>
      <c r="AA601">
        <v>225</v>
      </c>
      <c r="AB601">
        <v>251.5</v>
      </c>
      <c r="AC601" s="1">
        <f>(Table2[[#This Row],[Close Price]]/Table2[[#This Row],[Day Low]])-1</f>
        <v>4.5777777777777917E-3</v>
      </c>
      <c r="AD601" s="1">
        <f>(Table2[[#This Row],[Day High]]/Table2[[#This Row],[Close Price]])-1</f>
        <v>3.0836614608680257E-2</v>
      </c>
      <c r="AE601" s="1">
        <f>(Table2[[#This Row],[Close Price]]/Table2[[#This Row],[Current Week Low]])-1</f>
        <v>4.5777777777777917E-3</v>
      </c>
      <c r="AF601" s="1">
        <f>(Table2[[#This Row],[Current Week High]]/Table2[[#This Row],[Close Price]])-1</f>
        <v>7.9060301729858784E-2</v>
      </c>
      <c r="AG601" s="1">
        <f>(Table2[[#This Row],[Close Price]]/Table2[[#This Row],[Current Month Low]])-1</f>
        <v>4.5777777777777917E-3</v>
      </c>
      <c r="AH601" s="1">
        <f>(Table2[[#This Row],[Current Month High]]/Table2[[#This Row],[Close Price]])-1</f>
        <v>0.11268415697031364</v>
      </c>
      <c r="AI601">
        <v>31.442728841304199</v>
      </c>
      <c r="AJ601">
        <v>19.592592592592499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-0.06</v>
      </c>
      <c r="AM601" t="s">
        <v>3158</v>
      </c>
      <c r="AN601">
        <v>-10.41</v>
      </c>
      <c r="AO601" t="s">
        <v>3158</v>
      </c>
      <c r="AP601">
        <v>-0.117542836353262</v>
      </c>
      <c r="AQ601">
        <f>(Table2[[#This Row],[Sharpe Ratio]]-AVERAGE(Table2[Sharpe Ratio]))/_xlfn.STDEV.P(Table2[Sharpe Ratio])</f>
        <v>-2.0490861681099961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559</v>
      </c>
      <c r="AT601">
        <f>_xlfn.RANK.AVG(Table2[[#This Row],[6M Return vs Nifty Z-Score]],Table2[6M Return vs Nifty Z-Score])</f>
        <v>345</v>
      </c>
      <c r="AU601">
        <f>_xlfn.RANK.AVG(Table2[[#This Row],[Sharpe Ratio Z-Score]],Table2[Sharpe Ratio Z-Score])</f>
        <v>726</v>
      </c>
      <c r="AV601">
        <f>(Table2[[#This Row],[Rank 1Y]]+Table2[[#This Row],[Rank 6M]]+Table2[[#This Row],[Rank Sharpe]])/3</f>
        <v>543.33333333333337</v>
      </c>
    </row>
    <row r="602" spans="1:48" hidden="1" x14ac:dyDescent="0.3">
      <c r="A602" t="s">
        <v>1954</v>
      </c>
      <c r="B602" t="s">
        <v>1955</v>
      </c>
      <c r="C602" t="s">
        <v>3129</v>
      </c>
      <c r="D602" t="s">
        <v>449</v>
      </c>
      <c r="E602">
        <v>3406.1206750199999</v>
      </c>
      <c r="F602">
        <v>22.09</v>
      </c>
      <c r="G602">
        <v>-37.01402127355</v>
      </c>
      <c r="H602">
        <f>(Table2[[#This Row],[1Y Return vs Nifty]]-AVERAGE(Table2[1Y Return vs Nifty]))/_xlfn.STDEV.P(Table2[1Y Return vs Nifty])</f>
        <v>-1.0461517716764464</v>
      </c>
      <c r="I602">
        <v>-7.2087241310847503</v>
      </c>
      <c r="J602">
        <f>(Table2[[#This Row],[1M Return vs Nifty]]-AVERAGE(Table2[1M Return vs Nifty]))/_xlfn.STDEV.P(Table2[1M Return vs Nifty])</f>
        <v>-0.68362140925210579</v>
      </c>
      <c r="K602">
        <v>-6.1734132021466204</v>
      </c>
      <c r="L602">
        <f>(Table2[[#This Row],[6M Return vs Nifty]]-AVERAGE(Table2[6M Return vs Nifty]))/_xlfn.STDEV.P(Table2[6M Return vs Nifty])</f>
        <v>-0.37526751184265461</v>
      </c>
      <c r="M602">
        <v>1.0268780364266901</v>
      </c>
      <c r="N602">
        <f>(Table2[[#This Row],[1W Return vs Nifty]]-AVERAGE(Table2[1W Return vs Nifty]))/_xlfn.STDEV.P(Table2[1W Return vs Nifty])</f>
        <v>2.7133908683458805E-2</v>
      </c>
      <c r="O602">
        <v>22.76</v>
      </c>
      <c r="P602">
        <v>22.8692794787951</v>
      </c>
      <c r="Q602">
        <v>23.6397787945854</v>
      </c>
      <c r="R602">
        <v>40.5076405081712</v>
      </c>
      <c r="S602" s="1">
        <f>(Table2[[#This Row],[Close Price]]-Table2[[#This Row],[20D EMA]])/Table2[[#This Row],[20D EMA]]</f>
        <v>-2.943760984182784E-2</v>
      </c>
      <c r="T602" s="1">
        <f>(Table2[[#This Row],[Close Price]]-Table2[[#This Row],[50D EMA]])/Table2[[#This Row],[50D EMA]]</f>
        <v>-3.4075383945421867E-2</v>
      </c>
      <c r="U602" s="1">
        <f>(Table2[[#This Row],[Close Price]]-Table2[[#This Row],[200D EMA]])/Table2[[#This Row],[200D EMA]]</f>
        <v>-6.5558092063888976E-2</v>
      </c>
      <c r="V602">
        <v>0.23566334641570499</v>
      </c>
      <c r="W602">
        <v>21.65</v>
      </c>
      <c r="X602">
        <v>22.75</v>
      </c>
      <c r="Y602">
        <v>21.65</v>
      </c>
      <c r="Z602">
        <v>23.04</v>
      </c>
      <c r="AA602">
        <v>21.65</v>
      </c>
      <c r="AB602">
        <v>25.15</v>
      </c>
      <c r="AC602" s="1">
        <f>(Table2[[#This Row],[Close Price]]/Table2[[#This Row],[Day Low]])-1</f>
        <v>2.0323325635104084E-2</v>
      </c>
      <c r="AD602" s="1">
        <f>(Table2[[#This Row],[Day High]]/Table2[[#This Row],[Close Price]])-1</f>
        <v>2.987777274784964E-2</v>
      </c>
      <c r="AE602" s="1">
        <f>(Table2[[#This Row],[Close Price]]/Table2[[#This Row],[Current Week Low]])-1</f>
        <v>2.0323325635104084E-2</v>
      </c>
      <c r="AF602" s="1">
        <f>(Table2[[#This Row],[Current Week High]]/Table2[[#This Row],[Close Price]])-1</f>
        <v>4.3005885015844347E-2</v>
      </c>
      <c r="AG602" s="1">
        <f>(Table2[[#This Row],[Close Price]]/Table2[[#This Row],[Current Month Low]])-1</f>
        <v>2.0323325635104084E-2</v>
      </c>
      <c r="AH602" s="1">
        <f>(Table2[[#This Row],[Current Month High]]/Table2[[#This Row],[Close Price]])-1</f>
        <v>0.13852421910366686</v>
      </c>
      <c r="AI602">
        <v>104.39112720688</v>
      </c>
      <c r="AJ602">
        <v>32.275449101796397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0.13</v>
      </c>
      <c r="AM602" t="s">
        <v>3159</v>
      </c>
      <c r="AN602">
        <v>-1.38</v>
      </c>
      <c r="AO602" t="s">
        <v>3158</v>
      </c>
      <c r="AQ602">
        <f>(Table2[[#This Row],[Sharpe Ratio]]-AVERAGE(Table2[Sharpe Ratio]))/_xlfn.STDEV.P(Table2[Sharpe Ratio])</f>
        <v>-0.65585503827864744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669</v>
      </c>
      <c r="AT602">
        <f>_xlfn.RANK.AVG(Table2[[#This Row],[6M Return vs Nifty Z-Score]],Table2[6M Return vs Nifty Z-Score])</f>
        <v>431</v>
      </c>
      <c r="AU602">
        <f>_xlfn.RANK.AVG(Table2[[#This Row],[Sharpe Ratio Z-Score]],Table2[Sharpe Ratio Z-Score])</f>
        <v>531</v>
      </c>
      <c r="AV602">
        <f>(Table2[[#This Row],[Rank 1Y]]+Table2[[#This Row],[Rank 6M]]+Table2[[#This Row],[Rank Sharpe]])/3</f>
        <v>543.66666666666663</v>
      </c>
    </row>
    <row r="603" spans="1:48" hidden="1" x14ac:dyDescent="0.3">
      <c r="A603" t="s">
        <v>529</v>
      </c>
      <c r="B603" t="s">
        <v>530</v>
      </c>
      <c r="C603" t="s">
        <v>3124</v>
      </c>
      <c r="D603" t="s">
        <v>128</v>
      </c>
      <c r="E603">
        <v>37123.565734324999</v>
      </c>
      <c r="F603">
        <v>43231.55</v>
      </c>
      <c r="G603">
        <v>-4.3526315029031402</v>
      </c>
      <c r="H603">
        <f>(Table2[[#This Row],[1Y Return vs Nifty]]-AVERAGE(Table2[1Y Return vs Nifty]))/_xlfn.STDEV.P(Table2[1Y Return vs Nifty])</f>
        <v>-0.38972866129096556</v>
      </c>
      <c r="I603">
        <v>-8.7810695735210107</v>
      </c>
      <c r="J603">
        <f>(Table2[[#This Row],[1M Return vs Nifty]]-AVERAGE(Table2[1M Return vs Nifty]))/_xlfn.STDEV.P(Table2[1M Return vs Nifty])</f>
        <v>-0.85561879352112946</v>
      </c>
      <c r="K603">
        <v>-15.140283771519499</v>
      </c>
      <c r="L603">
        <f>(Table2[[#This Row],[6M Return vs Nifty]]-AVERAGE(Table2[6M Return vs Nifty]))/_xlfn.STDEV.P(Table2[6M Return vs Nifty])</f>
        <v>-0.68657995406021721</v>
      </c>
      <c r="M603">
        <v>-0.76707331637875498</v>
      </c>
      <c r="N603">
        <f>(Table2[[#This Row],[1W Return vs Nifty]]-AVERAGE(Table2[1W Return vs Nifty]))/_xlfn.STDEV.P(Table2[1W Return vs Nifty])</f>
        <v>-0.34858115081115365</v>
      </c>
      <c r="O603">
        <v>46067.33</v>
      </c>
      <c r="P603">
        <v>48461.523799802198</v>
      </c>
      <c r="Q603">
        <v>47667.2572731662</v>
      </c>
      <c r="R603">
        <v>13.3078614127108</v>
      </c>
      <c r="S603" s="1">
        <f>(Table2[[#This Row],[Close Price]]-Table2[[#This Row],[20D EMA]])/Table2[[#This Row],[20D EMA]]</f>
        <v>-6.1557290166371674E-2</v>
      </c>
      <c r="T603" s="1">
        <f>(Table2[[#This Row],[Close Price]]-Table2[[#This Row],[50D EMA]])/Table2[[#This Row],[50D EMA]]</f>
        <v>-0.10792012693219404</v>
      </c>
      <c r="U603" s="1">
        <f>(Table2[[#This Row],[Close Price]]-Table2[[#This Row],[200D EMA]])/Table2[[#This Row],[200D EMA]]</f>
        <v>-9.3055642948922795E-2</v>
      </c>
      <c r="V603">
        <v>2.0408085215009999</v>
      </c>
      <c r="W603">
        <v>41690.1</v>
      </c>
      <c r="X603">
        <v>43605.85</v>
      </c>
      <c r="Y603">
        <v>41690.1</v>
      </c>
      <c r="Z603">
        <v>44099.95</v>
      </c>
      <c r="AA603">
        <v>41690.1</v>
      </c>
      <c r="AB603">
        <v>46599</v>
      </c>
      <c r="AC603" s="1">
        <f>(Table2[[#This Row],[Close Price]]/Table2[[#This Row],[Day Low]])-1</f>
        <v>3.6974005819127465E-2</v>
      </c>
      <c r="AD603" s="1">
        <f>(Table2[[#This Row],[Day High]]/Table2[[#This Row],[Close Price]])-1</f>
        <v>8.6580286850690413E-3</v>
      </c>
      <c r="AE603" s="1">
        <f>(Table2[[#This Row],[Close Price]]/Table2[[#This Row],[Current Week Low]])-1</f>
        <v>3.6974005819127465E-2</v>
      </c>
      <c r="AF603" s="1">
        <f>(Table2[[#This Row],[Current Week High]]/Table2[[#This Row],[Close Price]])-1</f>
        <v>2.008718169947632E-2</v>
      </c>
      <c r="AG603" s="1">
        <f>(Table2[[#This Row],[Close Price]]/Table2[[#This Row],[Current Month Low]])-1</f>
        <v>3.6974005819127465E-2</v>
      </c>
      <c r="AH603" s="1">
        <f>(Table2[[#This Row],[Current Month High]]/Table2[[#This Row],[Close Price]])-1</f>
        <v>7.7893344097077266E-2</v>
      </c>
      <c r="AI603">
        <v>38.773650262366203</v>
      </c>
      <c r="AJ603">
        <v>23.597463526761299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-0.13</v>
      </c>
      <c r="AM603" t="s">
        <v>3158</v>
      </c>
      <c r="AN603">
        <v>-14.03</v>
      </c>
      <c r="AO603" t="s">
        <v>3158</v>
      </c>
      <c r="AP603">
        <v>-2.9318138654834999E-2</v>
      </c>
      <c r="AQ603">
        <f>(Table2[[#This Row],[Sharpe Ratio]]-AVERAGE(Table2[Sharpe Ratio]))/_xlfn.STDEV.P(Table2[Sharpe Ratio])</f>
        <v>-1.0033619107507983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450</v>
      </c>
      <c r="AT603">
        <f>_xlfn.RANK.AVG(Table2[[#This Row],[6M Return vs Nifty Z-Score]],Table2[6M Return vs Nifty Z-Score])</f>
        <v>561</v>
      </c>
      <c r="AU603">
        <f>_xlfn.RANK.AVG(Table2[[#This Row],[Sharpe Ratio Z-Score]],Table2[Sharpe Ratio Z-Score])</f>
        <v>621</v>
      </c>
      <c r="AV603">
        <f>(Table2[[#This Row],[Rank 1Y]]+Table2[[#This Row],[Rank 6M]]+Table2[[#This Row],[Rank Sharpe]])/3</f>
        <v>544</v>
      </c>
    </row>
    <row r="604" spans="1:48" hidden="1" x14ac:dyDescent="0.3">
      <c r="A604" t="s">
        <v>2013</v>
      </c>
      <c r="B604" t="s">
        <v>2014</v>
      </c>
      <c r="C604" t="s">
        <v>3120</v>
      </c>
      <c r="D604" t="s">
        <v>117</v>
      </c>
      <c r="E604">
        <v>3158.16650175</v>
      </c>
      <c r="F604">
        <v>1084.8499999999999</v>
      </c>
      <c r="G604">
        <v>-15.5746171373578</v>
      </c>
      <c r="H604">
        <f>(Table2[[#This Row],[1Y Return vs Nifty]]-AVERAGE(Table2[1Y Return vs Nifty]))/_xlfn.STDEV.P(Table2[1Y Return vs Nifty])</f>
        <v>-0.61526623843014006</v>
      </c>
      <c r="I604">
        <v>6.8321132809886302</v>
      </c>
      <c r="J604">
        <f>(Table2[[#This Row],[1M Return vs Nifty]]-AVERAGE(Table2[1M Return vs Nifty]))/_xlfn.STDEV.P(Table2[1M Return vs Nifty])</f>
        <v>0.85229254619612071</v>
      </c>
      <c r="K604">
        <v>-17.426521205254598</v>
      </c>
      <c r="L604">
        <f>(Table2[[#This Row],[6M Return vs Nifty]]-AVERAGE(Table2[6M Return vs Nifty]))/_xlfn.STDEV.P(Table2[6M Return vs Nifty])</f>
        <v>-0.76595370585900813</v>
      </c>
      <c r="M604">
        <v>8.8466530305378601</v>
      </c>
      <c r="N604">
        <f>(Table2[[#This Row],[1W Return vs Nifty]]-AVERAGE(Table2[1W Return vs Nifty]))/_xlfn.STDEV.P(Table2[1W Return vs Nifty])</f>
        <v>1.6648635062850885</v>
      </c>
      <c r="O604">
        <v>1055.79</v>
      </c>
      <c r="P604">
        <v>1077.2528921400699</v>
      </c>
      <c r="Q604">
        <v>1109.1408302520399</v>
      </c>
      <c r="R604">
        <v>62.138632629005897</v>
      </c>
      <c r="S604" s="1">
        <f>(Table2[[#This Row],[Close Price]]-Table2[[#This Row],[20D EMA]])/Table2[[#This Row],[20D EMA]]</f>
        <v>2.7524412998797057E-2</v>
      </c>
      <c r="T604" s="1">
        <f>(Table2[[#This Row],[Close Price]]-Table2[[#This Row],[50D EMA]])/Table2[[#This Row],[50D EMA]]</f>
        <v>7.0522974831263721E-3</v>
      </c>
      <c r="U604" s="1">
        <f>(Table2[[#This Row],[Close Price]]-Table2[[#This Row],[200D EMA]])/Table2[[#This Row],[200D EMA]]</f>
        <v>-2.1900582495480016E-2</v>
      </c>
      <c r="V604">
        <v>0.69060207786015804</v>
      </c>
      <c r="W604">
        <v>1070.5</v>
      </c>
      <c r="X604">
        <v>1109.3499999999999</v>
      </c>
      <c r="Y604">
        <v>1017</v>
      </c>
      <c r="Z604">
        <v>1117</v>
      </c>
      <c r="AA604">
        <v>1013.95</v>
      </c>
      <c r="AB604">
        <v>1117</v>
      </c>
      <c r="AC604" s="1">
        <f>(Table2[[#This Row],[Close Price]]/Table2[[#This Row],[Day Low]])-1</f>
        <v>1.3404950957496498E-2</v>
      </c>
      <c r="AD604" s="1">
        <f>(Table2[[#This Row],[Day High]]/Table2[[#This Row],[Close Price]])-1</f>
        <v>2.2583767341107119E-2</v>
      </c>
      <c r="AE604" s="1">
        <f>(Table2[[#This Row],[Close Price]]/Table2[[#This Row],[Current Week Low]])-1</f>
        <v>6.6715830875122784E-2</v>
      </c>
      <c r="AF604" s="1">
        <f>(Table2[[#This Row],[Current Week High]]/Table2[[#This Row],[Close Price]])-1</f>
        <v>2.9635433470065031E-2</v>
      </c>
      <c r="AG604" s="1">
        <f>(Table2[[#This Row],[Close Price]]/Table2[[#This Row],[Current Month Low]])-1</f>
        <v>6.9924552492726333E-2</v>
      </c>
      <c r="AH604" s="1">
        <f>(Table2[[#This Row],[Current Month High]]/Table2[[#This Row],[Close Price]])-1</f>
        <v>2.9635433470065031E-2</v>
      </c>
      <c r="AI604">
        <v>25.270774761487701</v>
      </c>
      <c r="AJ604">
        <v>13.596858638743401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0.04</v>
      </c>
      <c r="AM604" t="s">
        <v>3159</v>
      </c>
      <c r="AN604">
        <v>6.92</v>
      </c>
      <c r="AO604" t="s">
        <v>3159</v>
      </c>
      <c r="AP604">
        <v>5.5863998938800001E-3</v>
      </c>
      <c r="AQ604">
        <f>(Table2[[#This Row],[Sharpe Ratio]]-AVERAGE(Table2[Sharpe Ratio]))/_xlfn.STDEV.P(Table2[Sharpe Ratio])</f>
        <v>-0.58963963564493205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546</v>
      </c>
      <c r="AT604">
        <f>_xlfn.RANK.AVG(Table2[[#This Row],[6M Return vs Nifty Z-Score]],Table2[6M Return vs Nifty Z-Score])</f>
        <v>596</v>
      </c>
      <c r="AU604">
        <f>_xlfn.RANK.AVG(Table2[[#This Row],[Sharpe Ratio Z-Score]],Table2[Sharpe Ratio Z-Score])</f>
        <v>492</v>
      </c>
      <c r="AV604">
        <f>(Table2[[#This Row],[Rank 1Y]]+Table2[[#This Row],[Rank 6M]]+Table2[[#This Row],[Rank Sharpe]])/3</f>
        <v>544.66666666666663</v>
      </c>
    </row>
    <row r="605" spans="1:48" hidden="1" x14ac:dyDescent="0.3">
      <c r="A605" t="s">
        <v>38</v>
      </c>
      <c r="B605" t="s">
        <v>39</v>
      </c>
      <c r="C605" t="s">
        <v>3115</v>
      </c>
      <c r="D605" t="s">
        <v>40</v>
      </c>
      <c r="E605">
        <v>579162.49812669004</v>
      </c>
      <c r="F605">
        <v>2464.9499999999998</v>
      </c>
      <c r="G605">
        <v>-21.6990576341992</v>
      </c>
      <c r="H605">
        <f>(Table2[[#This Row],[1Y Return vs Nifty]]-AVERAGE(Table2[1Y Return vs Nifty]))/_xlfn.STDEV.P(Table2[1Y Return vs Nifty])</f>
        <v>-0.73835421198356344</v>
      </c>
      <c r="I605">
        <v>-5.8598238847247304</v>
      </c>
      <c r="J605">
        <f>(Table2[[#This Row],[1M Return vs Nifty]]-AVERAGE(Table2[1M Return vs Nifty]))/_xlfn.STDEV.P(Table2[1M Return vs Nifty])</f>
        <v>-0.53606648413699709</v>
      </c>
      <c r="K605">
        <v>-2.16422948348671</v>
      </c>
      <c r="L605">
        <f>(Table2[[#This Row],[6M Return vs Nifty]]-AVERAGE(Table2[6M Return vs Nifty]))/_xlfn.STDEV.P(Table2[6M Return vs Nifty])</f>
        <v>-0.2360763899123427</v>
      </c>
      <c r="M605">
        <v>1.60211280952816</v>
      </c>
      <c r="N605">
        <f>(Table2[[#This Row],[1W Return vs Nifty]]-AVERAGE(Table2[1W Return vs Nifty]))/_xlfn.STDEV.P(Table2[1W Return vs Nifty])</f>
        <v>0.14760783717723078</v>
      </c>
      <c r="O605">
        <v>2566.08</v>
      </c>
      <c r="P605">
        <v>2664.6538004683098</v>
      </c>
      <c r="Q605">
        <v>2610.63732085322</v>
      </c>
      <c r="R605">
        <v>27.897146834820798</v>
      </c>
      <c r="S605" s="1">
        <f>(Table2[[#This Row],[Close Price]]-Table2[[#This Row],[20D EMA]])/Table2[[#This Row],[20D EMA]]</f>
        <v>-3.9410306771417929E-2</v>
      </c>
      <c r="T605" s="1">
        <f>(Table2[[#This Row],[Close Price]]-Table2[[#This Row],[50D EMA]])/Table2[[#This Row],[50D EMA]]</f>
        <v>-7.4945495896394598E-2</v>
      </c>
      <c r="U605" s="1">
        <f>(Table2[[#This Row],[Close Price]]-Table2[[#This Row],[200D EMA]])/Table2[[#This Row],[200D EMA]]</f>
        <v>-5.580527011144007E-2</v>
      </c>
      <c r="V605">
        <v>0.72100426460655498</v>
      </c>
      <c r="W605">
        <v>2450.4</v>
      </c>
      <c r="X605">
        <v>2472.8000000000002</v>
      </c>
      <c r="Y605">
        <v>2450.4</v>
      </c>
      <c r="Z605">
        <v>2514.9</v>
      </c>
      <c r="AA605">
        <v>2450.4</v>
      </c>
      <c r="AB605">
        <v>2547</v>
      </c>
      <c r="AC605" s="1">
        <f>(Table2[[#This Row],[Close Price]]/Table2[[#This Row],[Day Low]])-1</f>
        <v>5.937806072477958E-3</v>
      </c>
      <c r="AD605" s="1">
        <f>(Table2[[#This Row],[Day High]]/Table2[[#This Row],[Close Price]])-1</f>
        <v>3.184648775837351E-3</v>
      </c>
      <c r="AE605" s="1">
        <f>(Table2[[#This Row],[Close Price]]/Table2[[#This Row],[Current Week Low]])-1</f>
        <v>5.937806072477958E-3</v>
      </c>
      <c r="AF605" s="1">
        <f>(Table2[[#This Row],[Current Week High]]/Table2[[#This Row],[Close Price]])-1</f>
        <v>2.0264102720136457E-2</v>
      </c>
      <c r="AG605" s="1">
        <f>(Table2[[#This Row],[Close Price]]/Table2[[#This Row],[Current Month Low]])-1</f>
        <v>5.937806072477958E-3</v>
      </c>
      <c r="AH605" s="1">
        <f>(Table2[[#This Row],[Current Month High]]/Table2[[#This Row],[Close Price]])-1</f>
        <v>3.3286679242986672E-2</v>
      </c>
      <c r="AI605">
        <v>23.126229740968299</v>
      </c>
      <c r="AJ605">
        <v>13.4849566078128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-0.01</v>
      </c>
      <c r="AM605" t="s">
        <v>3158</v>
      </c>
      <c r="AN605">
        <v>-4.3</v>
      </c>
      <c r="AO605" t="s">
        <v>3158</v>
      </c>
      <c r="AP605">
        <v>-4.9565847494196999E-2</v>
      </c>
      <c r="AQ605">
        <f>(Table2[[#This Row],[Sharpe Ratio]]-AVERAGE(Table2[Sharpe Ratio]))/_xlfn.STDEV.P(Table2[Sharpe Ratio])</f>
        <v>-1.2433572957352073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585</v>
      </c>
      <c r="AT605">
        <f>_xlfn.RANK.AVG(Table2[[#This Row],[6M Return vs Nifty Z-Score]],Table2[6M Return vs Nifty Z-Score])</f>
        <v>387</v>
      </c>
      <c r="AU605">
        <f>_xlfn.RANK.AVG(Table2[[#This Row],[Sharpe Ratio Z-Score]],Table2[Sharpe Ratio Z-Score])</f>
        <v>663</v>
      </c>
      <c r="AV605">
        <f>(Table2[[#This Row],[Rank 1Y]]+Table2[[#This Row],[Rank 6M]]+Table2[[#This Row],[Rank Sharpe]])/3</f>
        <v>545</v>
      </c>
    </row>
    <row r="606" spans="1:48" hidden="1" x14ac:dyDescent="0.3">
      <c r="A606" t="s">
        <v>1349</v>
      </c>
      <c r="B606" t="s">
        <v>1350</v>
      </c>
      <c r="C606" t="s">
        <v>3124</v>
      </c>
      <c r="D606" t="s">
        <v>464</v>
      </c>
      <c r="E606">
        <v>8039.28512373999</v>
      </c>
      <c r="F606">
        <v>599.95000000000005</v>
      </c>
      <c r="G606">
        <v>-48.409914231751898</v>
      </c>
      <c r="H606">
        <f>(Table2[[#This Row],[1Y Return vs Nifty]]-AVERAGE(Table2[1Y Return vs Nifty]))/_xlfn.STDEV.P(Table2[1Y Return vs Nifty])</f>
        <v>-1.2751845089167251</v>
      </c>
      <c r="I606">
        <v>4.0146507321081</v>
      </c>
      <c r="J606">
        <f>(Table2[[#This Row],[1M Return vs Nifty]]-AVERAGE(Table2[1M Return vs Nifty]))/_xlfn.STDEV.P(Table2[1M Return vs Nifty])</f>
        <v>0.54409297655668265</v>
      </c>
      <c r="K606">
        <v>-31.541853704733398</v>
      </c>
      <c r="L606">
        <f>(Table2[[#This Row],[6M Return vs Nifty]]-AVERAGE(Table2[6M Return vs Nifty]))/_xlfn.STDEV.P(Table2[6M Return vs Nifty])</f>
        <v>-1.2560108109693144</v>
      </c>
      <c r="M606">
        <v>-1.1277199290719999</v>
      </c>
      <c r="N606">
        <f>(Table2[[#This Row],[1W Return vs Nifty]]-AVERAGE(Table2[1W Return vs Nifty]))/_xlfn.STDEV.P(Table2[1W Return vs Nifty])</f>
        <v>-0.42411294454272419</v>
      </c>
      <c r="O606">
        <v>620.13</v>
      </c>
      <c r="P606">
        <v>627.779214664915</v>
      </c>
      <c r="Q606">
        <v>686.44651242455302</v>
      </c>
      <c r="R606">
        <v>36.821701563503801</v>
      </c>
      <c r="S606" s="1">
        <f>(Table2[[#This Row],[Close Price]]-Table2[[#This Row],[20D EMA]])/Table2[[#This Row],[20D EMA]]</f>
        <v>-3.2541563865640992E-2</v>
      </c>
      <c r="T606" s="1">
        <f>(Table2[[#This Row],[Close Price]]-Table2[[#This Row],[50D EMA]])/Table2[[#This Row],[50D EMA]]</f>
        <v>-4.4329621011376025E-2</v>
      </c>
      <c r="U606" s="1">
        <f>(Table2[[#This Row],[Close Price]]-Table2[[#This Row],[200D EMA]])/Table2[[#This Row],[200D EMA]]</f>
        <v>-0.12600619401363738</v>
      </c>
      <c r="V606">
        <v>0.79634408184504901</v>
      </c>
      <c r="W606">
        <v>598.5</v>
      </c>
      <c r="X606">
        <v>613.25</v>
      </c>
      <c r="Y606">
        <v>598.5</v>
      </c>
      <c r="Z606">
        <v>634.95000000000005</v>
      </c>
      <c r="AA606">
        <v>598.5</v>
      </c>
      <c r="AB606">
        <v>660</v>
      </c>
      <c r="AC606" s="1">
        <f>(Table2[[#This Row],[Close Price]]/Table2[[#This Row],[Day Low]])-1</f>
        <v>2.4227234753551041E-3</v>
      </c>
      <c r="AD606" s="1">
        <f>(Table2[[#This Row],[Day High]]/Table2[[#This Row],[Close Price]])-1</f>
        <v>2.2168514042836929E-2</v>
      </c>
      <c r="AE606" s="1">
        <f>(Table2[[#This Row],[Close Price]]/Table2[[#This Row],[Current Week Low]])-1</f>
        <v>2.4227234753551041E-3</v>
      </c>
      <c r="AF606" s="1">
        <f>(Table2[[#This Row],[Current Week High]]/Table2[[#This Row],[Close Price]])-1</f>
        <v>5.8338194849570701E-2</v>
      </c>
      <c r="AG606" s="1">
        <f>(Table2[[#This Row],[Close Price]]/Table2[[#This Row],[Current Month Low]])-1</f>
        <v>2.4227234753551041E-3</v>
      </c>
      <c r="AH606" s="1">
        <f>(Table2[[#This Row],[Current Month High]]/Table2[[#This Row],[Close Price]])-1</f>
        <v>0.10009167430619215</v>
      </c>
      <c r="AI606">
        <v>82.848570714226099</v>
      </c>
      <c r="AJ606">
        <v>5.9046778464254297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-7.0000000000000007E-2</v>
      </c>
      <c r="AM606" t="s">
        <v>3158</v>
      </c>
      <c r="AN606">
        <v>2.66</v>
      </c>
      <c r="AO606" t="s">
        <v>3159</v>
      </c>
      <c r="AP606">
        <v>9.8288431412701993E-2</v>
      </c>
      <c r="AQ606">
        <f>(Table2[[#This Row],[Sharpe Ratio]]-AVERAGE(Table2[Sharpe Ratio]))/_xlfn.STDEV.P(Table2[Sharpe Ratio])</f>
        <v>0.50915430295348263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711</v>
      </c>
      <c r="AT606">
        <f>_xlfn.RANK.AVG(Table2[[#This Row],[6M Return vs Nifty Z-Score]],Table2[6M Return vs Nifty Z-Score])</f>
        <v>710</v>
      </c>
      <c r="AU606">
        <f>_xlfn.RANK.AVG(Table2[[#This Row],[Sharpe Ratio Z-Score]],Table2[Sharpe Ratio Z-Score])</f>
        <v>221</v>
      </c>
      <c r="AV606">
        <f>(Table2[[#This Row],[Rank 1Y]]+Table2[[#This Row],[Rank 6M]]+Table2[[#This Row],[Rank Sharpe]])/3</f>
        <v>547.33333333333337</v>
      </c>
    </row>
    <row r="607" spans="1:48" hidden="1" x14ac:dyDescent="0.3">
      <c r="A607" t="s">
        <v>919</v>
      </c>
      <c r="B607" t="s">
        <v>920</v>
      </c>
      <c r="C607" t="s">
        <v>3113</v>
      </c>
      <c r="D607" t="s">
        <v>54</v>
      </c>
      <c r="E607">
        <v>15773.6772046119</v>
      </c>
      <c r="F607">
        <v>191.21</v>
      </c>
      <c r="G607">
        <v>-19.936834361461301</v>
      </c>
      <c r="H607">
        <f>(Table2[[#This Row],[1Y Return vs Nifty]]-AVERAGE(Table2[1Y Return vs Nifty]))/_xlfn.STDEV.P(Table2[1Y Return vs Nifty])</f>
        <v>-0.70293734546296327</v>
      </c>
      <c r="I607">
        <v>6.5574387068688598</v>
      </c>
      <c r="J607">
        <f>(Table2[[#This Row],[1M Return vs Nifty]]-AVERAGE(Table2[1M Return vs Nifty]))/_xlfn.STDEV.P(Table2[1M Return vs Nifty])</f>
        <v>0.82224615371851884</v>
      </c>
      <c r="K607">
        <v>-23.592052722348601</v>
      </c>
      <c r="L607">
        <f>(Table2[[#This Row],[6M Return vs Nifty]]-AVERAGE(Table2[6M Return vs Nifty]))/_xlfn.STDEV.P(Table2[6M Return vs Nifty])</f>
        <v>-0.98000906210690442</v>
      </c>
      <c r="M607">
        <v>-2.5016122465514798</v>
      </c>
      <c r="N607">
        <f>(Table2[[#This Row],[1W Return vs Nifty]]-AVERAGE(Table2[1W Return vs Nifty]))/_xlfn.STDEV.P(Table2[1W Return vs Nifty])</f>
        <v>-0.71185320739531177</v>
      </c>
      <c r="O607">
        <v>200.06</v>
      </c>
      <c r="P607">
        <v>202.115597123123</v>
      </c>
      <c r="Q607">
        <v>208.072031621815</v>
      </c>
      <c r="R607">
        <v>33.175206717384199</v>
      </c>
      <c r="S607" s="1">
        <f>(Table2[[#This Row],[Close Price]]-Table2[[#This Row],[20D EMA]])/Table2[[#This Row],[20D EMA]]</f>
        <v>-4.4236728981305581E-2</v>
      </c>
      <c r="T607" s="1">
        <f>(Table2[[#This Row],[Close Price]]-Table2[[#This Row],[50D EMA]])/Table2[[#This Row],[50D EMA]]</f>
        <v>-5.3957226846177597E-2</v>
      </c>
      <c r="U607" s="1">
        <f>(Table2[[#This Row],[Close Price]]-Table2[[#This Row],[200D EMA]])/Table2[[#This Row],[200D EMA]]</f>
        <v>-8.1039395301637063E-2</v>
      </c>
      <c r="V607">
        <v>2.8290612096347099</v>
      </c>
      <c r="W607">
        <v>190</v>
      </c>
      <c r="X607">
        <v>199</v>
      </c>
      <c r="Y607">
        <v>190</v>
      </c>
      <c r="Z607">
        <v>206.8</v>
      </c>
      <c r="AA607">
        <v>190</v>
      </c>
      <c r="AB607">
        <v>214.5</v>
      </c>
      <c r="AC607" s="1">
        <f>(Table2[[#This Row],[Close Price]]/Table2[[#This Row],[Day Low]])-1</f>
        <v>6.3684210526315788E-3</v>
      </c>
      <c r="AD607" s="1">
        <f>(Table2[[#This Row],[Day High]]/Table2[[#This Row],[Close Price]])-1</f>
        <v>4.0740547042518616E-2</v>
      </c>
      <c r="AE607" s="1">
        <f>(Table2[[#This Row],[Close Price]]/Table2[[#This Row],[Current Week Low]])-1</f>
        <v>6.3684210526315788E-3</v>
      </c>
      <c r="AF607" s="1">
        <f>(Table2[[#This Row],[Current Week High]]/Table2[[#This Row],[Close Price]])-1</f>
        <v>8.1533392604989263E-2</v>
      </c>
      <c r="AG607" s="1">
        <f>(Table2[[#This Row],[Close Price]]/Table2[[#This Row],[Current Month Low]])-1</f>
        <v>6.3684210526315788E-3</v>
      </c>
      <c r="AH607" s="1">
        <f>(Table2[[#This Row],[Current Month High]]/Table2[[#This Row],[Close Price]])-1</f>
        <v>0.12180325296794092</v>
      </c>
      <c r="AI607">
        <v>51.273468960828403</v>
      </c>
      <c r="AJ607">
        <v>7.4273835608742003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-0.09</v>
      </c>
      <c r="AM607" t="s">
        <v>3158</v>
      </c>
      <c r="AN607">
        <v>3.66</v>
      </c>
      <c r="AO607" t="s">
        <v>3159</v>
      </c>
      <c r="AP607">
        <v>3.8380666945236001E-2</v>
      </c>
      <c r="AQ607">
        <f>(Table2[[#This Row],[Sharpe Ratio]]-AVERAGE(Table2[Sharpe Ratio]))/_xlfn.STDEV.P(Table2[Sharpe Ratio])</f>
        <v>-0.20093033481918485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574</v>
      </c>
      <c r="AT607">
        <f>_xlfn.RANK.AVG(Table2[[#This Row],[6M Return vs Nifty Z-Score]],Table2[6M Return vs Nifty Z-Score])</f>
        <v>669</v>
      </c>
      <c r="AU607">
        <f>_xlfn.RANK.AVG(Table2[[#This Row],[Sharpe Ratio Z-Score]],Table2[Sharpe Ratio Z-Score])</f>
        <v>402</v>
      </c>
      <c r="AV607">
        <f>(Table2[[#This Row],[Rank 1Y]]+Table2[[#This Row],[Rank 6M]]+Table2[[#This Row],[Rank Sharpe]])/3</f>
        <v>548.33333333333337</v>
      </c>
    </row>
    <row r="608" spans="1:48" hidden="1" x14ac:dyDescent="0.3">
      <c r="A608" t="s">
        <v>1415</v>
      </c>
      <c r="B608" t="s">
        <v>1416</v>
      </c>
      <c r="C608" t="s">
        <v>3125</v>
      </c>
      <c r="D608" t="s">
        <v>237</v>
      </c>
      <c r="E608">
        <v>7160.2689014399903</v>
      </c>
      <c r="F608">
        <v>355.2</v>
      </c>
      <c r="G608">
        <v>-31.582543461744301</v>
      </c>
      <c r="H608">
        <f>(Table2[[#This Row],[1Y Return vs Nifty]]-AVERAGE(Table2[1Y Return vs Nifty]))/_xlfn.STDEV.P(Table2[1Y Return vs Nifty])</f>
        <v>-0.93699084544974198</v>
      </c>
      <c r="I608">
        <v>-3.06625102482485</v>
      </c>
      <c r="J608">
        <f>(Table2[[#This Row],[1M Return vs Nifty]]-AVERAGE(Table2[1M Return vs Nifty]))/_xlfn.STDEV.P(Table2[1M Return vs Nifty])</f>
        <v>-0.23048018503263024</v>
      </c>
      <c r="K608">
        <v>-19.202430310499501</v>
      </c>
      <c r="L608">
        <f>(Table2[[#This Row],[6M Return vs Nifty]]-AVERAGE(Table2[6M Return vs Nifty]))/_xlfn.STDEV.P(Table2[6M Return vs Nifty])</f>
        <v>-0.82760984290625705</v>
      </c>
      <c r="M608">
        <v>1.0069505451066001</v>
      </c>
      <c r="N608">
        <f>(Table2[[#This Row],[1W Return vs Nifty]]-AVERAGE(Table2[1W Return vs Nifty]))/_xlfn.STDEV.P(Table2[1W Return vs Nifty])</f>
        <v>2.2960407225240637E-2</v>
      </c>
      <c r="O608">
        <v>373.15</v>
      </c>
      <c r="P608">
        <v>387.09395925065201</v>
      </c>
      <c r="Q608">
        <v>400.99001488816202</v>
      </c>
      <c r="R608">
        <v>28.268125350515302</v>
      </c>
      <c r="S608" s="1">
        <f>(Table2[[#This Row],[Close Price]]-Table2[[#This Row],[20D EMA]])/Table2[[#This Row],[20D EMA]]</f>
        <v>-4.8103979632855391E-2</v>
      </c>
      <c r="T608" s="1">
        <f>(Table2[[#This Row],[Close Price]]-Table2[[#This Row],[50D EMA]])/Table2[[#This Row],[50D EMA]]</f>
        <v>-8.2393327223171581E-2</v>
      </c>
      <c r="U608" s="1">
        <f>(Table2[[#This Row],[Close Price]]-Table2[[#This Row],[200D EMA]])/Table2[[#This Row],[200D EMA]]</f>
        <v>-0.11419240676337809</v>
      </c>
      <c r="V608">
        <v>0.45085431680507898</v>
      </c>
      <c r="W608">
        <v>351.2</v>
      </c>
      <c r="X608">
        <v>360.7</v>
      </c>
      <c r="Y608">
        <v>351.2</v>
      </c>
      <c r="Z608">
        <v>372.95</v>
      </c>
      <c r="AA608">
        <v>351.2</v>
      </c>
      <c r="AB608">
        <v>383.5</v>
      </c>
      <c r="AC608" s="1">
        <f>(Table2[[#This Row],[Close Price]]/Table2[[#This Row],[Day Low]])-1</f>
        <v>1.1389521640091216E-2</v>
      </c>
      <c r="AD608" s="1">
        <f>(Table2[[#This Row],[Day High]]/Table2[[#This Row],[Close Price]])-1</f>
        <v>1.5484234234234284E-2</v>
      </c>
      <c r="AE608" s="1">
        <f>(Table2[[#This Row],[Close Price]]/Table2[[#This Row],[Current Week Low]])-1</f>
        <v>1.1389521640091216E-2</v>
      </c>
      <c r="AF608" s="1">
        <f>(Table2[[#This Row],[Current Week High]]/Table2[[#This Row],[Close Price]])-1</f>
        <v>4.9971846846846857E-2</v>
      </c>
      <c r="AG608" s="1">
        <f>(Table2[[#This Row],[Close Price]]/Table2[[#This Row],[Current Month Low]])-1</f>
        <v>1.1389521640091216E-2</v>
      </c>
      <c r="AH608" s="1">
        <f>(Table2[[#This Row],[Current Month High]]/Table2[[#This Row],[Close Price]])-1</f>
        <v>7.9673423423423539E-2</v>
      </c>
      <c r="AI608">
        <v>42.173423423423401</v>
      </c>
      <c r="AJ608">
        <v>2.1423436376707401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-0.11</v>
      </c>
      <c r="AM608" t="s">
        <v>3158</v>
      </c>
      <c r="AN608">
        <v>-3.44</v>
      </c>
      <c r="AO608" t="s">
        <v>3158</v>
      </c>
      <c r="AP608">
        <v>3.8528459426355001E-2</v>
      </c>
      <c r="AQ608">
        <f>(Table2[[#This Row],[Sharpe Ratio]]-AVERAGE(Table2[Sharpe Ratio]))/_xlfn.STDEV.P(Table2[Sharpe Ratio])</f>
        <v>-0.19917855570751561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638</v>
      </c>
      <c r="AT608">
        <f>_xlfn.RANK.AVG(Table2[[#This Row],[6M Return vs Nifty Z-Score]],Table2[6M Return vs Nifty Z-Score])</f>
        <v>620</v>
      </c>
      <c r="AU608">
        <f>_xlfn.RANK.AVG(Table2[[#This Row],[Sharpe Ratio Z-Score]],Table2[Sharpe Ratio Z-Score])</f>
        <v>401</v>
      </c>
      <c r="AV608">
        <f>(Table2[[#This Row],[Rank 1Y]]+Table2[[#This Row],[Rank 6M]]+Table2[[#This Row],[Rank Sharpe]])/3</f>
        <v>553</v>
      </c>
    </row>
    <row r="609" spans="1:48" hidden="1" x14ac:dyDescent="0.3">
      <c r="A609" t="s">
        <v>2347</v>
      </c>
      <c r="B609" t="s">
        <v>2348</v>
      </c>
      <c r="C609" t="s">
        <v>3121</v>
      </c>
      <c r="D609" t="s">
        <v>75</v>
      </c>
      <c r="E609">
        <v>2149.7889719999998</v>
      </c>
      <c r="F609">
        <v>83.22</v>
      </c>
      <c r="G609">
        <v>-48.230381191750404</v>
      </c>
      <c r="H609">
        <f>(Table2[[#This Row],[1Y Return vs Nifty]]-AVERAGE(Table2[1Y Return vs Nifty]))/_xlfn.STDEV.P(Table2[1Y Return vs Nifty])</f>
        <v>-1.2715762841178939</v>
      </c>
      <c r="I609">
        <v>6.2534738790584603</v>
      </c>
      <c r="J609">
        <f>(Table2[[#This Row],[1M Return vs Nifty]]-AVERAGE(Table2[1M Return vs Nifty]))/_xlfn.STDEV.P(Table2[1M Return vs Nifty])</f>
        <v>0.78899572802824158</v>
      </c>
      <c r="K609">
        <v>-13.5992638877738</v>
      </c>
      <c r="L609">
        <f>(Table2[[#This Row],[6M Return vs Nifty]]-AVERAGE(Table2[6M Return vs Nifty]))/_xlfn.STDEV.P(Table2[6M Return vs Nifty])</f>
        <v>-0.63307871750247247</v>
      </c>
      <c r="M609">
        <v>-3.1442524827387599</v>
      </c>
      <c r="N609">
        <f>(Table2[[#This Row],[1W Return vs Nifty]]-AVERAGE(Table2[1W Return vs Nifty]))/_xlfn.STDEV.P(Table2[1W Return vs Nifty])</f>
        <v>-0.84644415613823509</v>
      </c>
      <c r="O609">
        <v>83.69</v>
      </c>
      <c r="P609">
        <v>84.720066194716097</v>
      </c>
      <c r="Q609">
        <v>92.5935152952094</v>
      </c>
      <c r="R609">
        <v>45.779479336010397</v>
      </c>
      <c r="S609" s="1">
        <f>(Table2[[#This Row],[Close Price]]-Table2[[#This Row],[20D EMA]])/Table2[[#This Row],[20D EMA]]</f>
        <v>-5.6159636754689792E-3</v>
      </c>
      <c r="T609" s="1">
        <f>(Table2[[#This Row],[Close Price]]-Table2[[#This Row],[50D EMA]])/Table2[[#This Row],[50D EMA]]</f>
        <v>-1.7706149936998695E-2</v>
      </c>
      <c r="U609" s="1">
        <f>(Table2[[#This Row],[Close Price]]-Table2[[#This Row],[200D EMA]])/Table2[[#This Row],[200D EMA]]</f>
        <v>-0.10123295638279291</v>
      </c>
      <c r="V609">
        <v>1.4506362259076899</v>
      </c>
      <c r="W609">
        <v>80.489999999999995</v>
      </c>
      <c r="X609">
        <v>83.99</v>
      </c>
      <c r="Y609">
        <v>80.489999999999995</v>
      </c>
      <c r="Z609">
        <v>86.91</v>
      </c>
      <c r="AA609">
        <v>80.489999999999995</v>
      </c>
      <c r="AB609">
        <v>90.99</v>
      </c>
      <c r="AC609" s="1">
        <f>(Table2[[#This Row],[Close Price]]/Table2[[#This Row],[Day Low]])-1</f>
        <v>3.3917256802087348E-2</v>
      </c>
      <c r="AD609" s="1">
        <f>(Table2[[#This Row],[Day High]]/Table2[[#This Row],[Close Price]])-1</f>
        <v>9.2525835135783829E-3</v>
      </c>
      <c r="AE609" s="1">
        <f>(Table2[[#This Row],[Close Price]]/Table2[[#This Row],[Current Week Low]])-1</f>
        <v>3.3917256802087348E-2</v>
      </c>
      <c r="AF609" s="1">
        <f>(Table2[[#This Row],[Current Week High]]/Table2[[#This Row],[Close Price]])-1</f>
        <v>4.4340302811824106E-2</v>
      </c>
      <c r="AG609" s="1">
        <f>(Table2[[#This Row],[Close Price]]/Table2[[#This Row],[Current Month Low]])-1</f>
        <v>3.3917256802087348E-2</v>
      </c>
      <c r="AH609" s="1">
        <f>(Table2[[#This Row],[Current Month High]]/Table2[[#This Row],[Close Price]])-1</f>
        <v>9.336697909156455E-2</v>
      </c>
      <c r="AI609">
        <v>87.454938716654596</v>
      </c>
      <c r="AJ609">
        <v>14.219050233324101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0.02</v>
      </c>
      <c r="AM609" t="s">
        <v>3159</v>
      </c>
      <c r="AN609">
        <v>9.77</v>
      </c>
      <c r="AO609" t="s">
        <v>3159</v>
      </c>
      <c r="AP609">
        <v>3.2358613823783001E-2</v>
      </c>
      <c r="AQ609">
        <f>(Table2[[#This Row],[Sharpe Ratio]]-AVERAGE(Table2[Sharpe Ratio]))/_xlfn.STDEV.P(Table2[Sharpe Ratio])</f>
        <v>-0.27230951992826979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709</v>
      </c>
      <c r="AT609">
        <f>_xlfn.RANK.AVG(Table2[[#This Row],[6M Return vs Nifty Z-Score]],Table2[6M Return vs Nifty Z-Score])</f>
        <v>538</v>
      </c>
      <c r="AU609">
        <f>_xlfn.RANK.AVG(Table2[[#This Row],[Sharpe Ratio Z-Score]],Table2[Sharpe Ratio Z-Score])</f>
        <v>415</v>
      </c>
      <c r="AV609">
        <f>(Table2[[#This Row],[Rank 1Y]]+Table2[[#This Row],[Rank 6M]]+Table2[[#This Row],[Rank Sharpe]])/3</f>
        <v>554</v>
      </c>
    </row>
    <row r="610" spans="1:48" hidden="1" x14ac:dyDescent="0.3">
      <c r="A610" t="s">
        <v>1307</v>
      </c>
      <c r="B610" t="s">
        <v>1308</v>
      </c>
      <c r="C610" t="s">
        <v>3121</v>
      </c>
      <c r="D610" t="s">
        <v>75</v>
      </c>
      <c r="E610">
        <v>8347.5144820400001</v>
      </c>
      <c r="F610">
        <v>709.4</v>
      </c>
      <c r="G610">
        <v>-30.623964446734998</v>
      </c>
      <c r="H610">
        <f>(Table2[[#This Row],[1Y Return vs Nifty]]-AVERAGE(Table2[1Y Return vs Nifty]))/_xlfn.STDEV.P(Table2[1Y Return vs Nifty])</f>
        <v>-0.91772548586151781</v>
      </c>
      <c r="I610">
        <v>-10.0225379590764</v>
      </c>
      <c r="J610">
        <f>(Table2[[#This Row],[1M Return vs Nifty]]-AVERAGE(Table2[1M Return vs Nifty]))/_xlfn.STDEV.P(Table2[1M Return vs Nifty])</f>
        <v>-0.99142184875647466</v>
      </c>
      <c r="K610">
        <v>-13.197392546701201</v>
      </c>
      <c r="L610">
        <f>(Table2[[#This Row],[6M Return vs Nifty]]-AVERAGE(Table2[6M Return vs Nifty]))/_xlfn.STDEV.P(Table2[6M Return vs Nifty])</f>
        <v>-0.61912652005759428</v>
      </c>
      <c r="M610">
        <v>-9.2289971677073801</v>
      </c>
      <c r="N610">
        <f>(Table2[[#This Row],[1W Return vs Nifty]]-AVERAGE(Table2[1W Return vs Nifty]))/_xlfn.STDEV.P(Table2[1W Return vs Nifty])</f>
        <v>-2.1207987855139869</v>
      </c>
      <c r="O610">
        <v>773.91</v>
      </c>
      <c r="P610">
        <v>788.67154046452595</v>
      </c>
      <c r="Q610">
        <v>805.01380628419997</v>
      </c>
      <c r="R610">
        <v>24.1006742814616</v>
      </c>
      <c r="S610" s="1">
        <f>(Table2[[#This Row],[Close Price]]-Table2[[#This Row],[20D EMA]])/Table2[[#This Row],[20D EMA]]</f>
        <v>-8.3355945781809243E-2</v>
      </c>
      <c r="T610" s="1">
        <f>(Table2[[#This Row],[Close Price]]-Table2[[#This Row],[50D EMA]])/Table2[[#This Row],[50D EMA]]</f>
        <v>-0.10051274376888912</v>
      </c>
      <c r="U610" s="1">
        <f>(Table2[[#This Row],[Close Price]]-Table2[[#This Row],[200D EMA]])/Table2[[#This Row],[200D EMA]]</f>
        <v>-0.11877287760508885</v>
      </c>
      <c r="V610">
        <v>1.08120383277465</v>
      </c>
      <c r="W610">
        <v>690</v>
      </c>
      <c r="X610">
        <v>719</v>
      </c>
      <c r="Y610">
        <v>690</v>
      </c>
      <c r="Z610">
        <v>766</v>
      </c>
      <c r="AA610">
        <v>690</v>
      </c>
      <c r="AB610">
        <v>844.05</v>
      </c>
      <c r="AC610" s="1">
        <f>(Table2[[#This Row],[Close Price]]/Table2[[#This Row],[Day Low]])-1</f>
        <v>2.8115942028985375E-2</v>
      </c>
      <c r="AD610" s="1">
        <f>(Table2[[#This Row],[Day High]]/Table2[[#This Row],[Close Price]])-1</f>
        <v>1.3532562729066777E-2</v>
      </c>
      <c r="AE610" s="1">
        <f>(Table2[[#This Row],[Close Price]]/Table2[[#This Row],[Current Week Low]])-1</f>
        <v>2.8115942028985375E-2</v>
      </c>
      <c r="AF610" s="1">
        <f>(Table2[[#This Row],[Current Week High]]/Table2[[#This Row],[Close Price]])-1</f>
        <v>7.9785734423456489E-2</v>
      </c>
      <c r="AG610" s="1">
        <f>(Table2[[#This Row],[Close Price]]/Table2[[#This Row],[Current Month Low]])-1</f>
        <v>2.8115942028985375E-2</v>
      </c>
      <c r="AH610" s="1">
        <f>(Table2[[#This Row],[Current Month High]]/Table2[[#This Row],[Close Price]])-1</f>
        <v>0.18980828869467148</v>
      </c>
      <c r="AI610">
        <v>40.950098674936498</v>
      </c>
      <c r="AJ610">
        <v>2.8115942028985299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-0.02</v>
      </c>
      <c r="AM610" t="s">
        <v>3158</v>
      </c>
      <c r="AN610">
        <v>-8.89</v>
      </c>
      <c r="AO610" t="s">
        <v>3158</v>
      </c>
      <c r="AP610">
        <v>3.2426497891210001E-3</v>
      </c>
      <c r="AQ610">
        <f>(Table2[[#This Row],[Sharpe Ratio]]-AVERAGE(Table2[Sharpe Ratio]))/_xlfn.STDEV.P(Table2[Sharpe Ratio])</f>
        <v>-0.61742002369582083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632</v>
      </c>
      <c r="AT610">
        <f>_xlfn.RANK.AVG(Table2[[#This Row],[6M Return vs Nifty Z-Score]],Table2[6M Return vs Nifty Z-Score])</f>
        <v>532</v>
      </c>
      <c r="AU610">
        <f>_xlfn.RANK.AVG(Table2[[#This Row],[Sharpe Ratio Z-Score]],Table2[Sharpe Ratio Z-Score])</f>
        <v>500</v>
      </c>
      <c r="AV610">
        <f>(Table2[[#This Row],[Rank 1Y]]+Table2[[#This Row],[Rank 6M]]+Table2[[#This Row],[Rank Sharpe]])/3</f>
        <v>554.66666666666663</v>
      </c>
    </row>
    <row r="611" spans="1:48" hidden="1" x14ac:dyDescent="0.3">
      <c r="A611" t="s">
        <v>1930</v>
      </c>
      <c r="B611" t="s">
        <v>1931</v>
      </c>
      <c r="C611" t="s">
        <v>3113</v>
      </c>
      <c r="D611" t="s">
        <v>24</v>
      </c>
      <c r="E611">
        <v>3566.833928992</v>
      </c>
      <c r="F611">
        <v>113.66</v>
      </c>
      <c r="G611">
        <v>-20.582331429470699</v>
      </c>
      <c r="H611">
        <f>(Table2[[#This Row],[1Y Return vs Nifty]]-AVERAGE(Table2[1Y Return vs Nifty]))/_xlfn.STDEV.P(Table2[1Y Return vs Nifty])</f>
        <v>-0.71591043681341893</v>
      </c>
      <c r="I611">
        <v>6.2568193834222896</v>
      </c>
      <c r="J611">
        <f>(Table2[[#This Row],[1M Return vs Nifty]]-AVERAGE(Table2[1M Return vs Nifty]))/_xlfn.STDEV.P(Table2[1M Return vs Nifty])</f>
        <v>0.78936168959375341</v>
      </c>
      <c r="K611">
        <v>-17.820301846497198</v>
      </c>
      <c r="L611">
        <f>(Table2[[#This Row],[6M Return vs Nifty]]-AVERAGE(Table2[6M Return vs Nifty]))/_xlfn.STDEV.P(Table2[6M Return vs Nifty])</f>
        <v>-0.77962500981893645</v>
      </c>
      <c r="M611">
        <v>1.5517164413304201</v>
      </c>
      <c r="N611">
        <f>(Table2[[#This Row],[1W Return vs Nifty]]-AVERAGE(Table2[1W Return vs Nifty]))/_xlfn.STDEV.P(Table2[1W Return vs Nifty])</f>
        <v>0.1370531058874912</v>
      </c>
      <c r="O611">
        <v>118.47</v>
      </c>
      <c r="P611">
        <v>119.485845039411</v>
      </c>
      <c r="Q611">
        <v>124.070850322837</v>
      </c>
      <c r="R611">
        <v>30.3185268036035</v>
      </c>
      <c r="S611" s="1">
        <f>(Table2[[#This Row],[Close Price]]-Table2[[#This Row],[20D EMA]])/Table2[[#This Row],[20D EMA]]</f>
        <v>-4.0600996032750927E-2</v>
      </c>
      <c r="T611" s="1">
        <f>(Table2[[#This Row],[Close Price]]-Table2[[#This Row],[50D EMA]])/Table2[[#This Row],[50D EMA]]</f>
        <v>-4.8757616749410114E-2</v>
      </c>
      <c r="U611" s="1">
        <f>(Table2[[#This Row],[Close Price]]-Table2[[#This Row],[200D EMA]])/Table2[[#This Row],[200D EMA]]</f>
        <v>-8.3910526088501719E-2</v>
      </c>
      <c r="V611">
        <v>0.86325216381182202</v>
      </c>
      <c r="W611">
        <v>113</v>
      </c>
      <c r="X611">
        <v>118.9</v>
      </c>
      <c r="Y611">
        <v>113</v>
      </c>
      <c r="Z611">
        <v>121.4</v>
      </c>
      <c r="AA611">
        <v>113</v>
      </c>
      <c r="AB611">
        <v>124.4</v>
      </c>
      <c r="AC611" s="1">
        <f>(Table2[[#This Row],[Close Price]]/Table2[[#This Row],[Day Low]])-1</f>
        <v>5.8407079646016768E-3</v>
      </c>
      <c r="AD611" s="1">
        <f>(Table2[[#This Row],[Day High]]/Table2[[#This Row],[Close Price]])-1</f>
        <v>4.6102410698574792E-2</v>
      </c>
      <c r="AE611" s="1">
        <f>(Table2[[#This Row],[Close Price]]/Table2[[#This Row],[Current Week Low]])-1</f>
        <v>5.8407079646016768E-3</v>
      </c>
      <c r="AF611" s="1">
        <f>(Table2[[#This Row],[Current Week High]]/Table2[[#This Row],[Close Price]])-1</f>
        <v>6.8097835650184901E-2</v>
      </c>
      <c r="AG611" s="1">
        <f>(Table2[[#This Row],[Close Price]]/Table2[[#This Row],[Current Month Low]])-1</f>
        <v>5.8407079646016768E-3</v>
      </c>
      <c r="AH611" s="1">
        <f>(Table2[[#This Row],[Current Month High]]/Table2[[#This Row],[Close Price]])-1</f>
        <v>9.4492345592116944E-2</v>
      </c>
      <c r="AI611">
        <v>43.806088333626597</v>
      </c>
      <c r="AJ611">
        <v>4.5726377771644096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-0.05</v>
      </c>
      <c r="AM611" t="s">
        <v>3158</v>
      </c>
      <c r="AN611">
        <v>-4.1100000000000003</v>
      </c>
      <c r="AO611" t="s">
        <v>3158</v>
      </c>
      <c r="AP611">
        <v>6.696396133023E-3</v>
      </c>
      <c r="AQ611">
        <f>(Table2[[#This Row],[Sharpe Ratio]]-AVERAGE(Table2[Sharpe Ratio]))/_xlfn.STDEV.P(Table2[Sharpe Ratio])</f>
        <v>-0.57648288902940914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578</v>
      </c>
      <c r="AT611">
        <f>_xlfn.RANK.AVG(Table2[[#This Row],[6M Return vs Nifty Z-Score]],Table2[6M Return vs Nifty Z-Score])</f>
        <v>599</v>
      </c>
      <c r="AU611">
        <f>_xlfn.RANK.AVG(Table2[[#This Row],[Sharpe Ratio Z-Score]],Table2[Sharpe Ratio Z-Score])</f>
        <v>490</v>
      </c>
      <c r="AV611">
        <f>(Table2[[#This Row],[Rank 1Y]]+Table2[[#This Row],[Rank 6M]]+Table2[[#This Row],[Rank Sharpe]])/3</f>
        <v>555.66666666666663</v>
      </c>
    </row>
    <row r="612" spans="1:48" x14ac:dyDescent="0.3">
      <c r="A612" t="s">
        <v>2117</v>
      </c>
      <c r="B612" t="s">
        <v>2118</v>
      </c>
      <c r="C612" t="s">
        <v>3117</v>
      </c>
      <c r="D612" t="s">
        <v>160</v>
      </c>
      <c r="E612">
        <v>2804.6927864549998</v>
      </c>
      <c r="F612">
        <v>178.89</v>
      </c>
      <c r="G612">
        <v>-10.0546009836949</v>
      </c>
      <c r="H612">
        <f>(Table2[[#This Row],[1Y Return vs Nifty]]-AVERAGE(Table2[1Y Return vs Nifty]))/_xlfn.STDEV.P(Table2[1Y Return vs Nifty])</f>
        <v>-0.50432588352148444</v>
      </c>
      <c r="I612">
        <v>9.8091771232863003</v>
      </c>
      <c r="J612">
        <f>(Table2[[#This Row],[1M Return vs Nifty]]-AVERAGE(Table2[1M Return vs Nifty]))/_xlfn.STDEV.P(Table2[1M Return vs Nifty])</f>
        <v>1.1779507507212665</v>
      </c>
      <c r="K612">
        <v>-16.733182162468001</v>
      </c>
      <c r="L612">
        <f>(Table2[[#This Row],[6M Return vs Nifty]]-AVERAGE(Table2[6M Return vs Nifty]))/_xlfn.STDEV.P(Table2[6M Return vs Nifty])</f>
        <v>-0.7418823122747269</v>
      </c>
      <c r="M612">
        <v>4.85956668556266</v>
      </c>
      <c r="N612">
        <f>(Table2[[#This Row],[1W Return vs Nifty]]-AVERAGE(Table2[1W Return vs Nifty]))/_xlfn.STDEV.P(Table2[1W Return vs Nifty])</f>
        <v>0.8298306159172002</v>
      </c>
      <c r="O612">
        <v>186.38</v>
      </c>
      <c r="P612">
        <v>186.13392702208799</v>
      </c>
      <c r="Q612">
        <v>185.80416363767301</v>
      </c>
      <c r="R612">
        <v>39.1555082063051</v>
      </c>
      <c r="S612" s="1">
        <f>(Table2[[#This Row],[Close Price]]-Table2[[#This Row],[20D EMA]])/Table2[[#This Row],[20D EMA]]</f>
        <v>-4.0186715312801852E-2</v>
      </c>
      <c r="T612" s="1">
        <f>(Table2[[#This Row],[Close Price]]-Table2[[#This Row],[50D EMA]])/Table2[[#This Row],[50D EMA]]</f>
        <v>-3.8917821903732712E-2</v>
      </c>
      <c r="U612" s="1">
        <f>(Table2[[#This Row],[Close Price]]-Table2[[#This Row],[200D EMA]])/Table2[[#This Row],[200D EMA]]</f>
        <v>-3.7212102798492595E-2</v>
      </c>
      <c r="V612">
        <v>0.58025320677162995</v>
      </c>
      <c r="W612">
        <v>177</v>
      </c>
      <c r="X612">
        <v>192.4</v>
      </c>
      <c r="Y612">
        <v>177</v>
      </c>
      <c r="Z612">
        <v>193.68</v>
      </c>
      <c r="AA612">
        <v>177</v>
      </c>
      <c r="AB612">
        <v>200.79</v>
      </c>
      <c r="AC612" s="1">
        <f>(Table2[[#This Row],[Close Price]]/Table2[[#This Row],[Day Low]])-1</f>
        <v>1.0677966101694913E-2</v>
      </c>
      <c r="AD612" s="1">
        <f>(Table2[[#This Row],[Day High]]/Table2[[#This Row],[Close Price]])-1</f>
        <v>7.5521270054223377E-2</v>
      </c>
      <c r="AE612" s="1">
        <f>(Table2[[#This Row],[Close Price]]/Table2[[#This Row],[Current Week Low]])-1</f>
        <v>1.0677966101694913E-2</v>
      </c>
      <c r="AF612" s="1">
        <f>(Table2[[#This Row],[Current Week High]]/Table2[[#This Row],[Close Price]])-1</f>
        <v>8.2676505114875232E-2</v>
      </c>
      <c r="AG612" s="1">
        <f>(Table2[[#This Row],[Close Price]]/Table2[[#This Row],[Current Month Low]])-1</f>
        <v>1.0677966101694913E-2</v>
      </c>
      <c r="AH612" s="1">
        <f>(Table2[[#This Row],[Current Month High]]/Table2[[#This Row],[Close Price]])-1</f>
        <v>0.12242159986583934</v>
      </c>
      <c r="AI612">
        <v>58.1977751690983</v>
      </c>
      <c r="AJ612">
        <v>34.5037593984962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-7.0000000000000007E-2</v>
      </c>
      <c r="AM612" t="s">
        <v>3158</v>
      </c>
      <c r="AN612">
        <v>1.1200000000000001</v>
      </c>
      <c r="AO612" t="s">
        <v>3159</v>
      </c>
      <c r="AP612">
        <v>-1.9671159630121001E-2</v>
      </c>
      <c r="AQ612">
        <f>(Table2[[#This Row],[Sharpe Ratio]]-AVERAGE(Table2[Sharpe Ratio]))/_xlfn.STDEV.P(Table2[Sharpe Ratio])</f>
        <v>-0.88901660564289908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-0.12744343480064368</v>
      </c>
      <c r="AS612">
        <f>_xlfn.RANK.AVG(Table2[[#This Row],[1Y Return vs Nifty Z-Score]],Table2[1Y Return vs Nifty Z-Score])</f>
        <v>488</v>
      </c>
      <c r="AT612">
        <f>_xlfn.RANK.AVG(Table2[[#This Row],[6M Return vs Nifty Z-Score]],Table2[6M Return vs Nifty Z-Score])</f>
        <v>583</v>
      </c>
      <c r="AU612">
        <f>_xlfn.RANK.AVG(Table2[[#This Row],[Sharpe Ratio Z-Score]],Table2[Sharpe Ratio Z-Score])</f>
        <v>597</v>
      </c>
      <c r="AV612">
        <f>(Table2[[#This Row],[Rank 1Y]]+Table2[[#This Row],[Rank 6M]]+Table2[[#This Row],[Rank Sharpe]])/3</f>
        <v>556</v>
      </c>
    </row>
    <row r="613" spans="1:48" hidden="1" x14ac:dyDescent="0.3">
      <c r="A613" t="s">
        <v>1113</v>
      </c>
      <c r="B613" t="s">
        <v>1114</v>
      </c>
      <c r="C613" t="s">
        <v>3127</v>
      </c>
      <c r="D613" t="s">
        <v>475</v>
      </c>
      <c r="E613">
        <v>10916.1135837</v>
      </c>
      <c r="F613">
        <v>823.5</v>
      </c>
      <c r="G613">
        <v>-29.635892055874201</v>
      </c>
      <c r="H613">
        <f>(Table2[[#This Row],[1Y Return vs Nifty]]-AVERAGE(Table2[1Y Return vs Nifty]))/_xlfn.STDEV.P(Table2[1Y Return vs Nifty])</f>
        <v>-0.89786737337306022</v>
      </c>
      <c r="I613">
        <v>-7.50873288805077</v>
      </c>
      <c r="J613">
        <f>(Table2[[#This Row],[1M Return vs Nifty]]-AVERAGE(Table2[1M Return vs Nifty]))/_xlfn.STDEV.P(Table2[1M Return vs Nifty])</f>
        <v>-0.71643908408569978</v>
      </c>
      <c r="K613">
        <v>-5.7684011547583696</v>
      </c>
      <c r="L613">
        <f>(Table2[[#This Row],[6M Return vs Nifty]]-AVERAGE(Table2[6M Return vs Nifty]))/_xlfn.STDEV.P(Table2[6M Return vs Nifty])</f>
        <v>-0.36120627513532144</v>
      </c>
      <c r="M613">
        <v>0.38469827776652199</v>
      </c>
      <c r="N613">
        <f>(Table2[[#This Row],[1W Return vs Nifty]]-AVERAGE(Table2[1W Return vs Nifty]))/_xlfn.STDEV.P(Table2[1W Return vs Nifty])</f>
        <v>-0.1073606002417269</v>
      </c>
      <c r="O613">
        <v>853.14</v>
      </c>
      <c r="P613">
        <v>881.79533891692802</v>
      </c>
      <c r="Q613">
        <v>887.50059254270604</v>
      </c>
      <c r="R613">
        <v>36.348790358715902</v>
      </c>
      <c r="S613" s="1">
        <f>(Table2[[#This Row],[Close Price]]-Table2[[#This Row],[20D EMA]])/Table2[[#This Row],[20D EMA]]</f>
        <v>-3.4742246290175104E-2</v>
      </c>
      <c r="T613" s="1">
        <f>(Table2[[#This Row],[Close Price]]-Table2[[#This Row],[50D EMA]])/Table2[[#This Row],[50D EMA]]</f>
        <v>-6.6109828827775066E-2</v>
      </c>
      <c r="U613" s="1">
        <f>(Table2[[#This Row],[Close Price]]-Table2[[#This Row],[200D EMA]])/Table2[[#This Row],[200D EMA]]</f>
        <v>-7.2113295563378879E-2</v>
      </c>
      <c r="V613">
        <v>0.19210448400997099</v>
      </c>
      <c r="W613">
        <v>800.95</v>
      </c>
      <c r="X613">
        <v>830</v>
      </c>
      <c r="Y613">
        <v>800.95</v>
      </c>
      <c r="Z613">
        <v>846.3</v>
      </c>
      <c r="AA613">
        <v>800.95</v>
      </c>
      <c r="AB613">
        <v>878.25</v>
      </c>
      <c r="AC613" s="1">
        <f>(Table2[[#This Row],[Close Price]]/Table2[[#This Row],[Day Low]])-1</f>
        <v>2.815406704538348E-2</v>
      </c>
      <c r="AD613" s="1">
        <f>(Table2[[#This Row],[Day High]]/Table2[[#This Row],[Close Price]])-1</f>
        <v>7.8931390406800084E-3</v>
      </c>
      <c r="AE613" s="1">
        <f>(Table2[[#This Row],[Close Price]]/Table2[[#This Row],[Current Week Low]])-1</f>
        <v>2.815406704538348E-2</v>
      </c>
      <c r="AF613" s="1">
        <f>(Table2[[#This Row],[Current Week High]]/Table2[[#This Row],[Close Price]])-1</f>
        <v>2.7686703096539089E-2</v>
      </c>
      <c r="AG613" s="1">
        <f>(Table2[[#This Row],[Close Price]]/Table2[[#This Row],[Current Month Low]])-1</f>
        <v>2.815406704538348E-2</v>
      </c>
      <c r="AH613" s="1">
        <f>(Table2[[#This Row],[Current Month High]]/Table2[[#This Row],[Close Price]])-1</f>
        <v>6.6484517304189472E-2</v>
      </c>
      <c r="AI613">
        <v>30.054644808743099</v>
      </c>
      <c r="AJ613">
        <v>8.1347252314358993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0.04</v>
      </c>
      <c r="AM613" t="s">
        <v>3159</v>
      </c>
      <c r="AN613">
        <v>1.75</v>
      </c>
      <c r="AO613" t="s">
        <v>3159</v>
      </c>
      <c r="AP613">
        <v>-2.9205401594581001E-2</v>
      </c>
      <c r="AQ613">
        <f>(Table2[[#This Row],[Sharpe Ratio]]-AVERAGE(Table2[Sharpe Ratio]))/_xlfn.STDEV.P(Table2[Sharpe Ratio])</f>
        <v>-1.0020256423170548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629</v>
      </c>
      <c r="AT613">
        <f>_xlfn.RANK.AVG(Table2[[#This Row],[6M Return vs Nifty Z-Score]],Table2[6M Return vs Nifty Z-Score])</f>
        <v>420</v>
      </c>
      <c r="AU613">
        <f>_xlfn.RANK.AVG(Table2[[#This Row],[Sharpe Ratio Z-Score]],Table2[Sharpe Ratio Z-Score])</f>
        <v>620</v>
      </c>
      <c r="AV613">
        <f>(Table2[[#This Row],[Rank 1Y]]+Table2[[#This Row],[Rank 6M]]+Table2[[#This Row],[Rank Sharpe]])/3</f>
        <v>556.33333333333337</v>
      </c>
    </row>
    <row r="614" spans="1:48" hidden="1" x14ac:dyDescent="0.3">
      <c r="A614" t="s">
        <v>653</v>
      </c>
      <c r="B614" t="s">
        <v>654</v>
      </c>
      <c r="C614" t="s">
        <v>3113</v>
      </c>
      <c r="D614" t="s">
        <v>54</v>
      </c>
      <c r="E614">
        <v>26848.018462349999</v>
      </c>
      <c r="F614">
        <v>347.45</v>
      </c>
      <c r="G614">
        <v>-32.9139257209779</v>
      </c>
      <c r="H614">
        <f>(Table2[[#This Row],[1Y Return vs Nifty]]-AVERAGE(Table2[1Y Return vs Nifty]))/_xlfn.STDEV.P(Table2[1Y Return vs Nifty])</f>
        <v>-0.96374874184836967</v>
      </c>
      <c r="I614">
        <v>0.30162412354378398</v>
      </c>
      <c r="J614">
        <f>(Table2[[#This Row],[1M Return vs Nifty]]-AVERAGE(Table2[1M Return vs Nifty]))/_xlfn.STDEV.P(Table2[1M Return vs Nifty])</f>
        <v>0.13792849949061006</v>
      </c>
      <c r="K614">
        <v>-30.504115672437401</v>
      </c>
      <c r="L614">
        <f>(Table2[[#This Row],[6M Return vs Nifty]]-AVERAGE(Table2[6M Return vs Nifty]))/_xlfn.STDEV.P(Table2[6M Return vs Nifty])</f>
        <v>-1.2199825490783089</v>
      </c>
      <c r="M614">
        <v>2.3067805282043299</v>
      </c>
      <c r="N614">
        <f>(Table2[[#This Row],[1W Return vs Nifty]]-AVERAGE(Table2[1W Return vs Nifty]))/_xlfn.STDEV.P(Table2[1W Return vs Nifty])</f>
        <v>0.29518947222676417</v>
      </c>
      <c r="O614">
        <v>365.92</v>
      </c>
      <c r="P614">
        <v>375.519529239436</v>
      </c>
      <c r="Q614">
        <v>402.00489312464998</v>
      </c>
      <c r="R614">
        <v>35.893252661794897</v>
      </c>
      <c r="S614" s="1">
        <f>(Table2[[#This Row],[Close Price]]-Table2[[#This Row],[20D EMA]])/Table2[[#This Row],[20D EMA]]</f>
        <v>-5.0475513773502477E-2</v>
      </c>
      <c r="T614" s="1">
        <f>(Table2[[#This Row],[Close Price]]-Table2[[#This Row],[50D EMA]])/Table2[[#This Row],[50D EMA]]</f>
        <v>-7.4748520526447829E-2</v>
      </c>
      <c r="U614" s="1">
        <f>(Table2[[#This Row],[Close Price]]-Table2[[#This Row],[200D EMA]])/Table2[[#This Row],[200D EMA]]</f>
        <v>-0.13570703754527216</v>
      </c>
      <c r="V614">
        <v>1.4233936177592199</v>
      </c>
      <c r="W614">
        <v>345.4</v>
      </c>
      <c r="X614">
        <v>363.3</v>
      </c>
      <c r="Y614">
        <v>340.05</v>
      </c>
      <c r="Z614">
        <v>371.9</v>
      </c>
      <c r="AA614">
        <v>340.05</v>
      </c>
      <c r="AB614">
        <v>383.7</v>
      </c>
      <c r="AC614" s="1">
        <f>(Table2[[#This Row],[Close Price]]/Table2[[#This Row],[Day Low]])-1</f>
        <v>5.9351476548930027E-3</v>
      </c>
      <c r="AD614" s="1">
        <f>(Table2[[#This Row],[Day High]]/Table2[[#This Row],[Close Price]])-1</f>
        <v>4.5618074543099851E-2</v>
      </c>
      <c r="AE614" s="1">
        <f>(Table2[[#This Row],[Close Price]]/Table2[[#This Row],[Current Week Low]])-1</f>
        <v>2.1761505660932157E-2</v>
      </c>
      <c r="AF614" s="1">
        <f>(Table2[[#This Row],[Current Week High]]/Table2[[#This Row],[Close Price]])-1</f>
        <v>7.036983738667435E-2</v>
      </c>
      <c r="AG614" s="1">
        <f>(Table2[[#This Row],[Close Price]]/Table2[[#This Row],[Current Month Low]])-1</f>
        <v>2.1761505660932157E-2</v>
      </c>
      <c r="AH614" s="1">
        <f>(Table2[[#This Row],[Current Month High]]/Table2[[#This Row],[Close Price]])-1</f>
        <v>0.10433155849762565</v>
      </c>
      <c r="AI614">
        <v>49.575478486113099</v>
      </c>
      <c r="AJ614">
        <v>28.661359007591098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-0.12</v>
      </c>
      <c r="AM614" t="s">
        <v>3158</v>
      </c>
      <c r="AN614">
        <v>8.6999999999999993</v>
      </c>
      <c r="AO614" t="s">
        <v>3159</v>
      </c>
      <c r="AP614">
        <v>6.2977400772651002E-2</v>
      </c>
      <c r="AQ614">
        <f>(Table2[[#This Row],[Sharpe Ratio]]-AVERAGE(Table2[Sharpe Ratio]))/_xlfn.STDEV.P(Table2[Sharpe Ratio])</f>
        <v>9.0613891300549587E-2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647</v>
      </c>
      <c r="AT614">
        <f>_xlfn.RANK.AVG(Table2[[#This Row],[6M Return vs Nifty Z-Score]],Table2[6M Return vs Nifty Z-Score])</f>
        <v>703</v>
      </c>
      <c r="AU614">
        <f>_xlfn.RANK.AVG(Table2[[#This Row],[Sharpe Ratio Z-Score]],Table2[Sharpe Ratio Z-Score])</f>
        <v>323</v>
      </c>
      <c r="AV614">
        <f>(Table2[[#This Row],[Rank 1Y]]+Table2[[#This Row],[Rank 6M]]+Table2[[#This Row],[Rank Sharpe]])/3</f>
        <v>557.66666666666663</v>
      </c>
    </row>
    <row r="615" spans="1:48" hidden="1" x14ac:dyDescent="0.3">
      <c r="A615" t="s">
        <v>1774</v>
      </c>
      <c r="B615" t="s">
        <v>1775</v>
      </c>
      <c r="C615" t="s">
        <v>3117</v>
      </c>
      <c r="D615" t="s">
        <v>51</v>
      </c>
      <c r="E615">
        <v>4265.9597999999996</v>
      </c>
      <c r="F615">
        <v>467.4</v>
      </c>
      <c r="G615">
        <v>-24.014043049044599</v>
      </c>
      <c r="H615">
        <f>(Table2[[#This Row],[1Y Return vs Nifty]]-AVERAGE(Table2[1Y Return vs Nifty]))/_xlfn.STDEV.P(Table2[1Y Return vs Nifty])</f>
        <v>-0.7848803989333768</v>
      </c>
      <c r="I615">
        <v>-1.1924464981596099</v>
      </c>
      <c r="J615">
        <f>(Table2[[#This Row],[1M Return vs Nifty]]-AVERAGE(Table2[1M Return vs Nifty]))/_xlfn.STDEV.P(Table2[1M Return vs Nifty])</f>
        <v>-2.5506475999259093E-2</v>
      </c>
      <c r="K615">
        <v>-7.5046026803949299</v>
      </c>
      <c r="L615">
        <f>(Table2[[#This Row],[6M Return vs Nifty]]-AVERAGE(Table2[6M Return vs Nifty]))/_xlfn.STDEV.P(Table2[6M Return vs Nifty])</f>
        <v>-0.42148384164485758</v>
      </c>
      <c r="M615">
        <v>1.3291992476801799</v>
      </c>
      <c r="N615">
        <f>(Table2[[#This Row],[1W Return vs Nifty]]-AVERAGE(Table2[1W Return vs Nifty]))/_xlfn.STDEV.P(Table2[1W Return vs Nifty])</f>
        <v>9.0450359096095362E-2</v>
      </c>
      <c r="O615">
        <v>488.47</v>
      </c>
      <c r="P615">
        <v>503.01795559741402</v>
      </c>
      <c r="Q615">
        <v>508.86821900006402</v>
      </c>
      <c r="R615">
        <v>23.388425021582002</v>
      </c>
      <c r="S615" s="1">
        <f>(Table2[[#This Row],[Close Price]]-Table2[[#This Row],[20D EMA]])/Table2[[#This Row],[20D EMA]]</f>
        <v>-4.3134685855835665E-2</v>
      </c>
      <c r="T615" s="1">
        <f>(Table2[[#This Row],[Close Price]]-Table2[[#This Row],[50D EMA]])/Table2[[#This Row],[50D EMA]]</f>
        <v>-7.0808517272732421E-2</v>
      </c>
      <c r="U615" s="1">
        <f>(Table2[[#This Row],[Close Price]]-Table2[[#This Row],[200D EMA]])/Table2[[#This Row],[200D EMA]]</f>
        <v>-8.1491076572928645E-2</v>
      </c>
      <c r="V615">
        <v>0.29563662332988599</v>
      </c>
      <c r="W615">
        <v>463.35</v>
      </c>
      <c r="X615">
        <v>477.05</v>
      </c>
      <c r="Y615">
        <v>463.35</v>
      </c>
      <c r="Z615">
        <v>493.1</v>
      </c>
      <c r="AA615">
        <v>463.35</v>
      </c>
      <c r="AB615">
        <v>502</v>
      </c>
      <c r="AC615" s="1">
        <f>(Table2[[#This Row],[Close Price]]/Table2[[#This Row],[Day Low]])-1</f>
        <v>8.7406927808351131E-3</v>
      </c>
      <c r="AD615" s="1">
        <f>(Table2[[#This Row],[Day High]]/Table2[[#This Row],[Close Price]])-1</f>
        <v>2.0646127513906709E-2</v>
      </c>
      <c r="AE615" s="1">
        <f>(Table2[[#This Row],[Close Price]]/Table2[[#This Row],[Current Week Low]])-1</f>
        <v>8.7406927808351131E-3</v>
      </c>
      <c r="AF615" s="1">
        <f>(Table2[[#This Row],[Current Week High]]/Table2[[#This Row],[Close Price]])-1</f>
        <v>5.4985023534446009E-2</v>
      </c>
      <c r="AG615" s="1">
        <f>(Table2[[#This Row],[Close Price]]/Table2[[#This Row],[Current Month Low]])-1</f>
        <v>8.7406927808351131E-3</v>
      </c>
      <c r="AH615" s="1">
        <f>(Table2[[#This Row],[Current Month High]]/Table2[[#This Row],[Close Price]])-1</f>
        <v>7.4026529738981717E-2</v>
      </c>
      <c r="AI615">
        <v>35.857937526743598</v>
      </c>
      <c r="AJ615">
        <v>8.4328964157290098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-0.18</v>
      </c>
      <c r="AM615" t="s">
        <v>3158</v>
      </c>
      <c r="AN615">
        <v>-3.39</v>
      </c>
      <c r="AO615" t="s">
        <v>3158</v>
      </c>
      <c r="AP615">
        <v>-3.1743379154879001E-2</v>
      </c>
      <c r="AQ615">
        <f>(Table2[[#This Row],[Sharpe Ratio]]-AVERAGE(Table2[Sharpe Ratio]))/_xlfn.STDEV.P(Table2[Sharpe Ratio])</f>
        <v>-1.0321082016079806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597</v>
      </c>
      <c r="AT615">
        <f>_xlfn.RANK.AVG(Table2[[#This Row],[6M Return vs Nifty Z-Score]],Table2[6M Return vs Nifty Z-Score])</f>
        <v>450</v>
      </c>
      <c r="AU615">
        <f>_xlfn.RANK.AVG(Table2[[#This Row],[Sharpe Ratio Z-Score]],Table2[Sharpe Ratio Z-Score])</f>
        <v>626</v>
      </c>
      <c r="AV615">
        <f>(Table2[[#This Row],[Rank 1Y]]+Table2[[#This Row],[Rank 6M]]+Table2[[#This Row],[Rank Sharpe]])/3</f>
        <v>557.66666666666663</v>
      </c>
    </row>
    <row r="616" spans="1:48" hidden="1" x14ac:dyDescent="0.3">
      <c r="A616" t="s">
        <v>722</v>
      </c>
      <c r="B616" t="s">
        <v>723</v>
      </c>
      <c r="C616" t="s">
        <v>3124</v>
      </c>
      <c r="D616" t="s">
        <v>271</v>
      </c>
      <c r="E616">
        <v>23147.676800000001</v>
      </c>
      <c r="F616">
        <v>2090.65</v>
      </c>
      <c r="G616">
        <v>-21.371657721288798</v>
      </c>
      <c r="H616">
        <f>(Table2[[#This Row],[1Y Return vs Nifty]]-AVERAGE(Table2[1Y Return vs Nifty]))/_xlfn.STDEV.P(Table2[1Y Return vs Nifty])</f>
        <v>-0.73177418367853009</v>
      </c>
      <c r="I616">
        <v>-7.2008351941220203</v>
      </c>
      <c r="J616">
        <f>(Table2[[#This Row],[1M Return vs Nifty]]-AVERAGE(Table2[1M Return vs Nifty]))/_xlfn.STDEV.P(Table2[1M Return vs Nifty])</f>
        <v>-0.68275844588182366</v>
      </c>
      <c r="K616">
        <v>-12.8839046714616</v>
      </c>
      <c r="L616">
        <f>(Table2[[#This Row],[6M Return vs Nifty]]-AVERAGE(Table2[6M Return vs Nifty]))/_xlfn.STDEV.P(Table2[6M Return vs Nifty])</f>
        <v>-0.60824282598713764</v>
      </c>
      <c r="M616">
        <v>1.485290184655</v>
      </c>
      <c r="N616">
        <f>(Table2[[#This Row],[1W Return vs Nifty]]-AVERAGE(Table2[1W Return vs Nifty]))/_xlfn.STDEV.P(Table2[1W Return vs Nifty])</f>
        <v>0.1231411651095093</v>
      </c>
      <c r="O616">
        <v>2213.27</v>
      </c>
      <c r="P616">
        <v>2311.5870086090599</v>
      </c>
      <c r="Q616">
        <v>2345.06891690361</v>
      </c>
      <c r="R616">
        <v>29.765564087256301</v>
      </c>
      <c r="S616" s="1">
        <f>(Table2[[#This Row],[Close Price]]-Table2[[#This Row],[20D EMA]])/Table2[[#This Row],[20D EMA]]</f>
        <v>-5.5402187713202586E-2</v>
      </c>
      <c r="T616" s="1">
        <f>(Table2[[#This Row],[Close Price]]-Table2[[#This Row],[50D EMA]])/Table2[[#This Row],[50D EMA]]</f>
        <v>-9.5578062943866074E-2</v>
      </c>
      <c r="U616" s="1">
        <f>(Table2[[#This Row],[Close Price]]-Table2[[#This Row],[200D EMA]])/Table2[[#This Row],[200D EMA]]</f>
        <v>-0.10849101920618197</v>
      </c>
      <c r="V616">
        <v>1.4946011355164299</v>
      </c>
      <c r="W616">
        <v>2066</v>
      </c>
      <c r="X616">
        <v>2118</v>
      </c>
      <c r="Y616">
        <v>2066</v>
      </c>
      <c r="Z616">
        <v>2166.5</v>
      </c>
      <c r="AA616">
        <v>2066</v>
      </c>
      <c r="AB616">
        <v>2304.75</v>
      </c>
      <c r="AC616" s="1">
        <f>(Table2[[#This Row],[Close Price]]/Table2[[#This Row],[Day Low]])-1</f>
        <v>1.1931268151016416E-2</v>
      </c>
      <c r="AD616" s="1">
        <f>(Table2[[#This Row],[Day High]]/Table2[[#This Row],[Close Price]])-1</f>
        <v>1.3082055819960248E-2</v>
      </c>
      <c r="AE616" s="1">
        <f>(Table2[[#This Row],[Close Price]]/Table2[[#This Row],[Current Week Low]])-1</f>
        <v>1.1931268151016416E-2</v>
      </c>
      <c r="AF616" s="1">
        <f>(Table2[[#This Row],[Current Week High]]/Table2[[#This Row],[Close Price]])-1</f>
        <v>3.6280582593930077E-2</v>
      </c>
      <c r="AG616" s="1">
        <f>(Table2[[#This Row],[Close Price]]/Table2[[#This Row],[Current Month Low]])-1</f>
        <v>1.1931268151016416E-2</v>
      </c>
      <c r="AH616" s="1">
        <f>(Table2[[#This Row],[Current Month High]]/Table2[[#This Row],[Close Price]])-1</f>
        <v>0.10240834190323578</v>
      </c>
      <c r="AI616">
        <v>41.582761342166201</v>
      </c>
      <c r="AJ616">
        <v>11.4894411262798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-0.04</v>
      </c>
      <c r="AM616" t="s">
        <v>3158</v>
      </c>
      <c r="AN616">
        <v>0</v>
      </c>
      <c r="AO616" t="s">
        <v>3160</v>
      </c>
      <c r="AP616">
        <v>-2.9520558920009998E-3</v>
      </c>
      <c r="AQ616">
        <f>(Table2[[#This Row],[Sharpe Ratio]]-AVERAGE(Table2[Sharpe Ratio]))/_xlfn.STDEV.P(Table2[Sharpe Ratio])</f>
        <v>-0.6908456535584846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584</v>
      </c>
      <c r="AT616">
        <f>_xlfn.RANK.AVG(Table2[[#This Row],[6M Return vs Nifty Z-Score]],Table2[6M Return vs Nifty Z-Score])</f>
        <v>529</v>
      </c>
      <c r="AU616">
        <f>_xlfn.RANK.AVG(Table2[[#This Row],[Sharpe Ratio Z-Score]],Table2[Sharpe Ratio Z-Score])</f>
        <v>563</v>
      </c>
      <c r="AV616">
        <f>(Table2[[#This Row],[Rank 1Y]]+Table2[[#This Row],[Rank 6M]]+Table2[[#This Row],[Rank Sharpe]])/3</f>
        <v>558.66666666666663</v>
      </c>
    </row>
    <row r="617" spans="1:48" hidden="1" x14ac:dyDescent="0.3">
      <c r="A617" t="s">
        <v>1065</v>
      </c>
      <c r="B617" t="s">
        <v>1066</v>
      </c>
      <c r="C617" t="s">
        <v>3121</v>
      </c>
      <c r="D617" t="s">
        <v>75</v>
      </c>
      <c r="E617">
        <v>11736.151187580001</v>
      </c>
      <c r="F617">
        <v>328.6</v>
      </c>
      <c r="G617">
        <v>-25.9752087149228</v>
      </c>
      <c r="H617">
        <f>(Table2[[#This Row],[1Y Return vs Nifty]]-AVERAGE(Table2[1Y Return vs Nifty]))/_xlfn.STDEV.P(Table2[1Y Return vs Nifty])</f>
        <v>-0.82429557616303473</v>
      </c>
      <c r="I617">
        <v>1.0459234475315</v>
      </c>
      <c r="J617">
        <f>(Table2[[#This Row],[1M Return vs Nifty]]-AVERAGE(Table2[1M Return vs Nifty]))/_xlfn.STDEV.P(Table2[1M Return vs Nifty])</f>
        <v>0.21934670021419519</v>
      </c>
      <c r="K617">
        <v>-0.42840945770821298</v>
      </c>
      <c r="L617">
        <f>(Table2[[#This Row],[6M Return vs Nifty]]-AVERAGE(Table2[6M Return vs Nifty]))/_xlfn.STDEV.P(Table2[6M Return vs Nifty])</f>
        <v>-0.17581206834167354</v>
      </c>
      <c r="M617">
        <v>8.3145314155573094E-2</v>
      </c>
      <c r="N617">
        <f>(Table2[[#This Row],[1W Return vs Nifty]]-AVERAGE(Table2[1W Return vs Nifty]))/_xlfn.STDEV.P(Table2[1W Return vs Nifty])</f>
        <v>-0.17051615319843608</v>
      </c>
      <c r="O617">
        <v>347.61</v>
      </c>
      <c r="P617">
        <v>348.83946895259697</v>
      </c>
      <c r="Q617">
        <v>345.70873937408902</v>
      </c>
      <c r="R617">
        <v>24.941639907475199</v>
      </c>
      <c r="S617" s="1">
        <f>(Table2[[#This Row],[Close Price]]-Table2[[#This Row],[20D EMA]])/Table2[[#This Row],[20D EMA]]</f>
        <v>-5.4687724749000285E-2</v>
      </c>
      <c r="T617" s="1">
        <f>(Table2[[#This Row],[Close Price]]-Table2[[#This Row],[50D EMA]])/Table2[[#This Row],[50D EMA]]</f>
        <v>-5.8019435167031654E-2</v>
      </c>
      <c r="U617" s="1">
        <f>(Table2[[#This Row],[Close Price]]-Table2[[#This Row],[200D EMA]])/Table2[[#This Row],[200D EMA]]</f>
        <v>-4.9488883055327539E-2</v>
      </c>
      <c r="V617">
        <v>0.26059285530565501</v>
      </c>
      <c r="W617">
        <v>327.5</v>
      </c>
      <c r="X617">
        <v>338.1</v>
      </c>
      <c r="Y617">
        <v>327.5</v>
      </c>
      <c r="Z617">
        <v>350.75</v>
      </c>
      <c r="AA617">
        <v>327.5</v>
      </c>
      <c r="AB617">
        <v>362.65</v>
      </c>
      <c r="AC617" s="1">
        <f>(Table2[[#This Row],[Close Price]]/Table2[[#This Row],[Day Low]])-1</f>
        <v>3.3587786259543506E-3</v>
      </c>
      <c r="AD617" s="1">
        <f>(Table2[[#This Row],[Day High]]/Table2[[#This Row],[Close Price]])-1</f>
        <v>2.8910529519172279E-2</v>
      </c>
      <c r="AE617" s="1">
        <f>(Table2[[#This Row],[Close Price]]/Table2[[#This Row],[Current Week Low]])-1</f>
        <v>3.3587786259543506E-3</v>
      </c>
      <c r="AF617" s="1">
        <f>(Table2[[#This Row],[Current Week High]]/Table2[[#This Row],[Close Price]])-1</f>
        <v>6.740718198417528E-2</v>
      </c>
      <c r="AG617" s="1">
        <f>(Table2[[#This Row],[Close Price]]/Table2[[#This Row],[Current Month Low]])-1</f>
        <v>3.3587786259543506E-3</v>
      </c>
      <c r="AH617" s="1">
        <f>(Table2[[#This Row],[Current Month High]]/Table2[[#This Row],[Close Price]])-1</f>
        <v>0.10362142422398035</v>
      </c>
      <c r="AI617">
        <v>21.119902617163699</v>
      </c>
      <c r="AJ617">
        <v>12.8046687263989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7.0000000000000007E-2</v>
      </c>
      <c r="AM617" t="s">
        <v>3159</v>
      </c>
      <c r="AN617">
        <v>-3.07</v>
      </c>
      <c r="AO617" t="s">
        <v>3158</v>
      </c>
      <c r="AP617">
        <v>-9.5588419815999998E-2</v>
      </c>
      <c r="AQ617">
        <f>(Table2[[#This Row],[Sharpe Ratio]]-AVERAGE(Table2[Sharpe Ratio]))/_xlfn.STDEV.P(Table2[Sharpe Ratio])</f>
        <v>-1.7888612364512944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608</v>
      </c>
      <c r="AT617">
        <f>_xlfn.RANK.AVG(Table2[[#This Row],[6M Return vs Nifty Z-Score]],Table2[6M Return vs Nifty Z-Score])</f>
        <v>364</v>
      </c>
      <c r="AU617">
        <f>_xlfn.RANK.AVG(Table2[[#This Row],[Sharpe Ratio Z-Score]],Table2[Sharpe Ratio Z-Score])</f>
        <v>705</v>
      </c>
      <c r="AV617">
        <f>(Table2[[#This Row],[Rank 1Y]]+Table2[[#This Row],[Rank 6M]]+Table2[[#This Row],[Rank Sharpe]])/3</f>
        <v>559</v>
      </c>
    </row>
    <row r="618" spans="1:48" hidden="1" x14ac:dyDescent="0.3">
      <c r="A618" t="s">
        <v>1000</v>
      </c>
      <c r="B618" t="s">
        <v>1001</v>
      </c>
      <c r="C618" t="s">
        <v>3113</v>
      </c>
      <c r="D618" t="s">
        <v>54</v>
      </c>
      <c r="E618">
        <v>13382.133065489999</v>
      </c>
      <c r="F618">
        <v>158.1</v>
      </c>
      <c r="G618">
        <v>-8.5194481824681905</v>
      </c>
      <c r="H618">
        <f>(Table2[[#This Row],[1Y Return vs Nifty]]-AVERAGE(Table2[1Y Return vs Nifty]))/_xlfn.STDEV.P(Table2[1Y Return vs Nifty])</f>
        <v>-0.47347264109137016</v>
      </c>
      <c r="I618">
        <v>-9.7487618864338508</v>
      </c>
      <c r="J618">
        <f>(Table2[[#This Row],[1M Return vs Nifty]]-AVERAGE(Table2[1M Return vs Nifty]))/_xlfn.STDEV.P(Table2[1M Return vs Nifty])</f>
        <v>-0.96147374250763185</v>
      </c>
      <c r="K618">
        <v>-15.484837732672201</v>
      </c>
      <c r="L618">
        <f>(Table2[[#This Row],[6M Return vs Nifty]]-AVERAGE(Table2[6M Return vs Nifty]))/_xlfn.STDEV.P(Table2[6M Return vs Nifty])</f>
        <v>-0.69854220268333789</v>
      </c>
      <c r="M618">
        <v>2.9618482001526898</v>
      </c>
      <c r="N618">
        <f>(Table2[[#This Row],[1W Return vs Nifty]]-AVERAGE(Table2[1W Return vs Nifty]))/_xlfn.STDEV.P(Table2[1W Return vs Nifty])</f>
        <v>0.43238315306665204</v>
      </c>
      <c r="O618">
        <v>160.16</v>
      </c>
      <c r="P618">
        <v>174.65412493986599</v>
      </c>
      <c r="Q618">
        <v>182.15083927490201</v>
      </c>
      <c r="R618">
        <v>51.531203099778701</v>
      </c>
      <c r="S618" s="1">
        <f>(Table2[[#This Row],[Close Price]]-Table2[[#This Row],[20D EMA]])/Table2[[#This Row],[20D EMA]]</f>
        <v>-1.2862137862137876E-2</v>
      </c>
      <c r="T618" s="1">
        <f>(Table2[[#This Row],[Close Price]]-Table2[[#This Row],[50D EMA]])/Table2[[#This Row],[50D EMA]]</f>
        <v>-9.4782330194409334E-2</v>
      </c>
      <c r="U618" s="1">
        <f>(Table2[[#This Row],[Close Price]]-Table2[[#This Row],[200D EMA]])/Table2[[#This Row],[200D EMA]]</f>
        <v>-0.13203803710508571</v>
      </c>
      <c r="V618">
        <v>1.41785975659216</v>
      </c>
      <c r="W618">
        <v>156</v>
      </c>
      <c r="X618">
        <v>164</v>
      </c>
      <c r="Y618">
        <v>147.66999999999999</v>
      </c>
      <c r="Z618">
        <v>164</v>
      </c>
      <c r="AA618">
        <v>147.66999999999999</v>
      </c>
      <c r="AB618">
        <v>164</v>
      </c>
      <c r="AC618" s="1">
        <f>(Table2[[#This Row],[Close Price]]/Table2[[#This Row],[Day Low]])-1</f>
        <v>1.3461538461538414E-2</v>
      </c>
      <c r="AD618" s="1">
        <f>(Table2[[#This Row],[Day High]]/Table2[[#This Row],[Close Price]])-1</f>
        <v>3.7318153067678717E-2</v>
      </c>
      <c r="AE618" s="1">
        <f>(Table2[[#This Row],[Close Price]]/Table2[[#This Row],[Current Week Low]])-1</f>
        <v>7.0630459809033708E-2</v>
      </c>
      <c r="AF618" s="1">
        <f>(Table2[[#This Row],[Current Week High]]/Table2[[#This Row],[Close Price]])-1</f>
        <v>3.7318153067678717E-2</v>
      </c>
      <c r="AG618" s="1">
        <f>(Table2[[#This Row],[Close Price]]/Table2[[#This Row],[Current Month Low]])-1</f>
        <v>7.0630459809033708E-2</v>
      </c>
      <c r="AH618" s="1">
        <f>(Table2[[#This Row],[Current Month High]]/Table2[[#This Row],[Close Price]])-1</f>
        <v>3.7318153067678717E-2</v>
      </c>
      <c r="AI618">
        <v>45.730550284629999</v>
      </c>
      <c r="AJ618">
        <v>15.8241758241758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-0.26</v>
      </c>
      <c r="AM618" t="s">
        <v>3158</v>
      </c>
      <c r="AN618">
        <v>6.48</v>
      </c>
      <c r="AO618" t="s">
        <v>3159</v>
      </c>
      <c r="AP618">
        <v>-3.2928930840455999E-2</v>
      </c>
      <c r="AQ618">
        <f>(Table2[[#This Row],[Sharpe Ratio]]-AVERAGE(Table2[Sharpe Ratio]))/_xlfn.STDEV.P(Table2[Sharpe Ratio])</f>
        <v>-1.0461605042885604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481</v>
      </c>
      <c r="AT618">
        <f>_xlfn.RANK.AVG(Table2[[#This Row],[6M Return vs Nifty Z-Score]],Table2[6M Return vs Nifty Z-Score])</f>
        <v>569</v>
      </c>
      <c r="AU618">
        <f>_xlfn.RANK.AVG(Table2[[#This Row],[Sharpe Ratio Z-Score]],Table2[Sharpe Ratio Z-Score])</f>
        <v>628</v>
      </c>
      <c r="AV618">
        <f>(Table2[[#This Row],[Rank 1Y]]+Table2[[#This Row],[Rank 6M]]+Table2[[#This Row],[Rank Sharpe]])/3</f>
        <v>559.33333333333337</v>
      </c>
    </row>
    <row r="619" spans="1:48" hidden="1" x14ac:dyDescent="0.3">
      <c r="A619" t="s">
        <v>465</v>
      </c>
      <c r="B619" t="s">
        <v>466</v>
      </c>
      <c r="C619" t="s">
        <v>3120</v>
      </c>
      <c r="D619" t="s">
        <v>117</v>
      </c>
      <c r="E619">
        <v>46133.836952840997</v>
      </c>
      <c r="F619">
        <v>111.69</v>
      </c>
      <c r="G619">
        <v>5.4662508352935104</v>
      </c>
      <c r="H619">
        <f>(Table2[[#This Row],[1Y Return vs Nifty]]-AVERAGE(Table2[1Y Return vs Nifty]))/_xlfn.STDEV.P(Table2[1Y Return vs Nifty])</f>
        <v>-0.19239041787241376</v>
      </c>
      <c r="I619">
        <v>-10.539738747622099</v>
      </c>
      <c r="J619">
        <f>(Table2[[#This Row],[1M Return vs Nifty]]-AVERAGE(Table2[1M Return vs Nifty]))/_xlfn.STDEV.P(Table2[1M Return vs Nifty])</f>
        <v>-1.0479979549802458</v>
      </c>
      <c r="K619">
        <v>-35.465025601208801</v>
      </c>
      <c r="L619">
        <f>(Table2[[#This Row],[6M Return vs Nifty]]-AVERAGE(Table2[6M Return vs Nifty]))/_xlfn.STDEV.P(Table2[6M Return vs Nifty])</f>
        <v>-1.3922157684159659</v>
      </c>
      <c r="M619">
        <v>-0.20016314529366599</v>
      </c>
      <c r="N619">
        <f>(Table2[[#This Row],[1W Return vs Nifty]]-AVERAGE(Table2[1W Return vs Nifty]))/_xlfn.STDEV.P(Table2[1W Return vs Nifty])</f>
        <v>-0.2298506800410052</v>
      </c>
      <c r="O619">
        <v>119.5</v>
      </c>
      <c r="P619">
        <v>125.728182186647</v>
      </c>
      <c r="Q619">
        <v>130.61021524970201</v>
      </c>
      <c r="R619">
        <v>32.267692140596999</v>
      </c>
      <c r="S619" s="1">
        <f>(Table2[[#This Row],[Close Price]]-Table2[[#This Row],[20D EMA]])/Table2[[#This Row],[20D EMA]]</f>
        <v>-6.5355648535564873E-2</v>
      </c>
      <c r="T619" s="1">
        <f>(Table2[[#This Row],[Close Price]]-Table2[[#This Row],[50D EMA]])/Table2[[#This Row],[50D EMA]]</f>
        <v>-0.111655015943895</v>
      </c>
      <c r="U619" s="1">
        <f>(Table2[[#This Row],[Close Price]]-Table2[[#This Row],[200D EMA]])/Table2[[#This Row],[200D EMA]]</f>
        <v>-0.14486014905901609</v>
      </c>
      <c r="V619">
        <v>1.07870316855903</v>
      </c>
      <c r="W619">
        <v>111</v>
      </c>
      <c r="X619">
        <v>114.49</v>
      </c>
      <c r="Y619">
        <v>111</v>
      </c>
      <c r="Z619">
        <v>119.2</v>
      </c>
      <c r="AA619">
        <v>111</v>
      </c>
      <c r="AB619">
        <v>126.85</v>
      </c>
      <c r="AC619" s="1">
        <f>(Table2[[#This Row],[Close Price]]/Table2[[#This Row],[Day Low]])-1</f>
        <v>6.2162162162162637E-3</v>
      </c>
      <c r="AD619" s="1">
        <f>(Table2[[#This Row],[Day High]]/Table2[[#This Row],[Close Price]])-1</f>
        <v>2.5069388485988053E-2</v>
      </c>
      <c r="AE619" s="1">
        <f>(Table2[[#This Row],[Close Price]]/Table2[[#This Row],[Current Week Low]])-1</f>
        <v>6.2162162162162637E-3</v>
      </c>
      <c r="AF619" s="1">
        <f>(Table2[[#This Row],[Current Week High]]/Table2[[#This Row],[Close Price]])-1</f>
        <v>6.7239681260632178E-2</v>
      </c>
      <c r="AG619" s="1">
        <f>(Table2[[#This Row],[Close Price]]/Table2[[#This Row],[Current Month Low]])-1</f>
        <v>6.2162162162162637E-3</v>
      </c>
      <c r="AH619" s="1">
        <f>(Table2[[#This Row],[Current Month High]]/Table2[[#This Row],[Close Price]])-1</f>
        <v>0.13573283194556351</v>
      </c>
      <c r="AI619">
        <v>56.997045393499803</v>
      </c>
      <c r="AJ619">
        <v>27.572815533980499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3158</v>
      </c>
      <c r="AN619">
        <v>-2.6</v>
      </c>
      <c r="AO619" t="s">
        <v>3158</v>
      </c>
      <c r="AP619">
        <v>-1.3786731628756E-2</v>
      </c>
      <c r="AQ619">
        <f>(Table2[[#This Row],[Sharpe Ratio]]-AVERAGE(Table2[Sharpe Ratio]))/_xlfn.STDEV.P(Table2[Sharpe Ratio])</f>
        <v>-0.81926868627064831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373</v>
      </c>
      <c r="AT619">
        <f>_xlfn.RANK.AVG(Table2[[#This Row],[6M Return vs Nifty Z-Score]],Table2[6M Return vs Nifty Z-Score])</f>
        <v>721</v>
      </c>
      <c r="AU619">
        <f>_xlfn.RANK.AVG(Table2[[#This Row],[Sharpe Ratio Z-Score]],Table2[Sharpe Ratio Z-Score])</f>
        <v>586</v>
      </c>
      <c r="AV619">
        <f>(Table2[[#This Row],[Rank 1Y]]+Table2[[#This Row],[Rank 6M]]+Table2[[#This Row],[Rank Sharpe]])/3</f>
        <v>560</v>
      </c>
    </row>
    <row r="620" spans="1:48" hidden="1" x14ac:dyDescent="0.3">
      <c r="A620" t="s">
        <v>220</v>
      </c>
      <c r="B620" t="s">
        <v>221</v>
      </c>
      <c r="C620" t="s">
        <v>3118</v>
      </c>
      <c r="D620" t="s">
        <v>222</v>
      </c>
      <c r="E620">
        <v>106896.135898369</v>
      </c>
      <c r="F620">
        <v>889.85</v>
      </c>
      <c r="G620">
        <v>-3.9266130296200199</v>
      </c>
      <c r="H620">
        <f>(Table2[[#This Row],[1Y Return vs Nifty]]-AVERAGE(Table2[1Y Return vs Nifty]))/_xlfn.STDEV.P(Table2[1Y Return vs Nifty])</f>
        <v>-0.38116661377008815</v>
      </c>
      <c r="I620">
        <v>-2.1459898093917</v>
      </c>
      <c r="J620">
        <f>(Table2[[#This Row],[1M Return vs Nifty]]-AVERAGE(Table2[1M Return vs Nifty]))/_xlfn.STDEV.P(Table2[1M Return vs Nifty])</f>
        <v>-0.12981367904302757</v>
      </c>
      <c r="K620">
        <v>-16.793896069261798</v>
      </c>
      <c r="L620">
        <f>(Table2[[#This Row],[6M Return vs Nifty]]-AVERAGE(Table2[6M Return vs Nifty]))/_xlfn.STDEV.P(Table2[6M Return vs Nifty])</f>
        <v>-0.74399018195504818</v>
      </c>
      <c r="M620">
        <v>-5.4731964770645396</v>
      </c>
      <c r="N620">
        <f>(Table2[[#This Row],[1W Return vs Nifty]]-AVERAGE(Table2[1W Return vs Nifty]))/_xlfn.STDEV.P(Table2[1W Return vs Nifty])</f>
        <v>-1.3342050589182042</v>
      </c>
      <c r="O620">
        <v>963.26</v>
      </c>
      <c r="P620">
        <v>989.565974862865</v>
      </c>
      <c r="Q620">
        <v>1030.67354013823</v>
      </c>
      <c r="R620">
        <v>35.875698390776101</v>
      </c>
      <c r="S620" s="1">
        <f>(Table2[[#This Row],[Close Price]]-Table2[[#This Row],[20D EMA]])/Table2[[#This Row],[20D EMA]]</f>
        <v>-7.6209953698897465E-2</v>
      </c>
      <c r="T620" s="1">
        <f>(Table2[[#This Row],[Close Price]]-Table2[[#This Row],[50D EMA]])/Table2[[#This Row],[50D EMA]]</f>
        <v>-0.10076738428348218</v>
      </c>
      <c r="U620" s="1">
        <f>(Table2[[#This Row],[Close Price]]-Table2[[#This Row],[200D EMA]])/Table2[[#This Row],[200D EMA]]</f>
        <v>-0.13663253654434873</v>
      </c>
      <c r="V620">
        <v>1.2657852940216701</v>
      </c>
      <c r="W620">
        <v>885.1</v>
      </c>
      <c r="X620">
        <v>936.7</v>
      </c>
      <c r="Y620">
        <v>885.1</v>
      </c>
      <c r="Z620">
        <v>937.95</v>
      </c>
      <c r="AA620">
        <v>885.1</v>
      </c>
      <c r="AB620">
        <v>1090.95</v>
      </c>
      <c r="AC620" s="1">
        <f>(Table2[[#This Row],[Close Price]]/Table2[[#This Row],[Day Low]])-1</f>
        <v>5.3666252400859094E-3</v>
      </c>
      <c r="AD620" s="1">
        <f>(Table2[[#This Row],[Day High]]/Table2[[#This Row],[Close Price]])-1</f>
        <v>5.2649322919593233E-2</v>
      </c>
      <c r="AE620" s="1">
        <f>(Table2[[#This Row],[Close Price]]/Table2[[#This Row],[Current Week Low]])-1</f>
        <v>5.3666252400859094E-3</v>
      </c>
      <c r="AF620" s="1">
        <f>(Table2[[#This Row],[Current Week High]]/Table2[[#This Row],[Close Price]])-1</f>
        <v>5.4054054054054168E-2</v>
      </c>
      <c r="AG620" s="1">
        <f>(Table2[[#This Row],[Close Price]]/Table2[[#This Row],[Current Month Low]])-1</f>
        <v>5.3666252400859094E-3</v>
      </c>
      <c r="AH620" s="1">
        <f>(Table2[[#This Row],[Current Month High]]/Table2[[#This Row],[Close Price]])-1</f>
        <v>0.22599314491206379</v>
      </c>
      <c r="AI620">
        <v>51.486205540259597</v>
      </c>
      <c r="AJ620">
        <v>23.5902777777777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</v>
      </c>
      <c r="AM620" t="s">
        <v>3160</v>
      </c>
      <c r="AN620">
        <v>-5.34</v>
      </c>
      <c r="AO620" t="s">
        <v>3158</v>
      </c>
      <c r="AP620">
        <v>-4.3551700743641002E-2</v>
      </c>
      <c r="AQ620">
        <f>(Table2[[#This Row],[Sharpe Ratio]]-AVERAGE(Table2[Sharpe Ratio]))/_xlfn.STDEV.P(Table2[Sharpe Ratio])</f>
        <v>-1.1720718245639468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445</v>
      </c>
      <c r="AT620">
        <f>_xlfn.RANK.AVG(Table2[[#This Row],[6M Return vs Nifty Z-Score]],Table2[6M Return vs Nifty Z-Score])</f>
        <v>584</v>
      </c>
      <c r="AU620">
        <f>_xlfn.RANK.AVG(Table2[[#This Row],[Sharpe Ratio Z-Score]],Table2[Sharpe Ratio Z-Score])</f>
        <v>653</v>
      </c>
      <c r="AV620">
        <f>(Table2[[#This Row],[Rank 1Y]]+Table2[[#This Row],[Rank 6M]]+Table2[[#This Row],[Rank Sharpe]])/3</f>
        <v>560.66666666666663</v>
      </c>
    </row>
    <row r="621" spans="1:48" hidden="1" x14ac:dyDescent="0.3">
      <c r="A621" t="s">
        <v>1442</v>
      </c>
      <c r="B621" t="s">
        <v>1443</v>
      </c>
      <c r="C621" t="s">
        <v>3127</v>
      </c>
      <c r="D621" t="s">
        <v>475</v>
      </c>
      <c r="E621">
        <v>6947.2877553600001</v>
      </c>
      <c r="F621">
        <v>251.2</v>
      </c>
      <c r="G621">
        <v>-31.130559932024099</v>
      </c>
      <c r="H621">
        <f>(Table2[[#This Row],[1Y Return vs Nifty]]-AVERAGE(Table2[1Y Return vs Nifty]))/_xlfn.STDEV.P(Table2[1Y Return vs Nifty])</f>
        <v>-0.92790695659793976</v>
      </c>
      <c r="I621">
        <v>-0.54443594412212104</v>
      </c>
      <c r="J621">
        <f>(Table2[[#This Row],[1M Return vs Nifty]]-AVERAGE(Table2[1M Return vs Nifty]))/_xlfn.STDEV.P(Table2[1M Return vs Nifty])</f>
        <v>4.5378787038406421E-2</v>
      </c>
      <c r="K621">
        <v>1.1592930150759899</v>
      </c>
      <c r="L621">
        <f>(Table2[[#This Row],[6M Return vs Nifty]]-AVERAGE(Table2[6M Return vs Nifty]))/_xlfn.STDEV.P(Table2[6M Return vs Nifty])</f>
        <v>-0.12069010237892835</v>
      </c>
      <c r="M621">
        <v>-2.2086462851141202</v>
      </c>
      <c r="N621">
        <f>(Table2[[#This Row],[1W Return vs Nifty]]-AVERAGE(Table2[1W Return vs Nifty]))/_xlfn.STDEV.P(Table2[1W Return vs Nifty])</f>
        <v>-0.65049606777209967</v>
      </c>
      <c r="O621">
        <v>267.57</v>
      </c>
      <c r="P621">
        <v>273.30036484989802</v>
      </c>
      <c r="Q621">
        <v>269.81581480643598</v>
      </c>
      <c r="R621">
        <v>32.2631514849271</v>
      </c>
      <c r="S621" s="1">
        <f>(Table2[[#This Row],[Close Price]]-Table2[[#This Row],[20D EMA]])/Table2[[#This Row],[20D EMA]]</f>
        <v>-6.1180251896699948E-2</v>
      </c>
      <c r="T621" s="1">
        <f>(Table2[[#This Row],[Close Price]]-Table2[[#This Row],[50D EMA]])/Table2[[#This Row],[50D EMA]]</f>
        <v>-8.086474696817908E-2</v>
      </c>
      <c r="U621" s="1">
        <f>(Table2[[#This Row],[Close Price]]-Table2[[#This Row],[200D EMA]])/Table2[[#This Row],[200D EMA]]</f>
        <v>-6.8994528062748472E-2</v>
      </c>
      <c r="V621">
        <v>0.54362726770236203</v>
      </c>
      <c r="W621">
        <v>250.1</v>
      </c>
      <c r="X621">
        <v>260.5</v>
      </c>
      <c r="Y621">
        <v>250.1</v>
      </c>
      <c r="Z621">
        <v>268.3</v>
      </c>
      <c r="AA621">
        <v>250.1</v>
      </c>
      <c r="AB621">
        <v>284</v>
      </c>
      <c r="AC621" s="1">
        <f>(Table2[[#This Row],[Close Price]]/Table2[[#This Row],[Day Low]])-1</f>
        <v>4.3982407037184146E-3</v>
      </c>
      <c r="AD621" s="1">
        <f>(Table2[[#This Row],[Day High]]/Table2[[#This Row],[Close Price]])-1</f>
        <v>3.7022292993630579E-2</v>
      </c>
      <c r="AE621" s="1">
        <f>(Table2[[#This Row],[Close Price]]/Table2[[#This Row],[Current Week Low]])-1</f>
        <v>4.3982407037184146E-3</v>
      </c>
      <c r="AF621" s="1">
        <f>(Table2[[#This Row],[Current Week High]]/Table2[[#This Row],[Close Price]])-1</f>
        <v>6.8073248407643394E-2</v>
      </c>
      <c r="AG621" s="1">
        <f>(Table2[[#This Row],[Close Price]]/Table2[[#This Row],[Current Month Low]])-1</f>
        <v>4.3982407037184146E-3</v>
      </c>
      <c r="AH621" s="1">
        <f>(Table2[[#This Row],[Current Month High]]/Table2[[#This Row],[Close Price]])-1</f>
        <v>0.13057324840764339</v>
      </c>
      <c r="AI621">
        <v>29.578025477707001</v>
      </c>
      <c r="AJ621">
        <v>14.1818181818181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-0.06</v>
      </c>
      <c r="AM621" t="s">
        <v>3158</v>
      </c>
      <c r="AN621">
        <v>1.01</v>
      </c>
      <c r="AO621" t="s">
        <v>3159</v>
      </c>
      <c r="AP621">
        <v>-9.1228505880613001E-2</v>
      </c>
      <c r="AQ621">
        <f>(Table2[[#This Row],[Sharpe Ratio]]-AVERAGE(Table2[Sharpe Ratio]))/_xlfn.STDEV.P(Table2[Sharpe Ratio])</f>
        <v>-1.7371833290039123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635</v>
      </c>
      <c r="AT621">
        <f>_xlfn.RANK.AVG(Table2[[#This Row],[6M Return vs Nifty Z-Score]],Table2[6M Return vs Nifty Z-Score])</f>
        <v>347</v>
      </c>
      <c r="AU621">
        <f>_xlfn.RANK.AVG(Table2[[#This Row],[Sharpe Ratio Z-Score]],Table2[Sharpe Ratio Z-Score])</f>
        <v>703</v>
      </c>
      <c r="AV621">
        <f>(Table2[[#This Row],[Rank 1Y]]+Table2[[#This Row],[Rank 6M]]+Table2[[#This Row],[Rank Sharpe]])/3</f>
        <v>561.66666666666663</v>
      </c>
    </row>
    <row r="622" spans="1:48" hidden="1" x14ac:dyDescent="0.3">
      <c r="A622" t="s">
        <v>1704</v>
      </c>
      <c r="B622" t="s">
        <v>1705</v>
      </c>
      <c r="C622" t="s">
        <v>3124</v>
      </c>
      <c r="D622" t="s">
        <v>271</v>
      </c>
      <c r="E622">
        <v>4870.1890748400001</v>
      </c>
      <c r="F622">
        <v>614.1</v>
      </c>
      <c r="G622">
        <v>-24.7613786780502</v>
      </c>
      <c r="H622">
        <f>(Table2[[#This Row],[1Y Return vs Nifty]]-AVERAGE(Table2[1Y Return vs Nifty]))/_xlfn.STDEV.P(Table2[1Y Return vs Nifty])</f>
        <v>-0.7999002245298561</v>
      </c>
      <c r="I622">
        <v>-3.2657966868442099</v>
      </c>
      <c r="J622">
        <f>(Table2[[#This Row],[1M Return vs Nifty]]-AVERAGE(Table2[1M Return vs Nifty]))/_xlfn.STDEV.P(Table2[1M Return vs Nifty])</f>
        <v>-0.2523082967078748</v>
      </c>
      <c r="K622">
        <v>-14.4859234273742</v>
      </c>
      <c r="L622">
        <f>(Table2[[#This Row],[6M Return vs Nifty]]-AVERAGE(Table2[6M Return vs Nifty]))/_xlfn.STDEV.P(Table2[6M Return vs Nifty])</f>
        <v>-0.66386182567304175</v>
      </c>
      <c r="M622">
        <v>3.37674245602819</v>
      </c>
      <c r="N622">
        <f>(Table2[[#This Row],[1W Return vs Nifty]]-AVERAGE(Table2[1W Return vs Nifty]))/_xlfn.STDEV.P(Table2[1W Return vs Nifty])</f>
        <v>0.51927626741251354</v>
      </c>
      <c r="O622">
        <v>649.04999999999995</v>
      </c>
      <c r="P622">
        <v>675.42101990747506</v>
      </c>
      <c r="Q622">
        <v>692.004446608286</v>
      </c>
      <c r="R622">
        <v>33.109337805785799</v>
      </c>
      <c r="S622" s="1">
        <f>(Table2[[#This Row],[Close Price]]-Table2[[#This Row],[20D EMA]])/Table2[[#This Row],[20D EMA]]</f>
        <v>-5.3847931592327147E-2</v>
      </c>
      <c r="T622" s="1">
        <f>(Table2[[#This Row],[Close Price]]-Table2[[#This Row],[50D EMA]])/Table2[[#This Row],[50D EMA]]</f>
        <v>-9.07893271013024E-2</v>
      </c>
      <c r="U622" s="1">
        <f>(Table2[[#This Row],[Close Price]]-Table2[[#This Row],[200D EMA]])/Table2[[#This Row],[200D EMA]]</f>
        <v>-0.11257795667371534</v>
      </c>
      <c r="V622">
        <v>0.70609761559165396</v>
      </c>
      <c r="W622">
        <v>611.35</v>
      </c>
      <c r="X622">
        <v>634.29999999999995</v>
      </c>
      <c r="Y622">
        <v>611.35</v>
      </c>
      <c r="Z622">
        <v>663.95</v>
      </c>
      <c r="AA622">
        <v>611.35</v>
      </c>
      <c r="AB622">
        <v>668.9</v>
      </c>
      <c r="AC622" s="1">
        <f>(Table2[[#This Row],[Close Price]]/Table2[[#This Row],[Day Low]])-1</f>
        <v>4.4982415964669453E-3</v>
      </c>
      <c r="AD622" s="1">
        <f>(Table2[[#This Row],[Day High]]/Table2[[#This Row],[Close Price]])-1</f>
        <v>3.2893665526787075E-2</v>
      </c>
      <c r="AE622" s="1">
        <f>(Table2[[#This Row],[Close Price]]/Table2[[#This Row],[Current Week Low]])-1</f>
        <v>4.4982415964669453E-3</v>
      </c>
      <c r="AF622" s="1">
        <f>(Table2[[#This Row],[Current Week High]]/Table2[[#This Row],[Close Price]])-1</f>
        <v>8.1175704282690164E-2</v>
      </c>
      <c r="AG622" s="1">
        <f>(Table2[[#This Row],[Close Price]]/Table2[[#This Row],[Current Month Low]])-1</f>
        <v>4.4982415964669453E-3</v>
      </c>
      <c r="AH622" s="1">
        <f>(Table2[[#This Row],[Current Month High]]/Table2[[#This Row],[Close Price]])-1</f>
        <v>8.9236280736036289E-2</v>
      </c>
      <c r="AI622">
        <v>43.917928676111302</v>
      </c>
      <c r="AJ622">
        <v>5.7698932139166299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-0.13</v>
      </c>
      <c r="AM622" t="s">
        <v>3158</v>
      </c>
      <c r="AN622">
        <v>1.48</v>
      </c>
      <c r="AO622" t="s">
        <v>3159</v>
      </c>
      <c r="AQ622">
        <f>(Table2[[#This Row],[Sharpe Ratio]]-AVERAGE(Table2[Sharpe Ratio]))/_xlfn.STDEV.P(Table2[Sharpe Ratio])</f>
        <v>-0.65585503827864744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603</v>
      </c>
      <c r="AT622">
        <f>_xlfn.RANK.AVG(Table2[[#This Row],[6M Return vs Nifty Z-Score]],Table2[6M Return vs Nifty Z-Score])</f>
        <v>551</v>
      </c>
      <c r="AU622">
        <f>_xlfn.RANK.AVG(Table2[[#This Row],[Sharpe Ratio Z-Score]],Table2[Sharpe Ratio Z-Score])</f>
        <v>531</v>
      </c>
      <c r="AV622">
        <f>(Table2[[#This Row],[Rank 1Y]]+Table2[[#This Row],[Rank 6M]]+Table2[[#This Row],[Rank Sharpe]])/3</f>
        <v>561.66666666666663</v>
      </c>
    </row>
    <row r="623" spans="1:48" hidden="1" x14ac:dyDescent="0.3">
      <c r="A623" t="s">
        <v>559</v>
      </c>
      <c r="B623" t="s">
        <v>560</v>
      </c>
      <c r="C623" t="s">
        <v>3111</v>
      </c>
      <c r="D623" t="s">
        <v>196</v>
      </c>
      <c r="E623">
        <v>33848.14244625</v>
      </c>
      <c r="F623">
        <v>491.7</v>
      </c>
      <c r="G623">
        <v>-3.6332362166086298</v>
      </c>
      <c r="H623">
        <f>(Table2[[#This Row],[1Y Return vs Nifty]]-AVERAGE(Table2[1Y Return vs Nifty]))/_xlfn.STDEV.P(Table2[1Y Return vs Nifty])</f>
        <v>-0.37527037599624452</v>
      </c>
      <c r="I623">
        <v>-10.808027821978101</v>
      </c>
      <c r="J623">
        <f>(Table2[[#This Row],[1M Return vs Nifty]]-AVERAGE(Table2[1M Return vs Nifty]))/_xlfn.STDEV.P(Table2[1M Return vs Nifty])</f>
        <v>-1.0773458436641032</v>
      </c>
      <c r="K623">
        <v>-14.9756107716939</v>
      </c>
      <c r="L623">
        <f>(Table2[[#This Row],[6M Return vs Nifty]]-AVERAGE(Table2[6M Return vs Nifty]))/_xlfn.STDEV.P(Table2[6M Return vs Nifty])</f>
        <v>-0.68086282528642861</v>
      </c>
      <c r="M623">
        <v>0.78886550652618503</v>
      </c>
      <c r="N623">
        <f>(Table2[[#This Row],[1W Return vs Nifty]]-AVERAGE(Table2[1W Return vs Nifty]))/_xlfn.STDEV.P(Table2[1W Return vs Nifty])</f>
        <v>-2.2714093990741716E-2</v>
      </c>
      <c r="O623">
        <v>532.66</v>
      </c>
      <c r="P623">
        <v>565.63177393261003</v>
      </c>
      <c r="Q623">
        <v>571.19359645724398</v>
      </c>
      <c r="R623">
        <v>25.066200394390201</v>
      </c>
      <c r="S623" s="1">
        <f>(Table2[[#This Row],[Close Price]]-Table2[[#This Row],[20D EMA]])/Table2[[#This Row],[20D EMA]]</f>
        <v>-7.6897082566740479E-2</v>
      </c>
      <c r="T623" s="1">
        <f>(Table2[[#This Row],[Close Price]]-Table2[[#This Row],[50D EMA]])/Table2[[#This Row],[50D EMA]]</f>
        <v>-0.13070654326681858</v>
      </c>
      <c r="U623" s="1">
        <f>(Table2[[#This Row],[Close Price]]-Table2[[#This Row],[200D EMA]])/Table2[[#This Row],[200D EMA]]</f>
        <v>-0.13917102178717158</v>
      </c>
      <c r="V623">
        <v>0.48889446931354402</v>
      </c>
      <c r="W623">
        <v>489.65</v>
      </c>
      <c r="X623">
        <v>506.5</v>
      </c>
      <c r="Y623">
        <v>489.65</v>
      </c>
      <c r="Z623">
        <v>526.15</v>
      </c>
      <c r="AA623">
        <v>489.65</v>
      </c>
      <c r="AB623">
        <v>553</v>
      </c>
      <c r="AC623" s="1">
        <f>(Table2[[#This Row],[Close Price]]/Table2[[#This Row],[Day Low]])-1</f>
        <v>4.1866639436332065E-3</v>
      </c>
      <c r="AD623" s="1">
        <f>(Table2[[#This Row],[Day High]]/Table2[[#This Row],[Close Price]])-1</f>
        <v>3.0099654260728137E-2</v>
      </c>
      <c r="AE623" s="1">
        <f>(Table2[[#This Row],[Close Price]]/Table2[[#This Row],[Current Week Low]])-1</f>
        <v>4.1866639436332065E-3</v>
      </c>
      <c r="AF623" s="1">
        <f>(Table2[[#This Row],[Current Week High]]/Table2[[#This Row],[Close Price]])-1</f>
        <v>7.0063046573113574E-2</v>
      </c>
      <c r="AG623" s="1">
        <f>(Table2[[#This Row],[Close Price]]/Table2[[#This Row],[Current Month Low]])-1</f>
        <v>4.1866639436332065E-3</v>
      </c>
      <c r="AH623" s="1">
        <f>(Table2[[#This Row],[Current Month High]]/Table2[[#This Row],[Close Price]])-1</f>
        <v>0.12466951393125902</v>
      </c>
      <c r="AI623">
        <v>40.319300386414398</v>
      </c>
      <c r="AJ623">
        <v>18.696439348219599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-0.04</v>
      </c>
      <c r="AM623" t="s">
        <v>3158</v>
      </c>
      <c r="AN623">
        <v>-6.81</v>
      </c>
      <c r="AO623" t="s">
        <v>3158</v>
      </c>
      <c r="AP623">
        <v>-6.6659122834711995E-2</v>
      </c>
      <c r="AQ623">
        <f>(Table2[[#This Row],[Sharpe Ratio]]-AVERAGE(Table2[Sharpe Ratio]))/_xlfn.STDEV.P(Table2[Sharpe Ratio])</f>
        <v>-1.4459632907412412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442</v>
      </c>
      <c r="AT623">
        <f>_xlfn.RANK.AVG(Table2[[#This Row],[6M Return vs Nifty Z-Score]],Table2[6M Return vs Nifty Z-Score])</f>
        <v>559</v>
      </c>
      <c r="AU623">
        <f>_xlfn.RANK.AVG(Table2[[#This Row],[Sharpe Ratio Z-Score]],Table2[Sharpe Ratio Z-Score])</f>
        <v>685</v>
      </c>
      <c r="AV623">
        <f>(Table2[[#This Row],[Rank 1Y]]+Table2[[#This Row],[Rank 6M]]+Table2[[#This Row],[Rank Sharpe]])/3</f>
        <v>562</v>
      </c>
    </row>
    <row r="624" spans="1:48" hidden="1" x14ac:dyDescent="0.3">
      <c r="A624" t="s">
        <v>1262</v>
      </c>
      <c r="B624" t="s">
        <v>1263</v>
      </c>
      <c r="C624" t="s">
        <v>3122</v>
      </c>
      <c r="D624" t="s">
        <v>809</v>
      </c>
      <c r="E624">
        <v>8724.6902843000007</v>
      </c>
      <c r="F624">
        <v>6765.4</v>
      </c>
      <c r="G624">
        <v>-44.979465288994</v>
      </c>
      <c r="H624">
        <f>(Table2[[#This Row],[1Y Return vs Nifty]]-AVERAGE(Table2[1Y Return vs Nifty]))/_xlfn.STDEV.P(Table2[1Y Return vs Nifty])</f>
        <v>-1.2062399238627399</v>
      </c>
      <c r="I624">
        <v>-5.4919054625472903</v>
      </c>
      <c r="J624">
        <f>(Table2[[#This Row],[1M Return vs Nifty]]-AVERAGE(Table2[1M Return vs Nifty]))/_xlfn.STDEV.P(Table2[1M Return vs Nifty])</f>
        <v>-0.49582023510608703</v>
      </c>
      <c r="K624">
        <v>-11.5548332400967</v>
      </c>
      <c r="L624">
        <f>(Table2[[#This Row],[6M Return vs Nifty]]-AVERAGE(Table2[6M Return vs Nifty]))/_xlfn.STDEV.P(Table2[6M Return vs Nifty])</f>
        <v>-0.56210003068539449</v>
      </c>
      <c r="M624">
        <v>2.3927928764729098</v>
      </c>
      <c r="N624">
        <f>(Table2[[#This Row],[1W Return vs Nifty]]-AVERAGE(Table2[1W Return vs Nifty]))/_xlfn.STDEV.P(Table2[1W Return vs Nifty])</f>
        <v>0.31320341362849935</v>
      </c>
      <c r="O624">
        <v>7249.89</v>
      </c>
      <c r="P624">
        <v>7758.0448867432997</v>
      </c>
      <c r="Q624">
        <v>8054.42313184253</v>
      </c>
      <c r="R624">
        <v>27.016100980002001</v>
      </c>
      <c r="S624" s="1">
        <f>(Table2[[#This Row],[Close Price]]-Table2[[#This Row],[20D EMA]])/Table2[[#This Row],[20D EMA]]</f>
        <v>-6.6827220826798844E-2</v>
      </c>
      <c r="T624" s="1">
        <f>(Table2[[#This Row],[Close Price]]-Table2[[#This Row],[50D EMA]])/Table2[[#This Row],[50D EMA]]</f>
        <v>-0.1279503923004493</v>
      </c>
      <c r="U624" s="1">
        <f>(Table2[[#This Row],[Close Price]]-Table2[[#This Row],[200D EMA]])/Table2[[#This Row],[200D EMA]]</f>
        <v>-0.16003916242573332</v>
      </c>
      <c r="V624">
        <v>0.69388828668689995</v>
      </c>
      <c r="W624">
        <v>6750</v>
      </c>
      <c r="X624">
        <v>7090</v>
      </c>
      <c r="Y624">
        <v>6750</v>
      </c>
      <c r="Z624">
        <v>7184.95</v>
      </c>
      <c r="AA624">
        <v>6750</v>
      </c>
      <c r="AB624">
        <v>7380</v>
      </c>
      <c r="AC624" s="1">
        <f>(Table2[[#This Row],[Close Price]]/Table2[[#This Row],[Day Low]])-1</f>
        <v>2.2814814814813289E-3</v>
      </c>
      <c r="AD624" s="1">
        <f>(Table2[[#This Row],[Day High]]/Table2[[#This Row],[Close Price]])-1</f>
        <v>4.7979424719898356E-2</v>
      </c>
      <c r="AE624" s="1">
        <f>(Table2[[#This Row],[Close Price]]/Table2[[#This Row],[Current Week Low]])-1</f>
        <v>2.2814814814813289E-3</v>
      </c>
      <c r="AF624" s="1">
        <f>(Table2[[#This Row],[Current Week High]]/Table2[[#This Row],[Close Price]])-1</f>
        <v>6.201407159960981E-2</v>
      </c>
      <c r="AG624" s="1">
        <f>(Table2[[#This Row],[Close Price]]/Table2[[#This Row],[Current Month Low]])-1</f>
        <v>2.2814814814813289E-3</v>
      </c>
      <c r="AH624" s="1">
        <f>(Table2[[#This Row],[Current Month High]]/Table2[[#This Row],[Close Price]])-1</f>
        <v>9.0844591598427282E-2</v>
      </c>
      <c r="AI624">
        <v>59.487243917580599</v>
      </c>
      <c r="AJ624">
        <v>2.6429178298337201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-0.23</v>
      </c>
      <c r="AM624" t="s">
        <v>3158</v>
      </c>
      <c r="AN624">
        <v>-3.6</v>
      </c>
      <c r="AO624" t="s">
        <v>3158</v>
      </c>
      <c r="AP624">
        <v>1.1147621468804001E-2</v>
      </c>
      <c r="AQ624">
        <f>(Table2[[#This Row],[Sharpe Ratio]]-AVERAGE(Table2[Sharpe Ratio]))/_xlfn.STDEV.P(Table2[Sharpe Ratio])</f>
        <v>-0.52372267074553258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699</v>
      </c>
      <c r="AT624">
        <f>_xlfn.RANK.AVG(Table2[[#This Row],[6M Return vs Nifty Z-Score]],Table2[6M Return vs Nifty Z-Score])</f>
        <v>513</v>
      </c>
      <c r="AU624">
        <f>_xlfn.RANK.AVG(Table2[[#This Row],[Sharpe Ratio Z-Score]],Table2[Sharpe Ratio Z-Score])</f>
        <v>474</v>
      </c>
      <c r="AV624">
        <f>(Table2[[#This Row],[Rank 1Y]]+Table2[[#This Row],[Rank 6M]]+Table2[[#This Row],[Rank Sharpe]])/3</f>
        <v>562</v>
      </c>
    </row>
    <row r="625" spans="1:48" hidden="1" x14ac:dyDescent="0.3">
      <c r="A625" t="s">
        <v>608</v>
      </c>
      <c r="B625" t="s">
        <v>609</v>
      </c>
      <c r="C625" t="s">
        <v>3111</v>
      </c>
      <c r="D625" t="s">
        <v>196</v>
      </c>
      <c r="E625">
        <v>29365.03356</v>
      </c>
      <c r="F625">
        <v>419.5</v>
      </c>
      <c r="G625">
        <v>-14.2601840811807</v>
      </c>
      <c r="H625">
        <f>(Table2[[#This Row],[1Y Return vs Nifty]]-AVERAGE(Table2[1Y Return vs Nifty]))/_xlfn.STDEV.P(Table2[1Y Return vs Nifty])</f>
        <v>-0.58884898425975285</v>
      </c>
      <c r="I625">
        <v>-15.124118104616599</v>
      </c>
      <c r="J625">
        <f>(Table2[[#This Row],[1M Return vs Nifty]]-AVERAGE(Table2[1M Return vs Nifty]))/_xlfn.STDEV.P(Table2[1M Return vs Nifty])</f>
        <v>-1.5494788869809293</v>
      </c>
      <c r="K625">
        <v>-10.0791684774671</v>
      </c>
      <c r="L625">
        <f>(Table2[[#This Row],[6M Return vs Nifty]]-AVERAGE(Table2[6M Return vs Nifty]))/_xlfn.STDEV.P(Table2[6M Return vs Nifty])</f>
        <v>-0.51086779781278924</v>
      </c>
      <c r="M625">
        <v>4.8064601047748701</v>
      </c>
      <c r="N625">
        <f>(Table2[[#This Row],[1W Return vs Nifty]]-AVERAGE(Table2[1W Return vs Nifty]))/_xlfn.STDEV.P(Table2[1W Return vs Nifty])</f>
        <v>0.81870827297906157</v>
      </c>
      <c r="O625">
        <v>443.31</v>
      </c>
      <c r="P625">
        <v>477.25203941723902</v>
      </c>
      <c r="Q625">
        <v>482.67257360877699</v>
      </c>
      <c r="R625">
        <v>35.021944219435603</v>
      </c>
      <c r="S625" s="1">
        <f>(Table2[[#This Row],[Close Price]]-Table2[[#This Row],[20D EMA]])/Table2[[#This Row],[20D EMA]]</f>
        <v>-5.3709593738016294E-2</v>
      </c>
      <c r="T625" s="1">
        <f>(Table2[[#This Row],[Close Price]]-Table2[[#This Row],[50D EMA]])/Table2[[#This Row],[50D EMA]]</f>
        <v>-0.12100951834120739</v>
      </c>
      <c r="U625" s="1">
        <f>(Table2[[#This Row],[Close Price]]-Table2[[#This Row],[200D EMA]])/Table2[[#This Row],[200D EMA]]</f>
        <v>-0.13088080214804285</v>
      </c>
      <c r="V625">
        <v>0.94244537087022795</v>
      </c>
      <c r="W625">
        <v>417.4</v>
      </c>
      <c r="X625">
        <v>427.85</v>
      </c>
      <c r="Y625">
        <v>417.4</v>
      </c>
      <c r="Z625">
        <v>445.55</v>
      </c>
      <c r="AA625">
        <v>409.35</v>
      </c>
      <c r="AB625">
        <v>445.55</v>
      </c>
      <c r="AC625" s="1">
        <f>(Table2[[#This Row],[Close Price]]/Table2[[#This Row],[Day Low]])-1</f>
        <v>5.0311451844753385E-3</v>
      </c>
      <c r="AD625" s="1">
        <f>(Table2[[#This Row],[Day High]]/Table2[[#This Row],[Close Price]])-1</f>
        <v>1.9904648390941748E-2</v>
      </c>
      <c r="AE625" s="1">
        <f>(Table2[[#This Row],[Close Price]]/Table2[[#This Row],[Current Week Low]])-1</f>
        <v>5.0311451844753385E-3</v>
      </c>
      <c r="AF625" s="1">
        <f>(Table2[[#This Row],[Current Week High]]/Table2[[#This Row],[Close Price]])-1</f>
        <v>6.209773539928487E-2</v>
      </c>
      <c r="AG625" s="1">
        <f>(Table2[[#This Row],[Close Price]]/Table2[[#This Row],[Current Month Low]])-1</f>
        <v>2.4795407353120691E-2</v>
      </c>
      <c r="AH625" s="1">
        <f>(Table2[[#This Row],[Current Month High]]/Table2[[#This Row],[Close Price]])-1</f>
        <v>6.209773539928487E-2</v>
      </c>
      <c r="AI625">
        <v>35.959475566150097</v>
      </c>
      <c r="AJ625">
        <v>9.6302103750163397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-0.08</v>
      </c>
      <c r="AM625" t="s">
        <v>3158</v>
      </c>
      <c r="AN625">
        <v>3.66</v>
      </c>
      <c r="AO625" t="s">
        <v>3159</v>
      </c>
      <c r="AP625">
        <v>-4.6833771539952003E-2</v>
      </c>
      <c r="AQ625">
        <f>(Table2[[#This Row],[Sharpe Ratio]]-AVERAGE(Table2[Sharpe Ratio]))/_xlfn.STDEV.P(Table2[Sharpe Ratio])</f>
        <v>-1.2109740949667822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536</v>
      </c>
      <c r="AT625">
        <f>_xlfn.RANK.AVG(Table2[[#This Row],[6M Return vs Nifty Z-Score]],Table2[6M Return vs Nifty Z-Score])</f>
        <v>493</v>
      </c>
      <c r="AU625">
        <f>_xlfn.RANK.AVG(Table2[[#This Row],[Sharpe Ratio Z-Score]],Table2[Sharpe Ratio Z-Score])</f>
        <v>659</v>
      </c>
      <c r="AV625">
        <f>(Table2[[#This Row],[Rank 1Y]]+Table2[[#This Row],[Rank 6M]]+Table2[[#This Row],[Rank Sharpe]])/3</f>
        <v>562.66666666666663</v>
      </c>
    </row>
    <row r="626" spans="1:48" hidden="1" x14ac:dyDescent="0.3">
      <c r="A626" t="s">
        <v>1192</v>
      </c>
      <c r="B626" t="s">
        <v>1193</v>
      </c>
      <c r="C626" t="s">
        <v>3112</v>
      </c>
      <c r="D626" t="s">
        <v>234</v>
      </c>
      <c r="E626">
        <v>9622.6125181250009</v>
      </c>
      <c r="F626">
        <v>1768.75</v>
      </c>
      <c r="G626">
        <v>-37.874273479256701</v>
      </c>
      <c r="H626">
        <f>(Table2[[#This Row],[1Y Return vs Nifty]]-AVERAGE(Table2[1Y Return vs Nifty]))/_xlfn.STDEV.P(Table2[1Y Return vs Nifty])</f>
        <v>-1.0634409756126935</v>
      </c>
      <c r="I626">
        <v>-7.7599115457710903</v>
      </c>
      <c r="J626">
        <f>(Table2[[#This Row],[1M Return vs Nifty]]-AVERAGE(Table2[1M Return vs Nifty]))/_xlfn.STDEV.P(Table2[1M Return vs Nifty])</f>
        <v>-0.74391528043932065</v>
      </c>
      <c r="K626">
        <v>-14.219579829253099</v>
      </c>
      <c r="L626">
        <f>(Table2[[#This Row],[6M Return vs Nifty]]-AVERAGE(Table2[6M Return vs Nifty]))/_xlfn.STDEV.P(Table2[6M Return vs Nifty])</f>
        <v>-0.65461488992677375</v>
      </c>
      <c r="M626">
        <v>1.0855916029545001</v>
      </c>
      <c r="N626">
        <f>(Table2[[#This Row],[1W Return vs Nifty]]-AVERAGE(Table2[1W Return vs Nifty]))/_xlfn.STDEV.P(Table2[1W Return vs Nifty])</f>
        <v>3.9430547110492778E-2</v>
      </c>
      <c r="O626">
        <v>1968</v>
      </c>
      <c r="P626">
        <v>2040.0086792506099</v>
      </c>
      <c r="Q626">
        <v>2030.29186022708</v>
      </c>
      <c r="R626">
        <v>27.444426430826201</v>
      </c>
      <c r="S626" s="1">
        <f>(Table2[[#This Row],[Close Price]]-Table2[[#This Row],[20D EMA]])/Table2[[#This Row],[20D EMA]]</f>
        <v>-0.10124491869918699</v>
      </c>
      <c r="T626" s="1">
        <f>(Table2[[#This Row],[Close Price]]-Table2[[#This Row],[50D EMA]])/Table2[[#This Row],[50D EMA]]</f>
        <v>-0.13296937508631379</v>
      </c>
      <c r="U626" s="1">
        <f>(Table2[[#This Row],[Close Price]]-Table2[[#This Row],[200D EMA]])/Table2[[#This Row],[200D EMA]]</f>
        <v>-0.12881983391187293</v>
      </c>
      <c r="V626">
        <v>0.86810541033560695</v>
      </c>
      <c r="W626">
        <v>1762.5</v>
      </c>
      <c r="X626">
        <v>1848</v>
      </c>
      <c r="Y626">
        <v>1762.5</v>
      </c>
      <c r="Z626">
        <v>1989.85</v>
      </c>
      <c r="AA626">
        <v>1762.5</v>
      </c>
      <c r="AB626">
        <v>2092</v>
      </c>
      <c r="AC626" s="1">
        <f>(Table2[[#This Row],[Close Price]]/Table2[[#This Row],[Day Low]])-1</f>
        <v>3.5460992907800915E-3</v>
      </c>
      <c r="AD626" s="1">
        <f>(Table2[[#This Row],[Day High]]/Table2[[#This Row],[Close Price]])-1</f>
        <v>4.4805653710247251E-2</v>
      </c>
      <c r="AE626" s="1">
        <f>(Table2[[#This Row],[Close Price]]/Table2[[#This Row],[Current Week Low]])-1</f>
        <v>3.5460992907800915E-3</v>
      </c>
      <c r="AF626" s="1">
        <f>(Table2[[#This Row],[Current Week High]]/Table2[[#This Row],[Close Price]])-1</f>
        <v>0.12500353356890459</v>
      </c>
      <c r="AG626" s="1">
        <f>(Table2[[#This Row],[Close Price]]/Table2[[#This Row],[Current Month Low]])-1</f>
        <v>3.5460992907800915E-3</v>
      </c>
      <c r="AH626" s="1">
        <f>(Table2[[#This Row],[Current Month High]]/Table2[[#This Row],[Close Price]])-1</f>
        <v>0.18275618374558311</v>
      </c>
      <c r="AI626">
        <v>55.355477031802103</v>
      </c>
      <c r="AJ626">
        <v>10.546875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-0.16</v>
      </c>
      <c r="AM626" t="s">
        <v>3158</v>
      </c>
      <c r="AN626">
        <v>-8.0299999999999994</v>
      </c>
      <c r="AO626" t="s">
        <v>3158</v>
      </c>
      <c r="AP626">
        <v>1.3463898580902E-2</v>
      </c>
      <c r="AQ626">
        <f>(Table2[[#This Row],[Sharpe Ratio]]-AVERAGE(Table2[Sharpe Ratio]))/_xlfn.STDEV.P(Table2[Sharpe Ratio])</f>
        <v>-0.49626791911615997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674</v>
      </c>
      <c r="AT626">
        <f>_xlfn.RANK.AVG(Table2[[#This Row],[6M Return vs Nifty Z-Score]],Table2[6M Return vs Nifty Z-Score])</f>
        <v>549</v>
      </c>
      <c r="AU626">
        <f>_xlfn.RANK.AVG(Table2[[#This Row],[Sharpe Ratio Z-Score]],Table2[Sharpe Ratio Z-Score])</f>
        <v>468</v>
      </c>
      <c r="AV626">
        <f>(Table2[[#This Row],[Rank 1Y]]+Table2[[#This Row],[Rank 6M]]+Table2[[#This Row],[Rank Sharpe]])/3</f>
        <v>563.66666666666663</v>
      </c>
    </row>
    <row r="627" spans="1:48" hidden="1" x14ac:dyDescent="0.3">
      <c r="A627" t="s">
        <v>1640</v>
      </c>
      <c r="B627" t="s">
        <v>1641</v>
      </c>
      <c r="C627" t="s">
        <v>3115</v>
      </c>
      <c r="D627" t="s">
        <v>37</v>
      </c>
      <c r="E627">
        <v>5282.1327272999997</v>
      </c>
      <c r="F627">
        <v>311.55</v>
      </c>
      <c r="G627">
        <v>-13.490650124760601</v>
      </c>
      <c r="H627">
        <f>(Table2[[#This Row],[1Y Return vs Nifty]]-AVERAGE(Table2[1Y Return vs Nifty]))/_xlfn.STDEV.P(Table2[1Y Return vs Nifty])</f>
        <v>-0.57338302041780687</v>
      </c>
      <c r="I627">
        <v>-9.9386053622567694</v>
      </c>
      <c r="J627">
        <f>(Table2[[#This Row],[1M Return vs Nifty]]-AVERAGE(Table2[1M Return vs Nifty]))/_xlfn.STDEV.P(Table2[1M Return vs Nifty])</f>
        <v>-0.98224054118991655</v>
      </c>
      <c r="K627">
        <v>-15.8730111188208</v>
      </c>
      <c r="L627">
        <f>(Table2[[#This Row],[6M Return vs Nifty]]-AVERAGE(Table2[6M Return vs Nifty]))/_xlfn.STDEV.P(Table2[6M Return vs Nifty])</f>
        <v>-0.71201883356708595</v>
      </c>
      <c r="M627">
        <v>-0.57178614156402896</v>
      </c>
      <c r="N627">
        <f>(Table2[[#This Row],[1W Return vs Nifty]]-AVERAGE(Table2[1W Return vs Nifty]))/_xlfn.STDEV.P(Table2[1W Return vs Nifty])</f>
        <v>-0.30768130567917312</v>
      </c>
      <c r="O627">
        <v>339.53</v>
      </c>
      <c r="P627">
        <v>360.998657709795</v>
      </c>
      <c r="Q627">
        <v>362.409961583182</v>
      </c>
      <c r="R627">
        <v>27.338560676489799</v>
      </c>
      <c r="S627" s="1">
        <f>(Table2[[#This Row],[Close Price]]-Table2[[#This Row],[20D EMA]])/Table2[[#This Row],[20D EMA]]</f>
        <v>-8.2408034636114527E-2</v>
      </c>
      <c r="T627" s="1">
        <f>(Table2[[#This Row],[Close Price]]-Table2[[#This Row],[50D EMA]])/Table2[[#This Row],[50D EMA]]</f>
        <v>-0.13697740047982815</v>
      </c>
      <c r="U627" s="1">
        <f>(Table2[[#This Row],[Close Price]]-Table2[[#This Row],[200D EMA]])/Table2[[#This Row],[200D EMA]]</f>
        <v>-0.14033819975864095</v>
      </c>
      <c r="V627">
        <v>0.33339221499390398</v>
      </c>
      <c r="W627">
        <v>310.5</v>
      </c>
      <c r="X627">
        <v>324.2</v>
      </c>
      <c r="Y627">
        <v>310.5</v>
      </c>
      <c r="Z627">
        <v>334.7</v>
      </c>
      <c r="AA627">
        <v>310.5</v>
      </c>
      <c r="AB627">
        <v>354.95</v>
      </c>
      <c r="AC627" s="1">
        <f>(Table2[[#This Row],[Close Price]]/Table2[[#This Row],[Day Low]])-1</f>
        <v>3.3816425120773985E-3</v>
      </c>
      <c r="AD627" s="1">
        <f>(Table2[[#This Row],[Day High]]/Table2[[#This Row],[Close Price]])-1</f>
        <v>4.0603434440699582E-2</v>
      </c>
      <c r="AE627" s="1">
        <f>(Table2[[#This Row],[Close Price]]/Table2[[#This Row],[Current Week Low]])-1</f>
        <v>3.3816425120773985E-3</v>
      </c>
      <c r="AF627" s="1">
        <f>(Table2[[#This Row],[Current Week High]]/Table2[[#This Row],[Close Price]])-1</f>
        <v>7.4305889905312172E-2</v>
      </c>
      <c r="AG627" s="1">
        <f>(Table2[[#This Row],[Close Price]]/Table2[[#This Row],[Current Month Low]])-1</f>
        <v>3.3816425120773985E-3</v>
      </c>
      <c r="AH627" s="1">
        <f>(Table2[[#This Row],[Current Month High]]/Table2[[#This Row],[Close Price]])-1</f>
        <v>0.13930348258706471</v>
      </c>
      <c r="AI627">
        <v>56.042368801155497</v>
      </c>
      <c r="AJ627">
        <v>7.9436823786950397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</v>
      </c>
      <c r="AM627" t="s">
        <v>3158</v>
      </c>
      <c r="AN627">
        <v>-1.25</v>
      </c>
      <c r="AO627" t="s">
        <v>3158</v>
      </c>
      <c r="AP627">
        <v>-2.0214586246319E-2</v>
      </c>
      <c r="AQ627">
        <f>(Table2[[#This Row],[Sharpe Ratio]]-AVERAGE(Table2[Sharpe Ratio]))/_xlfn.STDEV.P(Table2[Sharpe Ratio])</f>
        <v>-0.89545782232573057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526</v>
      </c>
      <c r="AT627">
        <f>_xlfn.RANK.AVG(Table2[[#This Row],[6M Return vs Nifty Z-Score]],Table2[6M Return vs Nifty Z-Score])</f>
        <v>576</v>
      </c>
      <c r="AU627">
        <f>_xlfn.RANK.AVG(Table2[[#This Row],[Sharpe Ratio Z-Score]],Table2[Sharpe Ratio Z-Score])</f>
        <v>598</v>
      </c>
      <c r="AV627">
        <f>(Table2[[#This Row],[Rank 1Y]]+Table2[[#This Row],[Rank 6M]]+Table2[[#This Row],[Rank Sharpe]])/3</f>
        <v>566.66666666666663</v>
      </c>
    </row>
    <row r="628" spans="1:48" hidden="1" x14ac:dyDescent="0.3">
      <c r="A628" t="s">
        <v>854</v>
      </c>
      <c r="B628" t="s">
        <v>855</v>
      </c>
      <c r="C628" t="s">
        <v>3124</v>
      </c>
      <c r="D628" t="s">
        <v>544</v>
      </c>
      <c r="E628">
        <v>17244.522740410001</v>
      </c>
      <c r="F628">
        <v>1525.3</v>
      </c>
      <c r="G628">
        <v>-24.9420701437936</v>
      </c>
      <c r="H628">
        <f>(Table2[[#This Row],[1Y Return vs Nifty]]-AVERAGE(Table2[1Y Return vs Nifty]))/_xlfn.STDEV.P(Table2[1Y Return vs Nifty])</f>
        <v>-0.80353173117413212</v>
      </c>
      <c r="I628">
        <v>-6.6830960387423497</v>
      </c>
      <c r="J628">
        <f>(Table2[[#This Row],[1M Return vs Nifty]]-AVERAGE(Table2[1M Return vs Nifty]))/_xlfn.STDEV.P(Table2[1M Return vs Nifty])</f>
        <v>-0.62612344821809185</v>
      </c>
      <c r="K628">
        <v>-15.595866077355399</v>
      </c>
      <c r="L628">
        <f>(Table2[[#This Row],[6M Return vs Nifty]]-AVERAGE(Table2[6M Return vs Nifty]))/_xlfn.STDEV.P(Table2[6M Return vs Nifty])</f>
        <v>-0.70239689255214877</v>
      </c>
      <c r="M628">
        <v>2.01111617317755</v>
      </c>
      <c r="N628">
        <f>(Table2[[#This Row],[1W Return vs Nifty]]-AVERAGE(Table2[1W Return vs Nifty]))/_xlfn.STDEV.P(Table2[1W Return vs Nifty])</f>
        <v>0.23326719626002557</v>
      </c>
      <c r="O628">
        <v>1559.08</v>
      </c>
      <c r="P628">
        <v>1614.0140645077799</v>
      </c>
      <c r="Q628">
        <v>1611.8554660638299</v>
      </c>
      <c r="R628">
        <v>44.386669843464901</v>
      </c>
      <c r="S628" s="1">
        <f>(Table2[[#This Row],[Close Price]]-Table2[[#This Row],[20D EMA]])/Table2[[#This Row],[20D EMA]]</f>
        <v>-2.1666623906406324E-2</v>
      </c>
      <c r="T628" s="1">
        <f>(Table2[[#This Row],[Close Price]]-Table2[[#This Row],[50D EMA]])/Table2[[#This Row],[50D EMA]]</f>
        <v>-5.4964864593565241E-2</v>
      </c>
      <c r="U628" s="1">
        <f>(Table2[[#This Row],[Close Price]]-Table2[[#This Row],[200D EMA]])/Table2[[#This Row],[200D EMA]]</f>
        <v>-5.3699272599918295E-2</v>
      </c>
      <c r="V628">
        <v>0.78452105836229102</v>
      </c>
      <c r="W628">
        <v>1463.8</v>
      </c>
      <c r="X628">
        <v>1552.95</v>
      </c>
      <c r="Y628">
        <v>1463.8</v>
      </c>
      <c r="Z628">
        <v>1552.95</v>
      </c>
      <c r="AA628">
        <v>1463.8</v>
      </c>
      <c r="AB628">
        <v>1612</v>
      </c>
      <c r="AC628" s="1">
        <f>(Table2[[#This Row],[Close Price]]/Table2[[#This Row],[Day Low]])-1</f>
        <v>4.2013936330099755E-2</v>
      </c>
      <c r="AD628" s="1">
        <f>(Table2[[#This Row],[Day High]]/Table2[[#This Row],[Close Price]])-1</f>
        <v>1.8127581459385089E-2</v>
      </c>
      <c r="AE628" s="1">
        <f>(Table2[[#This Row],[Close Price]]/Table2[[#This Row],[Current Week Low]])-1</f>
        <v>4.2013936330099755E-2</v>
      </c>
      <c r="AF628" s="1">
        <f>(Table2[[#This Row],[Current Week High]]/Table2[[#This Row],[Close Price]])-1</f>
        <v>1.8127581459385089E-2</v>
      </c>
      <c r="AG628" s="1">
        <f>(Table2[[#This Row],[Close Price]]/Table2[[#This Row],[Current Month Low]])-1</f>
        <v>4.2013936330099755E-2</v>
      </c>
      <c r="AH628" s="1">
        <f>(Table2[[#This Row],[Current Month High]]/Table2[[#This Row],[Close Price]])-1</f>
        <v>5.6841277125811329E-2</v>
      </c>
      <c r="AI628">
        <v>24.693502917458801</v>
      </c>
      <c r="AJ628">
        <v>16.408456078760501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0.02</v>
      </c>
      <c r="AM628" t="s">
        <v>3159</v>
      </c>
      <c r="AN628">
        <v>5.0599999999999996</v>
      </c>
      <c r="AO628" t="s">
        <v>3159</v>
      </c>
      <c r="AQ628">
        <f>(Table2[[#This Row],[Sharpe Ratio]]-AVERAGE(Table2[Sharpe Ratio]))/_xlfn.STDEV.P(Table2[Sharpe Ratio])</f>
        <v>-0.65585503827864744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605</v>
      </c>
      <c r="AT628">
        <f>_xlfn.RANK.AVG(Table2[[#This Row],[6M Return vs Nifty Z-Score]],Table2[6M Return vs Nifty Z-Score])</f>
        <v>570</v>
      </c>
      <c r="AU628">
        <f>_xlfn.RANK.AVG(Table2[[#This Row],[Sharpe Ratio Z-Score]],Table2[Sharpe Ratio Z-Score])</f>
        <v>531</v>
      </c>
      <c r="AV628">
        <f>(Table2[[#This Row],[Rank 1Y]]+Table2[[#This Row],[Rank 6M]]+Table2[[#This Row],[Rank Sharpe]])/3</f>
        <v>568.66666666666663</v>
      </c>
    </row>
    <row r="629" spans="1:48" hidden="1" x14ac:dyDescent="0.3">
      <c r="A629" t="s">
        <v>1920</v>
      </c>
      <c r="B629" t="s">
        <v>1921</v>
      </c>
      <c r="C629" t="s">
        <v>3124</v>
      </c>
      <c r="D629" t="s">
        <v>117</v>
      </c>
      <c r="E629">
        <v>3612.2236388849901</v>
      </c>
      <c r="F629">
        <v>91.894999999999996</v>
      </c>
      <c r="G629">
        <v>-36.255337314865997</v>
      </c>
      <c r="H629">
        <f>(Table2[[#This Row],[1Y Return vs Nifty]]-AVERAGE(Table2[1Y Return vs Nifty]))/_xlfn.STDEV.P(Table2[1Y Return vs Nifty])</f>
        <v>-1.0309038692615131</v>
      </c>
      <c r="I629">
        <v>-10.0599438094681</v>
      </c>
      <c r="J629">
        <f>(Table2[[#This Row],[1M Return vs Nifty]]-AVERAGE(Table2[1M Return vs Nifty]))/_xlfn.STDEV.P(Table2[1M Return vs Nifty])</f>
        <v>-0.99551363943433113</v>
      </c>
      <c r="K629">
        <v>-23.041595020328401</v>
      </c>
      <c r="L629">
        <f>(Table2[[#This Row],[6M Return vs Nifty]]-AVERAGE(Table2[6M Return vs Nifty]))/_xlfn.STDEV.P(Table2[6M Return vs Nifty])</f>
        <v>-0.96089823294665244</v>
      </c>
      <c r="M629">
        <v>-7.7210431174530196</v>
      </c>
      <c r="N629">
        <f>(Table2[[#This Row],[1W Return vs Nifty]]-AVERAGE(Table2[1W Return vs Nifty]))/_xlfn.STDEV.P(Table2[1W Return vs Nifty])</f>
        <v>-1.8049813890051851</v>
      </c>
      <c r="O629">
        <v>201.49</v>
      </c>
      <c r="P629">
        <v>105.064948805603</v>
      </c>
      <c r="Q629">
        <v>108.19786376981401</v>
      </c>
      <c r="R629">
        <v>27.803979513745201</v>
      </c>
      <c r="S629" s="1">
        <f>(Table2[[#This Row],[Close Price]]-Table2[[#This Row],[20D EMA]])/Table2[[#This Row],[20D EMA]]</f>
        <v>-0.54392277532383748</v>
      </c>
      <c r="T629" s="1">
        <f>(Table2[[#This Row],[Close Price]]-Table2[[#This Row],[50D EMA]])/Table2[[#This Row],[50D EMA]]</f>
        <v>-0.12535054702183093</v>
      </c>
      <c r="U629" s="1">
        <f>(Table2[[#This Row],[Close Price]]-Table2[[#This Row],[200D EMA]])/Table2[[#This Row],[200D EMA]]</f>
        <v>-0.15067639232228841</v>
      </c>
      <c r="V629">
        <v>0.42653005819645901</v>
      </c>
      <c r="W629">
        <v>182.4</v>
      </c>
      <c r="X629">
        <v>194.4</v>
      </c>
      <c r="Y629">
        <v>182.4</v>
      </c>
      <c r="Z629">
        <v>201.72</v>
      </c>
      <c r="AA629">
        <v>182.4</v>
      </c>
      <c r="AB629">
        <v>209.79</v>
      </c>
      <c r="AC629" s="1">
        <f>(Table2[[#This Row],[Close Price]]/Table2[[#This Row],[Day Low]])-1</f>
        <v>-0.49618969298245619</v>
      </c>
      <c r="AD629" s="1">
        <f>(Table2[[#This Row],[Day High]]/Table2[[#This Row],[Close Price]])-1</f>
        <v>1.1154578595135756</v>
      </c>
      <c r="AE629" s="1">
        <f>(Table2[[#This Row],[Close Price]]/Table2[[#This Row],[Current Week Low]])-1</f>
        <v>-0.49618969298245619</v>
      </c>
      <c r="AF629" s="1">
        <f>(Table2[[#This Row],[Current Week High]]/Table2[[#This Row],[Close Price]])-1</f>
        <v>1.1951139887915558</v>
      </c>
      <c r="AG629" s="1">
        <f>(Table2[[#This Row],[Close Price]]/Table2[[#This Row],[Current Month Low]])-1</f>
        <v>-0.49618969298245619</v>
      </c>
      <c r="AH629" s="1">
        <f>(Table2[[#This Row],[Current Month High]]/Table2[[#This Row],[Close Price]])-1</f>
        <v>1.2829316067250667</v>
      </c>
      <c r="AI629">
        <v>51.259589749170203</v>
      </c>
      <c r="AJ629">
        <v>10.119832234871099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-0.17</v>
      </c>
      <c r="AM629" t="s">
        <v>3158</v>
      </c>
      <c r="AN629">
        <v>-5.42</v>
      </c>
      <c r="AO629" t="s">
        <v>3158</v>
      </c>
      <c r="AP629">
        <v>4.6140999361656998E-2</v>
      </c>
      <c r="AQ629">
        <f>(Table2[[#This Row],[Sharpe Ratio]]-AVERAGE(Table2[Sharpe Ratio]))/_xlfn.STDEV.P(Table2[Sharpe Ratio])</f>
        <v>-0.10894738599954785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661</v>
      </c>
      <c r="AT629">
        <f>_xlfn.RANK.AVG(Table2[[#This Row],[6M Return vs Nifty Z-Score]],Table2[6M Return vs Nifty Z-Score])</f>
        <v>663</v>
      </c>
      <c r="AU629">
        <f>_xlfn.RANK.AVG(Table2[[#This Row],[Sharpe Ratio Z-Score]],Table2[Sharpe Ratio Z-Score])</f>
        <v>382</v>
      </c>
      <c r="AV629">
        <f>(Table2[[#This Row],[Rank 1Y]]+Table2[[#This Row],[Rank 6M]]+Table2[[#This Row],[Rank Sharpe]])/3</f>
        <v>568.66666666666663</v>
      </c>
    </row>
    <row r="630" spans="1:48" hidden="1" x14ac:dyDescent="0.3">
      <c r="A630" t="s">
        <v>326</v>
      </c>
      <c r="B630" t="s">
        <v>327</v>
      </c>
      <c r="C630" t="s">
        <v>3111</v>
      </c>
      <c r="D630" t="s">
        <v>196</v>
      </c>
      <c r="E630">
        <v>74666.106534869905</v>
      </c>
      <c r="F630">
        <v>678.9</v>
      </c>
      <c r="G630">
        <v>4.0919003570948602</v>
      </c>
      <c r="H630">
        <f>(Table2[[#This Row],[1Y Return vs Nifty]]-AVERAGE(Table2[1Y Return vs Nifty]))/_xlfn.STDEV.P(Table2[1Y Return vs Nifty])</f>
        <v>-0.22001188229857566</v>
      </c>
      <c r="I630">
        <v>-1.97426050969844</v>
      </c>
      <c r="J630">
        <f>(Table2[[#This Row],[1M Return vs Nifty]]-AVERAGE(Table2[1M Return vs Nifty]))/_xlfn.STDEV.P(Table2[1M Return vs Nifty])</f>
        <v>-0.11102837299486931</v>
      </c>
      <c r="K630">
        <v>-27.810095919556801</v>
      </c>
      <c r="L630">
        <f>(Table2[[#This Row],[6M Return vs Nifty]]-AVERAGE(Table2[6M Return vs Nifty]))/_xlfn.STDEV.P(Table2[6M Return vs Nifty])</f>
        <v>-1.126451382082746</v>
      </c>
      <c r="M630">
        <v>-2.47622964174842E-3</v>
      </c>
      <c r="N630">
        <f>(Table2[[#This Row],[1W Return vs Nifty]]-AVERAGE(Table2[1W Return vs Nifty]))/_xlfn.STDEV.P(Table2[1W Return vs Nifty])</f>
        <v>-0.18844824671453042</v>
      </c>
      <c r="O630">
        <v>720.84</v>
      </c>
      <c r="P630">
        <v>757.73390599684899</v>
      </c>
      <c r="Q630">
        <v>863.09334920780805</v>
      </c>
      <c r="R630">
        <v>28.727625960130599</v>
      </c>
      <c r="S630" s="1">
        <f>(Table2[[#This Row],[Close Price]]-Table2[[#This Row],[20D EMA]])/Table2[[#This Row],[20D EMA]]</f>
        <v>-5.8182120858997911E-2</v>
      </c>
      <c r="T630" s="1">
        <f>(Table2[[#This Row],[Close Price]]-Table2[[#This Row],[50D EMA]])/Table2[[#This Row],[50D EMA]]</f>
        <v>-0.10403903715135698</v>
      </c>
      <c r="U630" s="1">
        <f>(Table2[[#This Row],[Close Price]]-Table2[[#This Row],[200D EMA]])/Table2[[#This Row],[200D EMA]]</f>
        <v>-0.21341069233921256</v>
      </c>
      <c r="V630">
        <v>0.22788852327450301</v>
      </c>
      <c r="W630">
        <v>673.55</v>
      </c>
      <c r="X630">
        <v>706.9</v>
      </c>
      <c r="Y630">
        <v>673.55</v>
      </c>
      <c r="Z630">
        <v>713.25</v>
      </c>
      <c r="AA630">
        <v>673.55</v>
      </c>
      <c r="AB630">
        <v>752</v>
      </c>
      <c r="AC630" s="1">
        <f>(Table2[[#This Row],[Close Price]]/Table2[[#This Row],[Day Low]])-1</f>
        <v>7.9429886422686113E-3</v>
      </c>
      <c r="AD630" s="1">
        <f>(Table2[[#This Row],[Day High]]/Table2[[#This Row],[Close Price]])-1</f>
        <v>4.1243187509206081E-2</v>
      </c>
      <c r="AE630" s="1">
        <f>(Table2[[#This Row],[Close Price]]/Table2[[#This Row],[Current Week Low]])-1</f>
        <v>7.9429886422686113E-3</v>
      </c>
      <c r="AF630" s="1">
        <f>(Table2[[#This Row],[Current Week High]]/Table2[[#This Row],[Close Price]])-1</f>
        <v>5.0596553247901133E-2</v>
      </c>
      <c r="AG630" s="1">
        <f>(Table2[[#This Row],[Close Price]]/Table2[[#This Row],[Current Month Low]])-1</f>
        <v>7.9429886422686113E-3</v>
      </c>
      <c r="AH630" s="1">
        <f>(Table2[[#This Row],[Current Month High]]/Table2[[#This Row],[Close Price]])-1</f>
        <v>0.10767417881867725</v>
      </c>
      <c r="AI630">
        <v>85.505965532478996</v>
      </c>
      <c r="AJ630">
        <v>28.8235294117646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3158</v>
      </c>
      <c r="AN630">
        <v>-4.66</v>
      </c>
      <c r="AO630" t="s">
        <v>3158</v>
      </c>
      <c r="AP630">
        <v>-3.5018186185464997E-2</v>
      </c>
      <c r="AQ630">
        <f>(Table2[[#This Row],[Sharpe Ratio]]-AVERAGE(Table2[Sharpe Ratio]))/_xlfn.STDEV.P(Table2[Sharpe Ratio])</f>
        <v>-1.0709243748496291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382</v>
      </c>
      <c r="AT630">
        <f>_xlfn.RANK.AVG(Table2[[#This Row],[6M Return vs Nifty Z-Score]],Table2[6M Return vs Nifty Z-Score])</f>
        <v>691</v>
      </c>
      <c r="AU630">
        <f>_xlfn.RANK.AVG(Table2[[#This Row],[Sharpe Ratio Z-Score]],Table2[Sharpe Ratio Z-Score])</f>
        <v>634</v>
      </c>
      <c r="AV630">
        <f>(Table2[[#This Row],[Rank 1Y]]+Table2[[#This Row],[Rank 6M]]+Table2[[#This Row],[Rank Sharpe]])/3</f>
        <v>569</v>
      </c>
    </row>
    <row r="631" spans="1:48" hidden="1" x14ac:dyDescent="0.3">
      <c r="A631" t="s">
        <v>2393</v>
      </c>
      <c r="B631" t="s">
        <v>2394</v>
      </c>
      <c r="C631" t="s">
        <v>3130</v>
      </c>
      <c r="D631" t="s">
        <v>1990</v>
      </c>
      <c r="E631">
        <v>2061.535812136</v>
      </c>
      <c r="F631">
        <v>45.05</v>
      </c>
      <c r="G631">
        <v>-37.508092105225302</v>
      </c>
      <c r="H631">
        <f>(Table2[[#This Row],[1Y Return vs Nifty]]-AVERAGE(Table2[1Y Return vs Nifty]))/_xlfn.STDEV.P(Table2[1Y Return vs Nifty])</f>
        <v>-1.0560815240340915</v>
      </c>
      <c r="I631">
        <v>-8.2993127631435399</v>
      </c>
      <c r="J631">
        <f>(Table2[[#This Row],[1M Return vs Nifty]]-AVERAGE(Table2[1M Return vs Nifty]))/_xlfn.STDEV.P(Table2[1M Return vs Nifty])</f>
        <v>-0.802919870623929</v>
      </c>
      <c r="K631">
        <v>-13.214628463569101</v>
      </c>
      <c r="L631">
        <f>(Table2[[#This Row],[6M Return vs Nifty]]-AVERAGE(Table2[6M Return vs Nifty]))/_xlfn.STDEV.P(Table2[6M Return vs Nifty])</f>
        <v>-0.61972491782998229</v>
      </c>
      <c r="M631">
        <v>-3.60278683946391</v>
      </c>
      <c r="N631">
        <f>(Table2[[#This Row],[1W Return vs Nifty]]-AVERAGE(Table2[1W Return vs Nifty]))/_xlfn.STDEV.P(Table2[1W Return vs Nifty])</f>
        <v>-0.94247700722301997</v>
      </c>
      <c r="O631">
        <v>47.11</v>
      </c>
      <c r="P631">
        <v>49.380545484410497</v>
      </c>
      <c r="Q631">
        <v>51.075184816212399</v>
      </c>
      <c r="R631">
        <v>26.4092756798244</v>
      </c>
      <c r="S631" s="1">
        <f>(Table2[[#This Row],[Close Price]]-Table2[[#This Row],[20D EMA]])/Table2[[#This Row],[20D EMA]]</f>
        <v>-4.372744640203783E-2</v>
      </c>
      <c r="T631" s="1">
        <f>(Table2[[#This Row],[Close Price]]-Table2[[#This Row],[50D EMA]])/Table2[[#This Row],[50D EMA]]</f>
        <v>-8.7697400705661691E-2</v>
      </c>
      <c r="U631" s="1">
        <f>(Table2[[#This Row],[Close Price]]-Table2[[#This Row],[200D EMA]])/Table2[[#This Row],[200D EMA]]</f>
        <v>-0.11796697041612808</v>
      </c>
      <c r="V631">
        <v>0.598334298024773</v>
      </c>
      <c r="W631">
        <v>42.64</v>
      </c>
      <c r="X631">
        <v>45.5</v>
      </c>
      <c r="Y631">
        <v>42.64</v>
      </c>
      <c r="Z631">
        <v>47.04</v>
      </c>
      <c r="AA631">
        <v>42.64</v>
      </c>
      <c r="AB631">
        <v>49.44</v>
      </c>
      <c r="AC631" s="1">
        <f>(Table2[[#This Row],[Close Price]]/Table2[[#This Row],[Day Low]])-1</f>
        <v>5.6519699812382695E-2</v>
      </c>
      <c r="AD631" s="1">
        <f>(Table2[[#This Row],[Day High]]/Table2[[#This Row],[Close Price]])-1</f>
        <v>9.9889012208658201E-3</v>
      </c>
      <c r="AE631" s="1">
        <f>(Table2[[#This Row],[Close Price]]/Table2[[#This Row],[Current Week Low]])-1</f>
        <v>5.6519699812382695E-2</v>
      </c>
      <c r="AF631" s="1">
        <f>(Table2[[#This Row],[Current Week High]]/Table2[[#This Row],[Close Price]])-1</f>
        <v>4.4173140954494983E-2</v>
      </c>
      <c r="AG631" s="1">
        <f>(Table2[[#This Row],[Close Price]]/Table2[[#This Row],[Current Month Low]])-1</f>
        <v>5.6519699812382695E-2</v>
      </c>
      <c r="AH631" s="1">
        <f>(Table2[[#This Row],[Current Month High]]/Table2[[#This Row],[Close Price]])-1</f>
        <v>9.7447280799112024E-2</v>
      </c>
      <c r="AI631">
        <v>54.051054384017696</v>
      </c>
      <c r="AJ631">
        <v>6.8548387096774199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3158</v>
      </c>
      <c r="AN631">
        <v>-0.98</v>
      </c>
      <c r="AO631" t="s">
        <v>3158</v>
      </c>
      <c r="AP631">
        <v>2.25182349878E-3</v>
      </c>
      <c r="AQ631">
        <f>(Table2[[#This Row],[Sharpe Ratio]]-AVERAGE(Table2[Sharpe Ratio]))/_xlfn.STDEV.P(Table2[Sharpe Ratio])</f>
        <v>-0.6291642530745436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673</v>
      </c>
      <c r="AT631">
        <f>_xlfn.RANK.AVG(Table2[[#This Row],[6M Return vs Nifty Z-Score]],Table2[6M Return vs Nifty Z-Score])</f>
        <v>534</v>
      </c>
      <c r="AU631">
        <f>_xlfn.RANK.AVG(Table2[[#This Row],[Sharpe Ratio Z-Score]],Table2[Sharpe Ratio Z-Score])</f>
        <v>503</v>
      </c>
      <c r="AV631">
        <f>(Table2[[#This Row],[Rank 1Y]]+Table2[[#This Row],[Rank 6M]]+Table2[[#This Row],[Rank Sharpe]])/3</f>
        <v>570</v>
      </c>
    </row>
    <row r="632" spans="1:48" hidden="1" x14ac:dyDescent="0.3">
      <c r="A632" t="s">
        <v>1587</v>
      </c>
      <c r="B632" t="s">
        <v>1588</v>
      </c>
      <c r="C632" t="s">
        <v>578</v>
      </c>
      <c r="D632" t="s">
        <v>578</v>
      </c>
      <c r="E632">
        <v>5759.9484899999998</v>
      </c>
      <c r="F632">
        <v>287.25</v>
      </c>
      <c r="G632">
        <v>-36.618940857277501</v>
      </c>
      <c r="H632">
        <f>(Table2[[#This Row],[1Y Return vs Nifty]]-AVERAGE(Table2[1Y Return vs Nifty]))/_xlfn.STDEV.P(Table2[1Y Return vs Nifty])</f>
        <v>-1.038211512014408</v>
      </c>
      <c r="I632">
        <v>-8.2289826749302103E-2</v>
      </c>
      <c r="J632">
        <f>(Table2[[#This Row],[1M Return vs Nifty]]-AVERAGE(Table2[1M Return vs Nifty]))/_xlfn.STDEV.P(Table2[1M Return vs Nifty])</f>
        <v>9.5932514732651519E-2</v>
      </c>
      <c r="K632">
        <v>-27.580853946221001</v>
      </c>
      <c r="L632">
        <f>(Table2[[#This Row],[6M Return vs Nifty]]-AVERAGE(Table2[6M Return vs Nifty]))/_xlfn.STDEV.P(Table2[6M Return vs Nifty])</f>
        <v>-1.1184925431516148</v>
      </c>
      <c r="M632">
        <v>2.8030854037266701</v>
      </c>
      <c r="N632">
        <f>(Table2[[#This Row],[1W Return vs Nifty]]-AVERAGE(Table2[1W Return vs Nifty]))/_xlfn.STDEV.P(Table2[1W Return vs Nifty])</f>
        <v>0.39913276787005747</v>
      </c>
      <c r="O632">
        <v>303.12</v>
      </c>
      <c r="P632">
        <v>319.52421700822401</v>
      </c>
      <c r="Q632">
        <v>338.20283206609901</v>
      </c>
      <c r="R632">
        <v>29.400621559965899</v>
      </c>
      <c r="S632" s="1">
        <f>(Table2[[#This Row],[Close Price]]-Table2[[#This Row],[20D EMA]])/Table2[[#This Row],[20D EMA]]</f>
        <v>-5.2355502771179743E-2</v>
      </c>
      <c r="T632" s="1">
        <f>(Table2[[#This Row],[Close Price]]-Table2[[#This Row],[50D EMA]])/Table2[[#This Row],[50D EMA]]</f>
        <v>-0.10100710772540077</v>
      </c>
      <c r="U632" s="1">
        <f>(Table2[[#This Row],[Close Price]]-Table2[[#This Row],[200D EMA]])/Table2[[#This Row],[200D EMA]]</f>
        <v>-0.15065761500229155</v>
      </c>
      <c r="V632">
        <v>0.37231141637586801</v>
      </c>
      <c r="W632">
        <v>283.5</v>
      </c>
      <c r="X632">
        <v>298.8</v>
      </c>
      <c r="Y632">
        <v>283.5</v>
      </c>
      <c r="Z632">
        <v>303.89999999999998</v>
      </c>
      <c r="AA632">
        <v>283.5</v>
      </c>
      <c r="AB632">
        <v>313.25</v>
      </c>
      <c r="AC632" s="1">
        <f>(Table2[[#This Row],[Close Price]]/Table2[[#This Row],[Day Low]])-1</f>
        <v>1.3227513227513255E-2</v>
      </c>
      <c r="AD632" s="1">
        <f>(Table2[[#This Row],[Day High]]/Table2[[#This Row],[Close Price]])-1</f>
        <v>4.0208877284595435E-2</v>
      </c>
      <c r="AE632" s="1">
        <f>(Table2[[#This Row],[Close Price]]/Table2[[#This Row],[Current Week Low]])-1</f>
        <v>1.3227513227513255E-2</v>
      </c>
      <c r="AF632" s="1">
        <f>(Table2[[#This Row],[Current Week High]]/Table2[[#This Row],[Close Price]])-1</f>
        <v>5.796344647519569E-2</v>
      </c>
      <c r="AG632" s="1">
        <f>(Table2[[#This Row],[Close Price]]/Table2[[#This Row],[Current Month Low]])-1</f>
        <v>1.3227513227513255E-2</v>
      </c>
      <c r="AH632" s="1">
        <f>(Table2[[#This Row],[Current Month High]]/Table2[[#This Row],[Close Price]])-1</f>
        <v>9.0513489991296714E-2</v>
      </c>
      <c r="AI632">
        <v>52.114882506527401</v>
      </c>
      <c r="AJ632">
        <v>7.2829131652661001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-0.17</v>
      </c>
      <c r="AM632" t="s">
        <v>3158</v>
      </c>
      <c r="AN632">
        <v>2.9</v>
      </c>
      <c r="AO632" t="s">
        <v>3159</v>
      </c>
      <c r="AP632">
        <v>5.3460810908886998E-2</v>
      </c>
      <c r="AQ632">
        <f>(Table2[[#This Row],[Sharpe Ratio]]-AVERAGE(Table2[Sharpe Ratio]))/_xlfn.STDEV.P(Table2[Sharpe Ratio])</f>
        <v>-2.2185915641198869E-2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665</v>
      </c>
      <c r="AT632">
        <f>_xlfn.RANK.AVG(Table2[[#This Row],[6M Return vs Nifty Z-Score]],Table2[6M Return vs Nifty Z-Score])</f>
        <v>688</v>
      </c>
      <c r="AU632">
        <f>_xlfn.RANK.AVG(Table2[[#This Row],[Sharpe Ratio Z-Score]],Table2[Sharpe Ratio Z-Score])</f>
        <v>359</v>
      </c>
      <c r="AV632">
        <f>(Table2[[#This Row],[Rank 1Y]]+Table2[[#This Row],[Rank 6M]]+Table2[[#This Row],[Rank Sharpe]])/3</f>
        <v>570.66666666666663</v>
      </c>
    </row>
    <row r="633" spans="1:48" hidden="1" x14ac:dyDescent="0.3">
      <c r="A633" t="s">
        <v>888</v>
      </c>
      <c r="B633" t="s">
        <v>889</v>
      </c>
      <c r="C633" t="s">
        <v>3127</v>
      </c>
      <c r="D633" t="s">
        <v>475</v>
      </c>
      <c r="E633">
        <v>16204.863345600001</v>
      </c>
      <c r="F633">
        <v>3267.8</v>
      </c>
      <c r="G633">
        <v>-31.344792044792399</v>
      </c>
      <c r="H633">
        <f>(Table2[[#This Row],[1Y Return vs Nifty]]-AVERAGE(Table2[1Y Return vs Nifty]))/_xlfn.STDEV.P(Table2[1Y Return vs Nifty])</f>
        <v>-0.93221255751680221</v>
      </c>
      <c r="I633">
        <v>3.3362021956103098</v>
      </c>
      <c r="J633">
        <f>(Table2[[#This Row],[1M Return vs Nifty]]-AVERAGE(Table2[1M Return vs Nifty]))/_xlfn.STDEV.P(Table2[1M Return vs Nifty])</f>
        <v>0.46987813133923451</v>
      </c>
      <c r="K633">
        <v>-5.6200892687306103</v>
      </c>
      <c r="L633">
        <f>(Table2[[#This Row],[6M Return vs Nifty]]-AVERAGE(Table2[6M Return vs Nifty]))/_xlfn.STDEV.P(Table2[6M Return vs Nifty])</f>
        <v>-0.3560571726594926</v>
      </c>
      <c r="M633">
        <v>2.06783467431785</v>
      </c>
      <c r="N633">
        <f>(Table2[[#This Row],[1W Return vs Nifty]]-AVERAGE(Table2[1W Return vs Nifty]))/_xlfn.STDEV.P(Table2[1W Return vs Nifty])</f>
        <v>0.24514599943774146</v>
      </c>
      <c r="O633">
        <v>3382.54</v>
      </c>
      <c r="P633">
        <v>3380.0447506702899</v>
      </c>
      <c r="Q633">
        <v>3460.26134440239</v>
      </c>
      <c r="R633">
        <v>35.882610533035397</v>
      </c>
      <c r="S633" s="1">
        <f>(Table2[[#This Row],[Close Price]]-Table2[[#This Row],[20D EMA]])/Table2[[#This Row],[20D EMA]]</f>
        <v>-3.3921254441928193E-2</v>
      </c>
      <c r="T633" s="1">
        <f>(Table2[[#This Row],[Close Price]]-Table2[[#This Row],[50D EMA]])/Table2[[#This Row],[50D EMA]]</f>
        <v>-3.3208066445874915E-2</v>
      </c>
      <c r="U633" s="1">
        <f>(Table2[[#This Row],[Close Price]]-Table2[[#This Row],[200D EMA]])/Table2[[#This Row],[200D EMA]]</f>
        <v>-5.5620464828106557E-2</v>
      </c>
      <c r="V633">
        <v>0.60286819624920396</v>
      </c>
      <c r="W633">
        <v>3253.85</v>
      </c>
      <c r="X633">
        <v>3320.35</v>
      </c>
      <c r="Y633">
        <v>3253.85</v>
      </c>
      <c r="Z633">
        <v>3539</v>
      </c>
      <c r="AA633">
        <v>3253.85</v>
      </c>
      <c r="AB633">
        <v>3560.25</v>
      </c>
      <c r="AC633" s="1">
        <f>(Table2[[#This Row],[Close Price]]/Table2[[#This Row],[Day Low]])-1</f>
        <v>4.2872289749067427E-3</v>
      </c>
      <c r="AD633" s="1">
        <f>(Table2[[#This Row],[Day High]]/Table2[[#This Row],[Close Price]])-1</f>
        <v>1.6081155517473356E-2</v>
      </c>
      <c r="AE633" s="1">
        <f>(Table2[[#This Row],[Close Price]]/Table2[[#This Row],[Current Week Low]])-1</f>
        <v>4.2872289749067427E-3</v>
      </c>
      <c r="AF633" s="1">
        <f>(Table2[[#This Row],[Current Week High]]/Table2[[#This Row],[Close Price]])-1</f>
        <v>8.2991615153926057E-2</v>
      </c>
      <c r="AG633" s="1">
        <f>(Table2[[#This Row],[Close Price]]/Table2[[#This Row],[Current Month Low]])-1</f>
        <v>4.2872289749067427E-3</v>
      </c>
      <c r="AH633" s="1">
        <f>(Table2[[#This Row],[Current Month High]]/Table2[[#This Row],[Close Price]])-1</f>
        <v>8.9494461105330769E-2</v>
      </c>
      <c r="AI633">
        <v>21.777648570903899</v>
      </c>
      <c r="AJ633">
        <v>13.6250630226534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0.12</v>
      </c>
      <c r="AM633" t="s">
        <v>3159</v>
      </c>
      <c r="AN633">
        <v>-3.39</v>
      </c>
      <c r="AO633" t="s">
        <v>3158</v>
      </c>
      <c r="AP633">
        <v>-4.8112742682293999E-2</v>
      </c>
      <c r="AQ633">
        <f>(Table2[[#This Row],[Sharpe Ratio]]-AVERAGE(Table2[Sharpe Ratio]))/_xlfn.STDEV.P(Table2[Sharpe Ratio])</f>
        <v>-1.2261336952023212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637</v>
      </c>
      <c r="AT633">
        <f>_xlfn.RANK.AVG(Table2[[#This Row],[6M Return vs Nifty Z-Score]],Table2[6M Return vs Nifty Z-Score])</f>
        <v>419</v>
      </c>
      <c r="AU633">
        <f>_xlfn.RANK.AVG(Table2[[#This Row],[Sharpe Ratio Z-Score]],Table2[Sharpe Ratio Z-Score])</f>
        <v>661</v>
      </c>
      <c r="AV633">
        <f>(Table2[[#This Row],[Rank 1Y]]+Table2[[#This Row],[Rank 6M]]+Table2[[#This Row],[Rank Sharpe]])/3</f>
        <v>572.33333333333337</v>
      </c>
    </row>
    <row r="634" spans="1:48" hidden="1" x14ac:dyDescent="0.3">
      <c r="A634" t="s">
        <v>447</v>
      </c>
      <c r="B634" t="s">
        <v>448</v>
      </c>
      <c r="C634" t="s">
        <v>3123</v>
      </c>
      <c r="D634" t="s">
        <v>449</v>
      </c>
      <c r="E634">
        <v>48277.437663780001</v>
      </c>
      <c r="F634">
        <v>792.35</v>
      </c>
      <c r="G634">
        <v>-13.736397480489901</v>
      </c>
      <c r="H634">
        <f>(Table2[[#This Row],[1Y Return vs Nifty]]-AVERAGE(Table2[1Y Return vs Nifty]))/_xlfn.STDEV.P(Table2[1Y Return vs Nifty])</f>
        <v>-0.57832200938152234</v>
      </c>
      <c r="I634">
        <v>-2.9772455536925602</v>
      </c>
      <c r="J634">
        <f>(Table2[[#This Row],[1M Return vs Nifty]]-AVERAGE(Table2[1M Return vs Nifty]))/_xlfn.STDEV.P(Table2[1M Return vs Nifty])</f>
        <v>-0.22074396053181955</v>
      </c>
      <c r="K634">
        <v>-28.379780068600301</v>
      </c>
      <c r="L634">
        <f>(Table2[[#This Row],[6M Return vs Nifty]]-AVERAGE(Table2[6M Return vs Nifty]))/_xlfn.STDEV.P(Table2[6M Return vs Nifty])</f>
        <v>-1.1462297163811266</v>
      </c>
      <c r="M634">
        <v>0.291676533285605</v>
      </c>
      <c r="N634">
        <f>(Table2[[#This Row],[1W Return vs Nifty]]-AVERAGE(Table2[1W Return vs Nifty]))/_xlfn.STDEV.P(Table2[1W Return vs Nifty])</f>
        <v>-0.12684255007681289</v>
      </c>
      <c r="O634">
        <v>837.49</v>
      </c>
      <c r="P634">
        <v>877.25908798962098</v>
      </c>
      <c r="Q634">
        <v>918.56038882690302</v>
      </c>
      <c r="R634">
        <v>29.004532373556899</v>
      </c>
      <c r="S634" s="1">
        <f>(Table2[[#This Row],[Close Price]]-Table2[[#This Row],[20D EMA]])/Table2[[#This Row],[20D EMA]]</f>
        <v>-5.3899151034639201E-2</v>
      </c>
      <c r="T634" s="1">
        <f>(Table2[[#This Row],[Close Price]]-Table2[[#This Row],[50D EMA]])/Table2[[#This Row],[50D EMA]]</f>
        <v>-9.6789066254307679E-2</v>
      </c>
      <c r="U634" s="1">
        <f>(Table2[[#This Row],[Close Price]]-Table2[[#This Row],[200D EMA]])/Table2[[#This Row],[200D EMA]]</f>
        <v>-0.13740020837180533</v>
      </c>
      <c r="V634">
        <v>0.798130288153589</v>
      </c>
      <c r="W634">
        <v>785.55</v>
      </c>
      <c r="X634">
        <v>814</v>
      </c>
      <c r="Y634">
        <v>785.55</v>
      </c>
      <c r="Z634">
        <v>836.85</v>
      </c>
      <c r="AA634">
        <v>785.55</v>
      </c>
      <c r="AB634">
        <v>868</v>
      </c>
      <c r="AC634" s="1">
        <f>(Table2[[#This Row],[Close Price]]/Table2[[#This Row],[Day Low]])-1</f>
        <v>8.6563554197696124E-3</v>
      </c>
      <c r="AD634" s="1">
        <f>(Table2[[#This Row],[Day High]]/Table2[[#This Row],[Close Price]])-1</f>
        <v>2.7323783681453939E-2</v>
      </c>
      <c r="AE634" s="1">
        <f>(Table2[[#This Row],[Close Price]]/Table2[[#This Row],[Current Week Low]])-1</f>
        <v>8.6563554197696124E-3</v>
      </c>
      <c r="AF634" s="1">
        <f>(Table2[[#This Row],[Current Week High]]/Table2[[#This Row],[Close Price]])-1</f>
        <v>5.6162049599293162E-2</v>
      </c>
      <c r="AG634" s="1">
        <f>(Table2[[#This Row],[Close Price]]/Table2[[#This Row],[Current Month Low]])-1</f>
        <v>8.6563554197696124E-3</v>
      </c>
      <c r="AH634" s="1">
        <f>(Table2[[#This Row],[Current Month High]]/Table2[[#This Row],[Close Price]])-1</f>
        <v>9.5475484318798376E-2</v>
      </c>
      <c r="AI634">
        <v>48.9240865779011</v>
      </c>
      <c r="AJ634">
        <v>8.4519572953736599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-0.11</v>
      </c>
      <c r="AM634" t="s">
        <v>3158</v>
      </c>
      <c r="AN634">
        <v>1.49</v>
      </c>
      <c r="AO634" t="s">
        <v>3159</v>
      </c>
      <c r="AP634">
        <v>6.1352779378389998E-3</v>
      </c>
      <c r="AQ634">
        <f>(Table2[[#This Row],[Sharpe Ratio]]-AVERAGE(Table2[Sharpe Ratio]))/_xlfn.STDEV.P(Table2[Sharpe Ratio])</f>
        <v>-0.5831338033794391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531</v>
      </c>
      <c r="AT634">
        <f>_xlfn.RANK.AVG(Table2[[#This Row],[6M Return vs Nifty Z-Score]],Table2[6M Return vs Nifty Z-Score])</f>
        <v>696</v>
      </c>
      <c r="AU634">
        <f>_xlfn.RANK.AVG(Table2[[#This Row],[Sharpe Ratio Z-Score]],Table2[Sharpe Ratio Z-Score])</f>
        <v>491</v>
      </c>
      <c r="AV634">
        <f>(Table2[[#This Row],[Rank 1Y]]+Table2[[#This Row],[Rank 6M]]+Table2[[#This Row],[Rank Sharpe]])/3</f>
        <v>572.66666666666663</v>
      </c>
    </row>
    <row r="635" spans="1:48" hidden="1" x14ac:dyDescent="0.3">
      <c r="A635" t="s">
        <v>1109</v>
      </c>
      <c r="B635" t="s">
        <v>1110</v>
      </c>
      <c r="C635" t="s">
        <v>3124</v>
      </c>
      <c r="D635" t="s">
        <v>75</v>
      </c>
      <c r="E635">
        <v>10952.835635039901</v>
      </c>
      <c r="F635">
        <v>530.4</v>
      </c>
      <c r="G635">
        <v>-43.876784739592097</v>
      </c>
      <c r="H635">
        <f>(Table2[[#This Row],[1Y Return vs Nifty]]-AVERAGE(Table2[1Y Return vs Nifty]))/_xlfn.STDEV.P(Table2[1Y Return vs Nifty])</f>
        <v>-1.1840784359076109</v>
      </c>
      <c r="I635">
        <v>-3.4612974960902698</v>
      </c>
      <c r="J635">
        <f>(Table2[[#This Row],[1M Return vs Nifty]]-AVERAGE(Table2[1M Return vs Nifty]))/_xlfn.STDEV.P(Table2[1M Return vs Nifty])</f>
        <v>-0.273693945755007</v>
      </c>
      <c r="K635">
        <v>-21.602931893020699</v>
      </c>
      <c r="L635">
        <f>(Table2[[#This Row],[6M Return vs Nifty]]-AVERAGE(Table2[6M Return vs Nifty]))/_xlfn.STDEV.P(Table2[6M Return vs Nifty])</f>
        <v>-0.91095062544797079</v>
      </c>
      <c r="M635">
        <v>-3.2460439826434699</v>
      </c>
      <c r="N635">
        <f>(Table2[[#This Row],[1W Return vs Nifty]]-AVERAGE(Table2[1W Return vs Nifty]))/_xlfn.STDEV.P(Table2[1W Return vs Nifty])</f>
        <v>-0.86776279411742874</v>
      </c>
      <c r="O635">
        <v>576.49</v>
      </c>
      <c r="P635">
        <v>589.76014675746001</v>
      </c>
      <c r="Q635">
        <v>623.023092067177</v>
      </c>
      <c r="R635">
        <v>21.580337667613598</v>
      </c>
      <c r="S635" s="1">
        <f>(Table2[[#This Row],[Close Price]]-Table2[[#This Row],[20D EMA]])/Table2[[#This Row],[20D EMA]]</f>
        <v>-7.994934864438244E-2</v>
      </c>
      <c r="T635" s="1">
        <f>(Table2[[#This Row],[Close Price]]-Table2[[#This Row],[50D EMA]])/Table2[[#This Row],[50D EMA]]</f>
        <v>-0.10065133611320808</v>
      </c>
      <c r="U635" s="1">
        <f>(Table2[[#This Row],[Close Price]]-Table2[[#This Row],[200D EMA]])/Table2[[#This Row],[200D EMA]]</f>
        <v>-0.14866718946139801</v>
      </c>
      <c r="V635">
        <v>0.42690613135623001</v>
      </c>
      <c r="W635">
        <v>513.4</v>
      </c>
      <c r="X635">
        <v>541.20000000000005</v>
      </c>
      <c r="Y635">
        <v>513.4</v>
      </c>
      <c r="Z635">
        <v>569.75</v>
      </c>
      <c r="AA635">
        <v>513.4</v>
      </c>
      <c r="AB635">
        <v>602.75</v>
      </c>
      <c r="AC635" s="1">
        <f>(Table2[[#This Row],[Close Price]]/Table2[[#This Row],[Day Low]])-1</f>
        <v>3.3112582781456901E-2</v>
      </c>
      <c r="AD635" s="1">
        <f>(Table2[[#This Row],[Day High]]/Table2[[#This Row],[Close Price]])-1</f>
        <v>2.0361990950226394E-2</v>
      </c>
      <c r="AE635" s="1">
        <f>(Table2[[#This Row],[Close Price]]/Table2[[#This Row],[Current Week Low]])-1</f>
        <v>3.3112582781456901E-2</v>
      </c>
      <c r="AF635" s="1">
        <f>(Table2[[#This Row],[Current Week High]]/Table2[[#This Row],[Close Price]])-1</f>
        <v>7.4189291101055765E-2</v>
      </c>
      <c r="AG635" s="1">
        <f>(Table2[[#This Row],[Close Price]]/Table2[[#This Row],[Current Month Low]])-1</f>
        <v>3.3112582781456901E-2</v>
      </c>
      <c r="AH635" s="1">
        <f>(Table2[[#This Row],[Current Month High]]/Table2[[#This Row],[Close Price]])-1</f>
        <v>0.13640648567119151</v>
      </c>
      <c r="AI635">
        <v>55.354449472096498</v>
      </c>
      <c r="AJ635">
        <v>5.1859196826970599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-0.06</v>
      </c>
      <c r="AM635" t="s">
        <v>3158</v>
      </c>
      <c r="AN635">
        <v>-7.04</v>
      </c>
      <c r="AO635" t="s">
        <v>3158</v>
      </c>
      <c r="AP635">
        <v>4.4611461368737997E-2</v>
      </c>
      <c r="AQ635">
        <f>(Table2[[#This Row],[Sharpe Ratio]]-AVERAGE(Table2[Sharpe Ratio]))/_xlfn.STDEV.P(Table2[Sharpe Ratio])</f>
        <v>-0.12707694635480446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694</v>
      </c>
      <c r="AT635">
        <f>_xlfn.RANK.AVG(Table2[[#This Row],[6M Return vs Nifty Z-Score]],Table2[6M Return vs Nifty Z-Score])</f>
        <v>644</v>
      </c>
      <c r="AU635">
        <f>_xlfn.RANK.AVG(Table2[[#This Row],[Sharpe Ratio Z-Score]],Table2[Sharpe Ratio Z-Score])</f>
        <v>385</v>
      </c>
      <c r="AV635">
        <f>(Table2[[#This Row],[Rank 1Y]]+Table2[[#This Row],[Rank 6M]]+Table2[[#This Row],[Rank Sharpe]])/3</f>
        <v>574.33333333333337</v>
      </c>
    </row>
    <row r="636" spans="1:48" hidden="1" x14ac:dyDescent="0.3">
      <c r="A636" t="s">
        <v>361</v>
      </c>
      <c r="B636" t="s">
        <v>362</v>
      </c>
      <c r="C636" t="s">
        <v>3127</v>
      </c>
      <c r="D636" t="s">
        <v>165</v>
      </c>
      <c r="E636">
        <v>65151.21228675</v>
      </c>
      <c r="F636">
        <v>2197.9</v>
      </c>
      <c r="G636">
        <v>-27.1164653423861</v>
      </c>
      <c r="H636">
        <f>(Table2[[#This Row],[1Y Return vs Nifty]]-AVERAGE(Table2[1Y Return vs Nifty]))/_xlfn.STDEV.P(Table2[1Y Return vs Nifty])</f>
        <v>-0.84723235963759369</v>
      </c>
      <c r="I636">
        <v>1.1213473471692801</v>
      </c>
      <c r="J636">
        <f>(Table2[[#This Row],[1M Return vs Nifty]]-AVERAGE(Table2[1M Return vs Nifty]))/_xlfn.STDEV.P(Table2[1M Return vs Nifty])</f>
        <v>0.22759724942491255</v>
      </c>
      <c r="K636">
        <v>-7.8670313962139504</v>
      </c>
      <c r="L636">
        <f>(Table2[[#This Row],[6M Return vs Nifty]]-AVERAGE(Table2[6M Return vs Nifty]))/_xlfn.STDEV.P(Table2[6M Return vs Nifty])</f>
        <v>-0.4340666672559208</v>
      </c>
      <c r="M636">
        <v>0.99066363200390395</v>
      </c>
      <c r="N636">
        <f>(Table2[[#This Row],[1W Return vs Nifty]]-AVERAGE(Table2[1W Return vs Nifty]))/_xlfn.STDEV.P(Table2[1W Return vs Nifty])</f>
        <v>1.9549367948287235E-2</v>
      </c>
      <c r="O636">
        <v>2287.6799999999998</v>
      </c>
      <c r="P636">
        <v>2342.6574888805599</v>
      </c>
      <c r="Q636">
        <v>2395.0520591414802</v>
      </c>
      <c r="R636">
        <v>33.468029585139099</v>
      </c>
      <c r="S636" s="1">
        <f>(Table2[[#This Row],[Close Price]]-Table2[[#This Row],[20D EMA]])/Table2[[#This Row],[20D EMA]]</f>
        <v>-3.9244999300601373E-2</v>
      </c>
      <c r="T636" s="1">
        <f>(Table2[[#This Row],[Close Price]]-Table2[[#This Row],[50D EMA]])/Table2[[#This Row],[50D EMA]]</f>
        <v>-6.1791998859266541E-2</v>
      </c>
      <c r="U636" s="1">
        <f>(Table2[[#This Row],[Close Price]]-Table2[[#This Row],[200D EMA]])/Table2[[#This Row],[200D EMA]]</f>
        <v>-8.2316398254888179E-2</v>
      </c>
      <c r="V636">
        <v>0.53005766493675599</v>
      </c>
      <c r="W636">
        <v>2187.75</v>
      </c>
      <c r="X636">
        <v>2247</v>
      </c>
      <c r="Y636">
        <v>2187.75</v>
      </c>
      <c r="Z636">
        <v>2308.9499999999998</v>
      </c>
      <c r="AA636">
        <v>2187.75</v>
      </c>
      <c r="AB636">
        <v>2389</v>
      </c>
      <c r="AC636" s="1">
        <f>(Table2[[#This Row],[Close Price]]/Table2[[#This Row],[Day Low]])-1</f>
        <v>4.6394697748828317E-3</v>
      </c>
      <c r="AD636" s="1">
        <f>(Table2[[#This Row],[Day High]]/Table2[[#This Row],[Close Price]])-1</f>
        <v>2.2339505891987743E-2</v>
      </c>
      <c r="AE636" s="1">
        <f>(Table2[[#This Row],[Close Price]]/Table2[[#This Row],[Current Week Low]])-1</f>
        <v>4.6394697748828317E-3</v>
      </c>
      <c r="AF636" s="1">
        <f>(Table2[[#This Row],[Current Week High]]/Table2[[#This Row],[Close Price]])-1</f>
        <v>5.0525501615177992E-2</v>
      </c>
      <c r="AG636" s="1">
        <f>(Table2[[#This Row],[Close Price]]/Table2[[#This Row],[Current Month Low]])-1</f>
        <v>4.6394697748828317E-3</v>
      </c>
      <c r="AH636" s="1">
        <f>(Table2[[#This Row],[Current Month High]]/Table2[[#This Row],[Close Price]])-1</f>
        <v>8.6946630874926045E-2</v>
      </c>
      <c r="AI636">
        <v>22.5692706674552</v>
      </c>
      <c r="AJ636">
        <v>5.2079842994590999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-0.03</v>
      </c>
      <c r="AM636" t="s">
        <v>3158</v>
      </c>
      <c r="AN636">
        <v>-2.63</v>
      </c>
      <c r="AO636" t="s">
        <v>3158</v>
      </c>
      <c r="AP636">
        <v>-4.573673331006E-2</v>
      </c>
      <c r="AQ636">
        <f>(Table2[[#This Row],[Sharpe Ratio]]-AVERAGE(Table2[Sharpe Ratio]))/_xlfn.STDEV.P(Table2[Sharpe Ratio])</f>
        <v>-1.1979709391818811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616</v>
      </c>
      <c r="AT636">
        <f>_xlfn.RANK.AVG(Table2[[#This Row],[6M Return vs Nifty Z-Score]],Table2[6M Return vs Nifty Z-Score])</f>
        <v>457</v>
      </c>
      <c r="AU636">
        <f>_xlfn.RANK.AVG(Table2[[#This Row],[Sharpe Ratio Z-Score]],Table2[Sharpe Ratio Z-Score])</f>
        <v>656</v>
      </c>
      <c r="AV636">
        <f>(Table2[[#This Row],[Rank 1Y]]+Table2[[#This Row],[Rank 6M]]+Table2[[#This Row],[Rank Sharpe]])/3</f>
        <v>576.33333333333337</v>
      </c>
    </row>
    <row r="637" spans="1:48" hidden="1" x14ac:dyDescent="0.3">
      <c r="A637" t="s">
        <v>807</v>
      </c>
      <c r="B637" t="s">
        <v>808</v>
      </c>
      <c r="C637" t="s">
        <v>3122</v>
      </c>
      <c r="D637" t="s">
        <v>809</v>
      </c>
      <c r="E637">
        <v>18191.284602349999</v>
      </c>
      <c r="F637">
        <v>1142.1500000000001</v>
      </c>
      <c r="G637">
        <v>-32.596746144352103</v>
      </c>
      <c r="H637">
        <f>(Table2[[#This Row],[1Y Return vs Nifty]]-AVERAGE(Table2[1Y Return vs Nifty]))/_xlfn.STDEV.P(Table2[1Y Return vs Nifty])</f>
        <v>-0.95737412014055212</v>
      </c>
      <c r="I637">
        <v>-10.9748840029044</v>
      </c>
      <c r="J637">
        <f>(Table2[[#This Row],[1M Return vs Nifty]]-AVERAGE(Table2[1M Return vs Nifty]))/_xlfn.STDEV.P(Table2[1M Return vs Nifty])</f>
        <v>-1.0955980838486616</v>
      </c>
      <c r="K637">
        <v>-8.1382703584362801</v>
      </c>
      <c r="L637">
        <f>(Table2[[#This Row],[6M Return vs Nifty]]-AVERAGE(Table2[6M Return vs Nifty]))/_xlfn.STDEV.P(Table2[6M Return vs Nifty])</f>
        <v>-0.44348356059688221</v>
      </c>
      <c r="M637">
        <v>-1.8684916501666999</v>
      </c>
      <c r="N637">
        <f>(Table2[[#This Row],[1W Return vs Nifty]]-AVERAGE(Table2[1W Return vs Nifty]))/_xlfn.STDEV.P(Table2[1W Return vs Nifty])</f>
        <v>-0.57925599835395292</v>
      </c>
      <c r="O637">
        <v>1244.3699999999999</v>
      </c>
      <c r="P637">
        <v>1318.44517839474</v>
      </c>
      <c r="Q637">
        <v>1334.6900333526501</v>
      </c>
      <c r="R637">
        <v>16.4889843934717</v>
      </c>
      <c r="S637" s="1">
        <f>(Table2[[#This Row],[Close Price]]-Table2[[#This Row],[20D EMA]])/Table2[[#This Row],[20D EMA]]</f>
        <v>-8.2145985518776415E-2</v>
      </c>
      <c r="T637" s="1">
        <f>(Table2[[#This Row],[Close Price]]-Table2[[#This Row],[50D EMA]])/Table2[[#This Row],[50D EMA]]</f>
        <v>-0.13371445493804024</v>
      </c>
      <c r="U637" s="1">
        <f>(Table2[[#This Row],[Close Price]]-Table2[[#This Row],[200D EMA]])/Table2[[#This Row],[200D EMA]]</f>
        <v>-0.1442582386481171</v>
      </c>
      <c r="V637">
        <v>0.36681421450454199</v>
      </c>
      <c r="W637">
        <v>1136</v>
      </c>
      <c r="X637">
        <v>1176.45</v>
      </c>
      <c r="Y637">
        <v>1136</v>
      </c>
      <c r="Z637">
        <v>1208.55</v>
      </c>
      <c r="AA637">
        <v>1136</v>
      </c>
      <c r="AB637">
        <v>1243</v>
      </c>
      <c r="AC637" s="1">
        <f>(Table2[[#This Row],[Close Price]]/Table2[[#This Row],[Day Low]])-1</f>
        <v>5.4137323943663773E-3</v>
      </c>
      <c r="AD637" s="1">
        <f>(Table2[[#This Row],[Day High]]/Table2[[#This Row],[Close Price]])-1</f>
        <v>3.0031081731821452E-2</v>
      </c>
      <c r="AE637" s="1">
        <f>(Table2[[#This Row],[Close Price]]/Table2[[#This Row],[Current Week Low]])-1</f>
        <v>5.4137323943663773E-3</v>
      </c>
      <c r="AF637" s="1">
        <f>(Table2[[#This Row],[Current Week High]]/Table2[[#This Row],[Close Price]])-1</f>
        <v>5.8135971632447436E-2</v>
      </c>
      <c r="AG637" s="1">
        <f>(Table2[[#This Row],[Close Price]]/Table2[[#This Row],[Current Month Low]])-1</f>
        <v>5.4137323943663773E-3</v>
      </c>
      <c r="AH637" s="1">
        <f>(Table2[[#This Row],[Current Month High]]/Table2[[#This Row],[Close Price]])-1</f>
        <v>8.8298384625487003E-2</v>
      </c>
      <c r="AI637">
        <v>38.221774723109903</v>
      </c>
      <c r="AJ637">
        <v>2.86396181384249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-7.0000000000000007E-2</v>
      </c>
      <c r="AM637" t="s">
        <v>3158</v>
      </c>
      <c r="AN637">
        <v>-8.48</v>
      </c>
      <c r="AO637" t="s">
        <v>3158</v>
      </c>
      <c r="AP637">
        <v>-3.0395466030649999E-2</v>
      </c>
      <c r="AQ637">
        <f>(Table2[[#This Row],[Sharpe Ratio]]-AVERAGE(Table2[Sharpe Ratio]))/_xlfn.STDEV.P(Table2[Sharpe Ratio])</f>
        <v>-1.0161314344714441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646</v>
      </c>
      <c r="AT637">
        <f>_xlfn.RANK.AVG(Table2[[#This Row],[6M Return vs Nifty Z-Score]],Table2[6M Return vs Nifty Z-Score])</f>
        <v>461</v>
      </c>
      <c r="AU637">
        <f>_xlfn.RANK.AVG(Table2[[#This Row],[Sharpe Ratio Z-Score]],Table2[Sharpe Ratio Z-Score])</f>
        <v>623</v>
      </c>
      <c r="AV637">
        <f>(Table2[[#This Row],[Rank 1Y]]+Table2[[#This Row],[Rank 6M]]+Table2[[#This Row],[Rank Sharpe]])/3</f>
        <v>576.66666666666663</v>
      </c>
    </row>
    <row r="638" spans="1:48" hidden="1" x14ac:dyDescent="0.3">
      <c r="A638" t="s">
        <v>1160</v>
      </c>
      <c r="B638" t="s">
        <v>1161</v>
      </c>
      <c r="C638" t="s">
        <v>3112</v>
      </c>
      <c r="D638" t="s">
        <v>234</v>
      </c>
      <c r="E638">
        <v>9913.4385354999995</v>
      </c>
      <c r="F638">
        <v>731.7</v>
      </c>
      <c r="G638">
        <v>-11.5566351672836</v>
      </c>
      <c r="H638">
        <f>(Table2[[#This Row],[1Y Return vs Nifty]]-AVERAGE(Table2[1Y Return vs Nifty]))/_xlfn.STDEV.P(Table2[1Y Return vs Nifty])</f>
        <v>-0.53451351355254673</v>
      </c>
      <c r="I638">
        <v>-13.862816036868301</v>
      </c>
      <c r="J638">
        <f>(Table2[[#This Row],[1M Return vs Nifty]]-AVERAGE(Table2[1M Return vs Nifty]))/_xlfn.STDEV.P(Table2[1M Return vs Nifty])</f>
        <v>-1.4115062439657398</v>
      </c>
      <c r="K638">
        <v>-23.5197274055955</v>
      </c>
      <c r="L638">
        <f>(Table2[[#This Row],[6M Return vs Nifty]]-AVERAGE(Table2[6M Return vs Nifty]))/_xlfn.STDEV.P(Table2[6M Return vs Nifty])</f>
        <v>-0.9774980666800861</v>
      </c>
      <c r="M638">
        <v>1.4291108044774601</v>
      </c>
      <c r="N638">
        <f>(Table2[[#This Row],[1W Return vs Nifty]]-AVERAGE(Table2[1W Return vs Nifty]))/_xlfn.STDEV.P(Table2[1W Return vs Nifty])</f>
        <v>0.11137527238740941</v>
      </c>
      <c r="O638">
        <v>778.9</v>
      </c>
      <c r="P638">
        <v>855.74439106307398</v>
      </c>
      <c r="Q638">
        <v>907.66173896136297</v>
      </c>
      <c r="R638">
        <v>29.160851474815701</v>
      </c>
      <c r="S638" s="1">
        <f>(Table2[[#This Row],[Close Price]]-Table2[[#This Row],[20D EMA]])/Table2[[#This Row],[20D EMA]]</f>
        <v>-6.0598279625112252E-2</v>
      </c>
      <c r="T638" s="1">
        <f>(Table2[[#This Row],[Close Price]]-Table2[[#This Row],[50D EMA]])/Table2[[#This Row],[50D EMA]]</f>
        <v>-0.14495495659513011</v>
      </c>
      <c r="U638" s="1">
        <f>(Table2[[#This Row],[Close Price]]-Table2[[#This Row],[200D EMA]])/Table2[[#This Row],[200D EMA]]</f>
        <v>-0.19386268188710465</v>
      </c>
      <c r="V638">
        <v>1.145468700391</v>
      </c>
      <c r="W638">
        <v>715</v>
      </c>
      <c r="X638">
        <v>735.2</v>
      </c>
      <c r="Y638">
        <v>715</v>
      </c>
      <c r="Z638">
        <v>755.4</v>
      </c>
      <c r="AA638">
        <v>715</v>
      </c>
      <c r="AB638">
        <v>799.8</v>
      </c>
      <c r="AC638" s="1">
        <f>(Table2[[#This Row],[Close Price]]/Table2[[#This Row],[Day Low]])-1</f>
        <v>2.3356643356643447E-2</v>
      </c>
      <c r="AD638" s="1">
        <f>(Table2[[#This Row],[Day High]]/Table2[[#This Row],[Close Price]])-1</f>
        <v>4.78338116714494E-3</v>
      </c>
      <c r="AE638" s="1">
        <f>(Table2[[#This Row],[Close Price]]/Table2[[#This Row],[Current Week Low]])-1</f>
        <v>2.3356643356643447E-2</v>
      </c>
      <c r="AF638" s="1">
        <f>(Table2[[#This Row],[Current Week High]]/Table2[[#This Row],[Close Price]])-1</f>
        <v>3.2390323903239038E-2</v>
      </c>
      <c r="AG638" s="1">
        <f>(Table2[[#This Row],[Close Price]]/Table2[[#This Row],[Current Month Low]])-1</f>
        <v>2.3356643356643447E-2</v>
      </c>
      <c r="AH638" s="1">
        <f>(Table2[[#This Row],[Current Month High]]/Table2[[#This Row],[Close Price]])-1</f>
        <v>9.3070930709306943E-2</v>
      </c>
      <c r="AI638">
        <v>63.864971983053103</v>
      </c>
      <c r="AJ638">
        <v>10.2206823830684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-0.27</v>
      </c>
      <c r="AM638" t="s">
        <v>3158</v>
      </c>
      <c r="AN638">
        <v>-3.8</v>
      </c>
      <c r="AO638" t="s">
        <v>3158</v>
      </c>
      <c r="AP638">
        <v>-3.3283454059599999E-4</v>
      </c>
      <c r="AQ638">
        <f>(Table2[[#This Row],[Sharpe Ratio]]-AVERAGE(Table2[Sharpe Ratio]))/_xlfn.STDEV.P(Table2[Sharpe Ratio])</f>
        <v>-0.6598001144519654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506</v>
      </c>
      <c r="AT638">
        <f>_xlfn.RANK.AVG(Table2[[#This Row],[6M Return vs Nifty Z-Score]],Table2[6M Return vs Nifty Z-Score])</f>
        <v>668</v>
      </c>
      <c r="AU638">
        <f>_xlfn.RANK.AVG(Table2[[#This Row],[Sharpe Ratio Z-Score]],Table2[Sharpe Ratio Z-Score])</f>
        <v>556</v>
      </c>
      <c r="AV638">
        <f>(Table2[[#This Row],[Rank 1Y]]+Table2[[#This Row],[Rank 6M]]+Table2[[#This Row],[Rank Sharpe]])/3</f>
        <v>576.66666666666663</v>
      </c>
    </row>
    <row r="639" spans="1:48" hidden="1" x14ac:dyDescent="0.3">
      <c r="A639" t="s">
        <v>63</v>
      </c>
      <c r="B639" t="s">
        <v>64</v>
      </c>
      <c r="C639" t="s">
        <v>3113</v>
      </c>
      <c r="D639" t="s">
        <v>24</v>
      </c>
      <c r="E639">
        <v>335572.28605775</v>
      </c>
      <c r="F639">
        <v>1687.85</v>
      </c>
      <c r="G639">
        <v>-24.618524408747501</v>
      </c>
      <c r="H639">
        <f>(Table2[[#This Row],[1Y Return vs Nifty]]-AVERAGE(Table2[1Y Return vs Nifty]))/_xlfn.STDEV.P(Table2[1Y Return vs Nifty])</f>
        <v>-0.79702916348664843</v>
      </c>
      <c r="I639">
        <v>-3.0550401944017498</v>
      </c>
      <c r="J639">
        <f>(Table2[[#This Row],[1M Return vs Nifty]]-AVERAGE(Table2[1M Return vs Nifty]))/_xlfn.STDEV.P(Table2[1M Return vs Nifty])</f>
        <v>-0.22925384287128614</v>
      </c>
      <c r="K639">
        <v>-3.74007174467648</v>
      </c>
      <c r="L639">
        <f>(Table2[[#This Row],[6M Return vs Nifty]]-AVERAGE(Table2[6M Return vs Nifty]))/_xlfn.STDEV.P(Table2[6M Return vs Nifty])</f>
        <v>-0.29078659221594783</v>
      </c>
      <c r="M639">
        <v>1.73785023457522</v>
      </c>
      <c r="N639">
        <f>(Table2[[#This Row],[1W Return vs Nifty]]-AVERAGE(Table2[1W Return vs Nifty]))/_xlfn.STDEV.P(Table2[1W Return vs Nifty])</f>
        <v>0.17603591837767593</v>
      </c>
      <c r="O639">
        <v>1759.54</v>
      </c>
      <c r="P639">
        <v>1788.3502210535501</v>
      </c>
      <c r="Q639">
        <v>1785.5009241032801</v>
      </c>
      <c r="R639">
        <v>22.750573023155798</v>
      </c>
      <c r="S639" s="1">
        <f>(Table2[[#This Row],[Close Price]]-Table2[[#This Row],[20D EMA]])/Table2[[#This Row],[20D EMA]]</f>
        <v>-4.0743603441808683E-2</v>
      </c>
      <c r="T639" s="1">
        <f>(Table2[[#This Row],[Close Price]]-Table2[[#This Row],[50D EMA]])/Table2[[#This Row],[50D EMA]]</f>
        <v>-5.6197169810700512E-2</v>
      </c>
      <c r="U639" s="1">
        <f>(Table2[[#This Row],[Close Price]]-Table2[[#This Row],[200D EMA]])/Table2[[#This Row],[200D EMA]]</f>
        <v>-5.4691052121590339E-2</v>
      </c>
      <c r="V639">
        <v>0.73044395324501599</v>
      </c>
      <c r="W639">
        <v>1679.05</v>
      </c>
      <c r="X639">
        <v>1728.15</v>
      </c>
      <c r="Y639">
        <v>1679.05</v>
      </c>
      <c r="Z639">
        <v>1763.3</v>
      </c>
      <c r="AA639">
        <v>1679.05</v>
      </c>
      <c r="AB639">
        <v>1768.45</v>
      </c>
      <c r="AC639" s="1">
        <f>(Table2[[#This Row],[Close Price]]/Table2[[#This Row],[Day Low]])-1</f>
        <v>5.2410589321341128E-3</v>
      </c>
      <c r="AD639" s="1">
        <f>(Table2[[#This Row],[Day High]]/Table2[[#This Row],[Close Price]])-1</f>
        <v>2.3876529312438999E-2</v>
      </c>
      <c r="AE639" s="1">
        <f>(Table2[[#This Row],[Close Price]]/Table2[[#This Row],[Current Week Low]])-1</f>
        <v>5.2410589321341128E-3</v>
      </c>
      <c r="AF639" s="1">
        <f>(Table2[[#This Row],[Current Week High]]/Table2[[#This Row],[Close Price]])-1</f>
        <v>4.4701839618449535E-2</v>
      </c>
      <c r="AG639" s="1">
        <f>(Table2[[#This Row],[Close Price]]/Table2[[#This Row],[Current Month Low]])-1</f>
        <v>5.2410589321341128E-3</v>
      </c>
      <c r="AH639" s="1">
        <f>(Table2[[#This Row],[Current Month High]]/Table2[[#This Row],[Close Price]])-1</f>
        <v>4.7753058624877998E-2</v>
      </c>
      <c r="AI639">
        <v>15.057617679296101</v>
      </c>
      <c r="AJ639">
        <v>9.3273310230916202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-0.04</v>
      </c>
      <c r="AM639" t="s">
        <v>3158</v>
      </c>
      <c r="AN639">
        <v>-3.54</v>
      </c>
      <c r="AO639" t="s">
        <v>3158</v>
      </c>
      <c r="AP639">
        <v>-0.119580150906754</v>
      </c>
      <c r="AQ639">
        <f>(Table2[[#This Row],[Sharpe Ratio]]-AVERAGE(Table2[Sharpe Ratio]))/_xlfn.STDEV.P(Table2[Sharpe Ratio])</f>
        <v>-2.0732343862851379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602</v>
      </c>
      <c r="AT639">
        <f>_xlfn.RANK.AVG(Table2[[#This Row],[6M Return vs Nifty Z-Score]],Table2[6M Return vs Nifty Z-Score])</f>
        <v>402</v>
      </c>
      <c r="AU639">
        <f>_xlfn.RANK.AVG(Table2[[#This Row],[Sharpe Ratio Z-Score]],Table2[Sharpe Ratio Z-Score])</f>
        <v>728</v>
      </c>
      <c r="AV639">
        <f>(Table2[[#This Row],[Rank 1Y]]+Table2[[#This Row],[Rank 6M]]+Table2[[#This Row],[Rank Sharpe]])/3</f>
        <v>577.33333333333337</v>
      </c>
    </row>
    <row r="640" spans="1:48" hidden="1" x14ac:dyDescent="0.3">
      <c r="A640" t="s">
        <v>984</v>
      </c>
      <c r="B640" t="s">
        <v>985</v>
      </c>
      <c r="C640" t="s">
        <v>3127</v>
      </c>
      <c r="D640" t="s">
        <v>475</v>
      </c>
      <c r="E640">
        <v>13906.271468845</v>
      </c>
      <c r="F640">
        <v>1308.6500000000001</v>
      </c>
      <c r="G640">
        <v>-26.808481683714501</v>
      </c>
      <c r="H640">
        <f>(Table2[[#This Row],[1Y Return vs Nifty]]-AVERAGE(Table2[1Y Return vs Nifty]))/_xlfn.STDEV.P(Table2[1Y Return vs Nifty])</f>
        <v>-0.84104255593993227</v>
      </c>
      <c r="I640">
        <v>-7.9457539201693299</v>
      </c>
      <c r="J640">
        <f>(Table2[[#This Row],[1M Return vs Nifty]]-AVERAGE(Table2[1M Return vs Nifty]))/_xlfn.STDEV.P(Table2[1M Return vs Nifty])</f>
        <v>-0.76424440241223446</v>
      </c>
      <c r="K640">
        <v>-4.2402815414400798</v>
      </c>
      <c r="L640">
        <f>(Table2[[#This Row],[6M Return vs Nifty]]-AVERAGE(Table2[6M Return vs Nifty]))/_xlfn.STDEV.P(Table2[6M Return vs Nifty])</f>
        <v>-0.30815291107232867</v>
      </c>
      <c r="M640">
        <v>-6.1657947328949696</v>
      </c>
      <c r="N640">
        <f>(Table2[[#This Row],[1W Return vs Nifty]]-AVERAGE(Table2[1W Return vs Nifty]))/_xlfn.STDEV.P(Table2[1W Return vs Nifty])</f>
        <v>-1.4792589337004016</v>
      </c>
      <c r="O640">
        <v>1477.34</v>
      </c>
      <c r="P640">
        <v>1511.5320655333601</v>
      </c>
      <c r="Q640">
        <v>1474.9977083322001</v>
      </c>
      <c r="R640">
        <v>17.703731208653501</v>
      </c>
      <c r="S640" s="1">
        <f>(Table2[[#This Row],[Close Price]]-Table2[[#This Row],[20D EMA]])/Table2[[#This Row],[20D EMA]]</f>
        <v>-0.11418495403901596</v>
      </c>
      <c r="T640" s="1">
        <f>(Table2[[#This Row],[Close Price]]-Table2[[#This Row],[50D EMA]])/Table2[[#This Row],[50D EMA]]</f>
        <v>-0.1342227996081386</v>
      </c>
      <c r="U640" s="1">
        <f>(Table2[[#This Row],[Close Price]]-Table2[[#This Row],[200D EMA]])/Table2[[#This Row],[200D EMA]]</f>
        <v>-0.11277828256444657</v>
      </c>
      <c r="V640">
        <v>0.76471969907928405</v>
      </c>
      <c r="W640">
        <v>1305</v>
      </c>
      <c r="X640">
        <v>1366.75</v>
      </c>
      <c r="Y640">
        <v>1305</v>
      </c>
      <c r="Z640">
        <v>1479.75</v>
      </c>
      <c r="AA640">
        <v>1305</v>
      </c>
      <c r="AB640">
        <v>1585.2</v>
      </c>
      <c r="AC640" s="1">
        <f>(Table2[[#This Row],[Close Price]]/Table2[[#This Row],[Day Low]])-1</f>
        <v>2.7969348659004911E-3</v>
      </c>
      <c r="AD640" s="1">
        <f>(Table2[[#This Row],[Day High]]/Table2[[#This Row],[Close Price]])-1</f>
        <v>4.4396897566194138E-2</v>
      </c>
      <c r="AE640" s="1">
        <f>(Table2[[#This Row],[Close Price]]/Table2[[#This Row],[Current Week Low]])-1</f>
        <v>2.7969348659004911E-3</v>
      </c>
      <c r="AF640" s="1">
        <f>(Table2[[#This Row],[Current Week High]]/Table2[[#This Row],[Close Price]])-1</f>
        <v>0.13074542467428252</v>
      </c>
      <c r="AG640" s="1">
        <f>(Table2[[#This Row],[Close Price]]/Table2[[#This Row],[Current Month Low]])-1</f>
        <v>2.7969348659004911E-3</v>
      </c>
      <c r="AH640" s="1">
        <f>(Table2[[#This Row],[Current Month High]]/Table2[[#This Row],[Close Price]])-1</f>
        <v>0.21132464753753855</v>
      </c>
      <c r="AI640">
        <v>29.140717533335799</v>
      </c>
      <c r="AJ640">
        <v>5.2815768302494099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-0.04</v>
      </c>
      <c r="AM640" t="s">
        <v>3158</v>
      </c>
      <c r="AN640">
        <v>-10.72</v>
      </c>
      <c r="AO640" t="s">
        <v>3158</v>
      </c>
      <c r="AP640">
        <v>-0.106016106020709</v>
      </c>
      <c r="AQ640">
        <f>(Table2[[#This Row],[Sharpe Ratio]]-AVERAGE(Table2[Sharpe Ratio]))/_xlfn.STDEV.P(Table2[Sharpe Ratio])</f>
        <v>-1.9124602364690471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612</v>
      </c>
      <c r="AT640">
        <f>_xlfn.RANK.AVG(Table2[[#This Row],[6M Return vs Nifty Z-Score]],Table2[6M Return vs Nifty Z-Score])</f>
        <v>406</v>
      </c>
      <c r="AU640">
        <f>_xlfn.RANK.AVG(Table2[[#This Row],[Sharpe Ratio Z-Score]],Table2[Sharpe Ratio Z-Score])</f>
        <v>715</v>
      </c>
      <c r="AV640">
        <f>(Table2[[#This Row],[Rank 1Y]]+Table2[[#This Row],[Rank 6M]]+Table2[[#This Row],[Rank Sharpe]])/3</f>
        <v>577.66666666666663</v>
      </c>
    </row>
    <row r="641" spans="1:48" hidden="1" x14ac:dyDescent="0.3">
      <c r="A641" t="s">
        <v>1084</v>
      </c>
      <c r="B641" t="s">
        <v>1085</v>
      </c>
      <c r="C641" t="s">
        <v>3125</v>
      </c>
      <c r="D641" t="s">
        <v>498</v>
      </c>
      <c r="E641">
        <v>11290.831690200001</v>
      </c>
      <c r="F641">
        <v>726.45</v>
      </c>
      <c r="G641">
        <v>-33.133198154190701</v>
      </c>
      <c r="H641">
        <f>(Table2[[#This Row],[1Y Return vs Nifty]]-AVERAGE(Table2[1Y Return vs Nifty]))/_xlfn.STDEV.P(Table2[1Y Return vs Nifty])</f>
        <v>-0.96815564227857409</v>
      </c>
      <c r="I641">
        <v>-9.5995195398924</v>
      </c>
      <c r="J641">
        <f>(Table2[[#This Row],[1M Return vs Nifty]]-AVERAGE(Table2[1M Return vs Nifty]))/_xlfn.STDEV.P(Table2[1M Return vs Nifty])</f>
        <v>-0.94514826304586197</v>
      </c>
      <c r="K641">
        <v>-18.825799593237999</v>
      </c>
      <c r="L641">
        <f>(Table2[[#This Row],[6M Return vs Nifty]]-AVERAGE(Table2[6M Return vs Nifty]))/_xlfn.STDEV.P(Table2[6M Return vs Nifty])</f>
        <v>-0.81453395121163319</v>
      </c>
      <c r="M641">
        <v>1.6295021286996499E-2</v>
      </c>
      <c r="N641">
        <f>(Table2[[#This Row],[1W Return vs Nifty]]-AVERAGE(Table2[1W Return vs Nifty]))/_xlfn.STDEV.P(Table2[1W Return vs Nifty])</f>
        <v>-0.18451690172657828</v>
      </c>
      <c r="O641">
        <v>783.29</v>
      </c>
      <c r="P641">
        <v>815.44179871110305</v>
      </c>
      <c r="Q641">
        <v>827.57450040001299</v>
      </c>
      <c r="R641">
        <v>26.956673251993099</v>
      </c>
      <c r="S641" s="1">
        <f>(Table2[[#This Row],[Close Price]]-Table2[[#This Row],[20D EMA]])/Table2[[#This Row],[20D EMA]]</f>
        <v>-7.2565716401332733E-2</v>
      </c>
      <c r="T641" s="1">
        <f>(Table2[[#This Row],[Close Price]]-Table2[[#This Row],[50D EMA]])/Table2[[#This Row],[50D EMA]]</f>
        <v>-0.10913323164420133</v>
      </c>
      <c r="U641" s="1">
        <f>(Table2[[#This Row],[Close Price]]-Table2[[#This Row],[200D EMA]])/Table2[[#This Row],[200D EMA]]</f>
        <v>-0.12219383312455112</v>
      </c>
      <c r="V641">
        <v>0.27916757456942098</v>
      </c>
      <c r="W641">
        <v>716.7</v>
      </c>
      <c r="X641">
        <v>741.45</v>
      </c>
      <c r="Y641">
        <v>716.7</v>
      </c>
      <c r="Z641">
        <v>764.75</v>
      </c>
      <c r="AA641">
        <v>716.7</v>
      </c>
      <c r="AB641">
        <v>788</v>
      </c>
      <c r="AC641" s="1">
        <f>(Table2[[#This Row],[Close Price]]/Table2[[#This Row],[Day Low]])-1</f>
        <v>1.3604018417747943E-2</v>
      </c>
      <c r="AD641" s="1">
        <f>(Table2[[#This Row],[Day High]]/Table2[[#This Row],[Close Price]])-1</f>
        <v>2.0648358455502835E-2</v>
      </c>
      <c r="AE641" s="1">
        <f>(Table2[[#This Row],[Close Price]]/Table2[[#This Row],[Current Week Low]])-1</f>
        <v>1.3604018417747943E-2</v>
      </c>
      <c r="AF641" s="1">
        <f>(Table2[[#This Row],[Current Week High]]/Table2[[#This Row],[Close Price]])-1</f>
        <v>5.2722141923050359E-2</v>
      </c>
      <c r="AG641" s="1">
        <f>(Table2[[#This Row],[Close Price]]/Table2[[#This Row],[Current Month Low]])-1</f>
        <v>1.3604018417747943E-2</v>
      </c>
      <c r="AH641" s="1">
        <f>(Table2[[#This Row],[Current Month High]]/Table2[[#This Row],[Close Price]])-1</f>
        <v>8.4727097529079698E-2</v>
      </c>
      <c r="AI641">
        <v>31.736526946107698</v>
      </c>
      <c r="AJ641">
        <v>2.4684392411312399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-0.14000000000000001</v>
      </c>
      <c r="AM641" t="s">
        <v>3158</v>
      </c>
      <c r="AN641">
        <v>-2.74</v>
      </c>
      <c r="AO641" t="s">
        <v>3158</v>
      </c>
      <c r="AP641">
        <v>8.992843592501E-3</v>
      </c>
      <c r="AQ641">
        <f>(Table2[[#This Row],[Sharpe Ratio]]-AVERAGE(Table2[Sharpe Ratio]))/_xlfn.STDEV.P(Table2[Sharpe Ratio])</f>
        <v>-0.54926317757926879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648</v>
      </c>
      <c r="AT641">
        <f>_xlfn.RANK.AVG(Table2[[#This Row],[6M Return vs Nifty Z-Score]],Table2[6M Return vs Nifty Z-Score])</f>
        <v>613</v>
      </c>
      <c r="AU641">
        <f>_xlfn.RANK.AVG(Table2[[#This Row],[Sharpe Ratio Z-Score]],Table2[Sharpe Ratio Z-Score])</f>
        <v>481</v>
      </c>
      <c r="AV641">
        <f>(Table2[[#This Row],[Rank 1Y]]+Table2[[#This Row],[Rank 6M]]+Table2[[#This Row],[Rank Sharpe]])/3</f>
        <v>580.66666666666663</v>
      </c>
    </row>
    <row r="642" spans="1:48" hidden="1" x14ac:dyDescent="0.3">
      <c r="A642" t="s">
        <v>1560</v>
      </c>
      <c r="B642" t="s">
        <v>1561</v>
      </c>
      <c r="C642" t="s">
        <v>3113</v>
      </c>
      <c r="D642" t="s">
        <v>512</v>
      </c>
      <c r="E642">
        <v>5956.3043914250002</v>
      </c>
      <c r="F642">
        <v>272.95</v>
      </c>
      <c r="G642">
        <v>-43.832502240097199</v>
      </c>
      <c r="H642">
        <f>(Table2[[#This Row],[1Y Return vs Nifty]]-AVERAGE(Table2[1Y Return vs Nifty]))/_xlfn.STDEV.P(Table2[1Y Return vs Nifty])</f>
        <v>-1.1831884536913548</v>
      </c>
      <c r="I642">
        <v>-6.3369627113781002</v>
      </c>
      <c r="J642">
        <f>(Table2[[#This Row],[1M Return vs Nifty]]-AVERAGE(Table2[1M Return vs Nifty]))/_xlfn.STDEV.P(Table2[1M Return vs Nifty])</f>
        <v>-0.58826025015218841</v>
      </c>
      <c r="K642">
        <v>-23.093683874489599</v>
      </c>
      <c r="L642">
        <f>(Table2[[#This Row],[6M Return vs Nifty]]-AVERAGE(Table2[6M Return vs Nifty]))/_xlfn.STDEV.P(Table2[6M Return vs Nifty])</f>
        <v>-0.96270665744389283</v>
      </c>
      <c r="M642">
        <v>-0.45756745059916898</v>
      </c>
      <c r="N642">
        <f>(Table2[[#This Row],[1W Return vs Nifty]]-AVERAGE(Table2[1W Return vs Nifty]))/_xlfn.STDEV.P(Table2[1W Return vs Nifty])</f>
        <v>-0.28375998685179848</v>
      </c>
      <c r="O642">
        <v>291.45</v>
      </c>
      <c r="P642">
        <v>298.54264213517399</v>
      </c>
      <c r="Q642">
        <v>308.492165085316</v>
      </c>
      <c r="R642">
        <v>24.014697945706001</v>
      </c>
      <c r="S642" s="1">
        <f>(Table2[[#This Row],[Close Price]]-Table2[[#This Row],[20D EMA]])/Table2[[#This Row],[20D EMA]]</f>
        <v>-6.3475724824155089E-2</v>
      </c>
      <c r="T642" s="1">
        <f>(Table2[[#This Row],[Close Price]]-Table2[[#This Row],[50D EMA]])/Table2[[#This Row],[50D EMA]]</f>
        <v>-8.572524833348992E-2</v>
      </c>
      <c r="U642" s="1">
        <f>(Table2[[#This Row],[Close Price]]-Table2[[#This Row],[200D EMA]])/Table2[[#This Row],[200D EMA]]</f>
        <v>-0.1152125373280924</v>
      </c>
      <c r="V642">
        <v>0.68723667401271704</v>
      </c>
      <c r="W642">
        <v>270.05</v>
      </c>
      <c r="X642">
        <v>278</v>
      </c>
      <c r="Y642">
        <v>270.05</v>
      </c>
      <c r="Z642">
        <v>287.5</v>
      </c>
      <c r="AA642">
        <v>270.05</v>
      </c>
      <c r="AB642">
        <v>299.64999999999998</v>
      </c>
      <c r="AC642" s="1">
        <f>(Table2[[#This Row],[Close Price]]/Table2[[#This Row],[Day Low]])-1</f>
        <v>1.0738752082947611E-2</v>
      </c>
      <c r="AD642" s="1">
        <f>(Table2[[#This Row],[Day High]]/Table2[[#This Row],[Close Price]])-1</f>
        <v>1.8501557061733065E-2</v>
      </c>
      <c r="AE642" s="1">
        <f>(Table2[[#This Row],[Close Price]]/Table2[[#This Row],[Current Week Low]])-1</f>
        <v>1.0738752082947611E-2</v>
      </c>
      <c r="AF642" s="1">
        <f>(Table2[[#This Row],[Current Week High]]/Table2[[#This Row],[Close Price]])-1</f>
        <v>5.3306466385784956E-2</v>
      </c>
      <c r="AG642" s="1">
        <f>(Table2[[#This Row],[Close Price]]/Table2[[#This Row],[Current Month Low]])-1</f>
        <v>1.0738752082947611E-2</v>
      </c>
      <c r="AH642" s="1">
        <f>(Table2[[#This Row],[Current Month High]]/Table2[[#This Row],[Close Price]])-1</f>
        <v>9.7820113573914513E-2</v>
      </c>
      <c r="AI642">
        <v>48.481406851071597</v>
      </c>
      <c r="AJ642">
        <v>1.2613615284733799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-0.05</v>
      </c>
      <c r="AM642" t="s">
        <v>3158</v>
      </c>
      <c r="AN642">
        <v>-4.8600000000000003</v>
      </c>
      <c r="AO642" t="s">
        <v>3158</v>
      </c>
      <c r="AP642">
        <v>4.3362375199542003E-2</v>
      </c>
      <c r="AQ642">
        <f>(Table2[[#This Row],[Sharpe Ratio]]-AVERAGE(Table2[Sharpe Ratio]))/_xlfn.STDEV.P(Table2[Sharpe Ratio])</f>
        <v>-0.14188232104846482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693</v>
      </c>
      <c r="AT642">
        <f>_xlfn.RANK.AVG(Table2[[#This Row],[6M Return vs Nifty Z-Score]],Table2[6M Return vs Nifty Z-Score])</f>
        <v>664</v>
      </c>
      <c r="AU642">
        <f>_xlfn.RANK.AVG(Table2[[#This Row],[Sharpe Ratio Z-Score]],Table2[Sharpe Ratio Z-Score])</f>
        <v>387</v>
      </c>
      <c r="AV642">
        <f>(Table2[[#This Row],[Rank 1Y]]+Table2[[#This Row],[Rank 6M]]+Table2[[#This Row],[Rank Sharpe]])/3</f>
        <v>581.33333333333337</v>
      </c>
    </row>
    <row r="643" spans="1:48" hidden="1" x14ac:dyDescent="0.3">
      <c r="A643" t="s">
        <v>1540</v>
      </c>
      <c r="B643" t="s">
        <v>1541</v>
      </c>
      <c r="C643" t="s">
        <v>3115</v>
      </c>
      <c r="D643" t="s">
        <v>350</v>
      </c>
      <c r="E643">
        <v>6127.3824088399997</v>
      </c>
      <c r="F643">
        <v>267.7</v>
      </c>
      <c r="G643">
        <v>-44.549344412536499</v>
      </c>
      <c r="H643">
        <f>(Table2[[#This Row],[1Y Return vs Nifty]]-AVERAGE(Table2[1Y Return vs Nifty]))/_xlfn.STDEV.P(Table2[1Y Return vs Nifty])</f>
        <v>-1.19759542693384</v>
      </c>
      <c r="I643">
        <v>1.4527573804126099</v>
      </c>
      <c r="J643">
        <f>(Table2[[#This Row],[1M Return vs Nifty]]-AVERAGE(Table2[1M Return vs Nifty]))/_xlfn.STDEV.P(Table2[1M Return vs Nifty])</f>
        <v>0.2638498802399592</v>
      </c>
      <c r="K643">
        <v>-9.6073184564648493</v>
      </c>
      <c r="L643">
        <f>(Table2[[#This Row],[6M Return vs Nifty]]-AVERAGE(Table2[6M Return vs Nifty]))/_xlfn.STDEV.P(Table2[6M Return vs Nifty])</f>
        <v>-0.49448607564314589</v>
      </c>
      <c r="M643">
        <v>1.68019196170569</v>
      </c>
      <c r="N643">
        <f>(Table2[[#This Row],[1W Return vs Nifty]]-AVERAGE(Table2[1W Return vs Nifty]))/_xlfn.STDEV.P(Table2[1W Return vs Nifty])</f>
        <v>0.16396029470613402</v>
      </c>
      <c r="O643">
        <v>281.36</v>
      </c>
      <c r="P643">
        <v>287.97368377814502</v>
      </c>
      <c r="Q643">
        <v>305.959336384756</v>
      </c>
      <c r="R643">
        <v>30.210592808712601</v>
      </c>
      <c r="S643" s="1">
        <f>(Table2[[#This Row],[Close Price]]-Table2[[#This Row],[20D EMA]])/Table2[[#This Row],[20D EMA]]</f>
        <v>-4.854990048336659E-2</v>
      </c>
      <c r="T643" s="1">
        <f>(Table2[[#This Row],[Close Price]]-Table2[[#This Row],[50D EMA]])/Table2[[#This Row],[50D EMA]]</f>
        <v>-7.0401168301767042E-2</v>
      </c>
      <c r="U643" s="1">
        <f>(Table2[[#This Row],[Close Price]]-Table2[[#This Row],[200D EMA]])/Table2[[#This Row],[200D EMA]]</f>
        <v>-0.12504712827799894</v>
      </c>
      <c r="V643">
        <v>0.51516442490459702</v>
      </c>
      <c r="W643">
        <v>265.3</v>
      </c>
      <c r="X643">
        <v>279.89999999999998</v>
      </c>
      <c r="Y643">
        <v>265.3</v>
      </c>
      <c r="Z643">
        <v>281.25</v>
      </c>
      <c r="AA643">
        <v>265.3</v>
      </c>
      <c r="AB643">
        <v>296.5</v>
      </c>
      <c r="AC643" s="1">
        <f>(Table2[[#This Row],[Close Price]]/Table2[[#This Row],[Day Low]])-1</f>
        <v>9.0463626083678861E-3</v>
      </c>
      <c r="AD643" s="1">
        <f>(Table2[[#This Row],[Day High]]/Table2[[#This Row],[Close Price]])-1</f>
        <v>4.5573403063130291E-2</v>
      </c>
      <c r="AE643" s="1">
        <f>(Table2[[#This Row],[Close Price]]/Table2[[#This Row],[Current Week Low]])-1</f>
        <v>9.0463626083678861E-3</v>
      </c>
      <c r="AF643" s="1">
        <f>(Table2[[#This Row],[Current Week High]]/Table2[[#This Row],[Close Price]])-1</f>
        <v>5.0616361598804671E-2</v>
      </c>
      <c r="AG643" s="1">
        <f>(Table2[[#This Row],[Close Price]]/Table2[[#This Row],[Current Month Low]])-1</f>
        <v>9.0463626083678861E-3</v>
      </c>
      <c r="AH643" s="1">
        <f>(Table2[[#This Row],[Current Month High]]/Table2[[#This Row],[Close Price]])-1</f>
        <v>0.10758311542771759</v>
      </c>
      <c r="AI643">
        <v>44.265969368696297</v>
      </c>
      <c r="AJ643">
        <v>3.69939957389116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-0.01</v>
      </c>
      <c r="AM643" t="s">
        <v>3158</v>
      </c>
      <c r="AN643">
        <v>-2.81</v>
      </c>
      <c r="AO643" t="s">
        <v>3158</v>
      </c>
      <c r="AP643">
        <v>-2.1105939312299998E-3</v>
      </c>
      <c r="AQ643">
        <f>(Table2[[#This Row],[Sharpe Ratio]]-AVERAGE(Table2[Sharpe Ratio]))/_xlfn.STDEV.P(Table2[Sharpe Ratio])</f>
        <v>-0.68087183435616661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697</v>
      </c>
      <c r="AT643">
        <f>_xlfn.RANK.AVG(Table2[[#This Row],[6M Return vs Nifty Z-Score]],Table2[6M Return vs Nifty Z-Score])</f>
        <v>489</v>
      </c>
      <c r="AU643">
        <f>_xlfn.RANK.AVG(Table2[[#This Row],[Sharpe Ratio Z-Score]],Table2[Sharpe Ratio Z-Score])</f>
        <v>561</v>
      </c>
      <c r="AV643">
        <f>(Table2[[#This Row],[Rank 1Y]]+Table2[[#This Row],[Rank 6M]]+Table2[[#This Row],[Rank Sharpe]])/3</f>
        <v>582.33333333333337</v>
      </c>
    </row>
    <row r="644" spans="1:48" hidden="1" x14ac:dyDescent="0.3">
      <c r="A644" t="s">
        <v>1240</v>
      </c>
      <c r="B644" t="s">
        <v>1241</v>
      </c>
      <c r="C644" t="s">
        <v>3114</v>
      </c>
      <c r="D644" t="s">
        <v>21</v>
      </c>
      <c r="E644">
        <v>8969.3510011350008</v>
      </c>
      <c r="F644">
        <v>1424.55</v>
      </c>
      <c r="G644">
        <v>-29.520107835812599</v>
      </c>
      <c r="H644">
        <f>(Table2[[#This Row],[1Y Return vs Nifty]]-AVERAGE(Table2[1Y Return vs Nifty]))/_xlfn.STDEV.P(Table2[1Y Return vs Nifty])</f>
        <v>-0.89554036162003625</v>
      </c>
      <c r="I644">
        <v>-1.9299003878213701</v>
      </c>
      <c r="J644">
        <f>(Table2[[#This Row],[1M Return vs Nifty]]-AVERAGE(Table2[1M Return vs Nifty]))/_xlfn.STDEV.P(Table2[1M Return vs Nifty])</f>
        <v>-0.10617586112134034</v>
      </c>
      <c r="K644">
        <v>-6.2267450411424301</v>
      </c>
      <c r="L644">
        <f>(Table2[[#This Row],[6M Return vs Nifty]]-AVERAGE(Table2[6M Return vs Nifty]))/_xlfn.STDEV.P(Table2[6M Return vs Nifty])</f>
        <v>-0.37711909037468427</v>
      </c>
      <c r="M644">
        <v>-0.83549659468112503</v>
      </c>
      <c r="N644">
        <f>(Table2[[#This Row],[1W Return vs Nifty]]-AVERAGE(Table2[1W Return vs Nifty]))/_xlfn.STDEV.P(Table2[1W Return vs Nifty])</f>
        <v>-0.3629113365422153</v>
      </c>
      <c r="O644">
        <v>1501.04</v>
      </c>
      <c r="P644">
        <v>1540.31323119486</v>
      </c>
      <c r="Q644">
        <v>1568.3167731644401</v>
      </c>
      <c r="R644">
        <v>15.909621256974299</v>
      </c>
      <c r="S644" s="1">
        <f>(Table2[[#This Row],[Close Price]]-Table2[[#This Row],[20D EMA]])/Table2[[#This Row],[20D EMA]]</f>
        <v>-5.0958002451633538E-2</v>
      </c>
      <c r="T644" s="1">
        <f>(Table2[[#This Row],[Close Price]]-Table2[[#This Row],[50D EMA]])/Table2[[#This Row],[50D EMA]]</f>
        <v>-7.515564292404317E-2</v>
      </c>
      <c r="U644" s="1">
        <f>(Table2[[#This Row],[Close Price]]-Table2[[#This Row],[200D EMA]])/Table2[[#This Row],[200D EMA]]</f>
        <v>-9.166947368314983E-2</v>
      </c>
      <c r="V644">
        <v>0.95170697969752804</v>
      </c>
      <c r="W644">
        <v>1420</v>
      </c>
      <c r="X644">
        <v>1457.7</v>
      </c>
      <c r="Y644">
        <v>1420</v>
      </c>
      <c r="Z644">
        <v>1484.45</v>
      </c>
      <c r="AA644">
        <v>1420</v>
      </c>
      <c r="AB644">
        <v>1549</v>
      </c>
      <c r="AC644" s="1">
        <f>(Table2[[#This Row],[Close Price]]/Table2[[#This Row],[Day Low]])-1</f>
        <v>3.2042253521127328E-3</v>
      </c>
      <c r="AD644" s="1">
        <f>(Table2[[#This Row],[Day High]]/Table2[[#This Row],[Close Price]])-1</f>
        <v>2.3270506475729258E-2</v>
      </c>
      <c r="AE644" s="1">
        <f>(Table2[[#This Row],[Close Price]]/Table2[[#This Row],[Current Week Low]])-1</f>
        <v>3.2042253521127328E-3</v>
      </c>
      <c r="AF644" s="1">
        <f>(Table2[[#This Row],[Current Week High]]/Table2[[#This Row],[Close Price]])-1</f>
        <v>4.2048366150714278E-2</v>
      </c>
      <c r="AG644" s="1">
        <f>(Table2[[#This Row],[Close Price]]/Table2[[#This Row],[Current Month Low]])-1</f>
        <v>3.2042253521127328E-3</v>
      </c>
      <c r="AH644" s="1">
        <f>(Table2[[#This Row],[Current Month High]]/Table2[[#This Row],[Close Price]])-1</f>
        <v>8.7360920992594293E-2</v>
      </c>
      <c r="AI644">
        <v>36.3553402828963</v>
      </c>
      <c r="AJ644">
        <v>2.7776775729591199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-0.11</v>
      </c>
      <c r="AM644" t="s">
        <v>3158</v>
      </c>
      <c r="AN644">
        <v>-5.39</v>
      </c>
      <c r="AO644" t="s">
        <v>3158</v>
      </c>
      <c r="AP644">
        <v>-6.9519604365347001E-2</v>
      </c>
      <c r="AQ644">
        <f>(Table2[[#This Row],[Sharpe Ratio]]-AVERAGE(Table2[Sharpe Ratio]))/_xlfn.STDEV.P(Table2[Sharpe Ratio])</f>
        <v>-1.4798684783173763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628</v>
      </c>
      <c r="AT644">
        <f>_xlfn.RANK.AVG(Table2[[#This Row],[6M Return vs Nifty Z-Score]],Table2[6M Return vs Nifty Z-Score])</f>
        <v>432</v>
      </c>
      <c r="AU644">
        <f>_xlfn.RANK.AVG(Table2[[#This Row],[Sharpe Ratio Z-Score]],Table2[Sharpe Ratio Z-Score])</f>
        <v>689</v>
      </c>
      <c r="AV644">
        <f>(Table2[[#This Row],[Rank 1Y]]+Table2[[#This Row],[Rank 6M]]+Table2[[#This Row],[Rank Sharpe]])/3</f>
        <v>583</v>
      </c>
    </row>
    <row r="645" spans="1:48" hidden="1" x14ac:dyDescent="0.3">
      <c r="A645" t="s">
        <v>260</v>
      </c>
      <c r="B645" t="s">
        <v>261</v>
      </c>
      <c r="C645" t="s">
        <v>3115</v>
      </c>
      <c r="D645" t="s">
        <v>262</v>
      </c>
      <c r="E645">
        <v>94270.669829949999</v>
      </c>
      <c r="F645">
        <v>952.75</v>
      </c>
      <c r="G645">
        <v>-15.9247495587493</v>
      </c>
      <c r="H645">
        <f>(Table2[[#This Row],[1Y Return vs Nifty]]-AVERAGE(Table2[1Y Return vs Nifty]))/_xlfn.STDEV.P(Table2[1Y Return vs Nifty])</f>
        <v>-0.62230314086174332</v>
      </c>
      <c r="I645">
        <v>-7.6653527349917399</v>
      </c>
      <c r="J645">
        <f>(Table2[[#This Row],[1M Return vs Nifty]]-AVERAGE(Table2[1M Return vs Nifty]))/_xlfn.STDEV.P(Table2[1M Return vs Nifty])</f>
        <v>-0.73357158135469847</v>
      </c>
      <c r="K645">
        <v>-18.648471792439601</v>
      </c>
      <c r="L645">
        <f>(Table2[[#This Row],[6M Return vs Nifty]]-AVERAGE(Table2[6M Return vs Nifty]))/_xlfn.STDEV.P(Table2[6M Return vs Nifty])</f>
        <v>-0.80837747216885825</v>
      </c>
      <c r="M645">
        <v>0.33502777051983501</v>
      </c>
      <c r="N645">
        <f>(Table2[[#This Row],[1W Return vs Nifty]]-AVERAGE(Table2[1W Return vs Nifty]))/_xlfn.STDEV.P(Table2[1W Return vs Nifty])</f>
        <v>-0.11776331130528631</v>
      </c>
      <c r="O645">
        <v>1012.39</v>
      </c>
      <c r="P645">
        <v>1073.49603922185</v>
      </c>
      <c r="Q645">
        <v>1090.5935190217399</v>
      </c>
      <c r="R645">
        <v>25.373608605552999</v>
      </c>
      <c r="S645" s="1">
        <f>(Table2[[#This Row],[Close Price]]-Table2[[#This Row],[20D EMA]])/Table2[[#This Row],[20D EMA]]</f>
        <v>-5.8910103813747651E-2</v>
      </c>
      <c r="T645" s="1">
        <f>(Table2[[#This Row],[Close Price]]-Table2[[#This Row],[50D EMA]])/Table2[[#This Row],[50D EMA]]</f>
        <v>-0.11247925917768239</v>
      </c>
      <c r="U645" s="1">
        <f>(Table2[[#This Row],[Close Price]]-Table2[[#This Row],[200D EMA]])/Table2[[#This Row],[200D EMA]]</f>
        <v>-0.12639312137613401</v>
      </c>
      <c r="V645">
        <v>0.672133828549069</v>
      </c>
      <c r="W645">
        <v>950</v>
      </c>
      <c r="X645">
        <v>969.95</v>
      </c>
      <c r="Y645">
        <v>950</v>
      </c>
      <c r="Z645">
        <v>997.95</v>
      </c>
      <c r="AA645">
        <v>950</v>
      </c>
      <c r="AB645">
        <v>1013.1</v>
      </c>
      <c r="AC645" s="1">
        <f>(Table2[[#This Row],[Close Price]]/Table2[[#This Row],[Day Low]])-1</f>
        <v>2.8947368421052833E-3</v>
      </c>
      <c r="AD645" s="1">
        <f>(Table2[[#This Row],[Day High]]/Table2[[#This Row],[Close Price]])-1</f>
        <v>1.8053004460771405E-2</v>
      </c>
      <c r="AE645" s="1">
        <f>(Table2[[#This Row],[Close Price]]/Table2[[#This Row],[Current Week Low]])-1</f>
        <v>2.8947368421052833E-3</v>
      </c>
      <c r="AF645" s="1">
        <f>(Table2[[#This Row],[Current Week High]]/Table2[[#This Row],[Close Price]])-1</f>
        <v>4.7441616373655293E-2</v>
      </c>
      <c r="AG645" s="1">
        <f>(Table2[[#This Row],[Close Price]]/Table2[[#This Row],[Current Month Low]])-1</f>
        <v>2.8947368421052833E-3</v>
      </c>
      <c r="AH645" s="1">
        <f>(Table2[[#This Row],[Current Month High]]/Table2[[#This Row],[Close Price]])-1</f>
        <v>6.334295460509054E-2</v>
      </c>
      <c r="AI645">
        <v>31.558163088233499</v>
      </c>
      <c r="AJ645">
        <v>6.4671487330080604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-0.12</v>
      </c>
      <c r="AM645" t="s">
        <v>3158</v>
      </c>
      <c r="AN645">
        <v>-2.37</v>
      </c>
      <c r="AO645" t="s">
        <v>3158</v>
      </c>
      <c r="AP645">
        <v>-1.8924216643392E-2</v>
      </c>
      <c r="AQ645">
        <f>(Table2[[#This Row],[Sharpe Ratio]]-AVERAGE(Table2[Sharpe Ratio]))/_xlfn.STDEV.P(Table2[Sharpe Ratio])</f>
        <v>-0.88016311653538393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548</v>
      </c>
      <c r="AT645">
        <f>_xlfn.RANK.AVG(Table2[[#This Row],[6M Return vs Nifty Z-Score]],Table2[6M Return vs Nifty Z-Score])</f>
        <v>609</v>
      </c>
      <c r="AU645">
        <f>_xlfn.RANK.AVG(Table2[[#This Row],[Sharpe Ratio Z-Score]],Table2[Sharpe Ratio Z-Score])</f>
        <v>593</v>
      </c>
      <c r="AV645">
        <f>(Table2[[#This Row],[Rank 1Y]]+Table2[[#This Row],[Rank 6M]]+Table2[[#This Row],[Rank Sharpe]])/3</f>
        <v>583.33333333333337</v>
      </c>
    </row>
    <row r="646" spans="1:48" hidden="1" x14ac:dyDescent="0.3">
      <c r="A646" t="s">
        <v>1012</v>
      </c>
      <c r="B646" t="s">
        <v>1013</v>
      </c>
      <c r="C646" t="s">
        <v>3114</v>
      </c>
      <c r="D646" t="s">
        <v>27</v>
      </c>
      <c r="E646">
        <v>13119.519975896999</v>
      </c>
      <c r="F646">
        <v>67.11</v>
      </c>
      <c r="G646">
        <v>-45.592077901606601</v>
      </c>
      <c r="H646">
        <f>(Table2[[#This Row],[1Y Return vs Nifty]]-AVERAGE(Table2[1Y Return vs Nifty]))/_xlfn.STDEV.P(Table2[1Y Return vs Nifty])</f>
        <v>-1.2185521089674272</v>
      </c>
      <c r="I646">
        <v>-9.5060219771052807</v>
      </c>
      <c r="J646">
        <f>(Table2[[#This Row],[1M Return vs Nifty]]-AVERAGE(Table2[1M Return vs Nifty]))/_xlfn.STDEV.P(Table2[1M Return vs Nifty])</f>
        <v>-0.93492065287770698</v>
      </c>
      <c r="K646">
        <v>-17.281106905648699</v>
      </c>
      <c r="L646">
        <f>(Table2[[#This Row],[6M Return vs Nifty]]-AVERAGE(Table2[6M Return vs Nifty]))/_xlfn.STDEV.P(Table2[6M Return vs Nifty])</f>
        <v>-0.760905201992086</v>
      </c>
      <c r="M646">
        <v>-1.0276162408013201</v>
      </c>
      <c r="N646">
        <f>(Table2[[#This Row],[1W Return vs Nifty]]-AVERAGE(Table2[1W Return vs Nifty]))/_xlfn.STDEV.P(Table2[1W Return vs Nifty])</f>
        <v>-0.40314779231859504</v>
      </c>
      <c r="O646">
        <v>73.27</v>
      </c>
      <c r="P646">
        <v>78.669045373335905</v>
      </c>
      <c r="Q646">
        <v>83.530687851267004</v>
      </c>
      <c r="R646">
        <v>24.298602486829399</v>
      </c>
      <c r="S646" s="1">
        <f>(Table2[[#This Row],[Close Price]]-Table2[[#This Row],[20D EMA]])/Table2[[#This Row],[20D EMA]]</f>
        <v>-8.4072608161594065E-2</v>
      </c>
      <c r="T646" s="1">
        <f>(Table2[[#This Row],[Close Price]]-Table2[[#This Row],[50D EMA]])/Table2[[#This Row],[50D EMA]]</f>
        <v>-0.14693257454035066</v>
      </c>
      <c r="U646" s="1">
        <f>(Table2[[#This Row],[Close Price]]-Table2[[#This Row],[200D EMA]])/Table2[[#This Row],[200D EMA]]</f>
        <v>-0.19658269641578122</v>
      </c>
      <c r="V646">
        <v>0.32594899565533902</v>
      </c>
      <c r="W646">
        <v>66.7</v>
      </c>
      <c r="X646">
        <v>69.650000000000006</v>
      </c>
      <c r="Y646">
        <v>66.7</v>
      </c>
      <c r="Z646">
        <v>71.510000000000005</v>
      </c>
      <c r="AA646">
        <v>66.7</v>
      </c>
      <c r="AB646">
        <v>76.86</v>
      </c>
      <c r="AC646" s="1">
        <f>(Table2[[#This Row],[Close Price]]/Table2[[#This Row],[Day Low]])-1</f>
        <v>6.1469265367315451E-3</v>
      </c>
      <c r="AD646" s="1">
        <f>(Table2[[#This Row],[Day High]]/Table2[[#This Row],[Close Price]])-1</f>
        <v>3.7848308746833759E-2</v>
      </c>
      <c r="AE646" s="1">
        <f>(Table2[[#This Row],[Close Price]]/Table2[[#This Row],[Current Week Low]])-1</f>
        <v>6.1469265367315451E-3</v>
      </c>
      <c r="AF646" s="1">
        <f>(Table2[[#This Row],[Current Week High]]/Table2[[#This Row],[Close Price]])-1</f>
        <v>6.5563999403963624E-2</v>
      </c>
      <c r="AG646" s="1">
        <f>(Table2[[#This Row],[Close Price]]/Table2[[#This Row],[Current Month Low]])-1</f>
        <v>6.1469265367315451E-3</v>
      </c>
      <c r="AH646" s="1">
        <f>(Table2[[#This Row],[Current Month High]]/Table2[[#This Row],[Close Price]])-1</f>
        <v>0.1452838623156012</v>
      </c>
      <c r="AI646">
        <v>65.9961257636716</v>
      </c>
      <c r="AJ646">
        <v>3.1667947732513402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-0.32</v>
      </c>
      <c r="AM646" t="s">
        <v>3158</v>
      </c>
      <c r="AN646">
        <v>-5.45</v>
      </c>
      <c r="AO646" t="s">
        <v>3158</v>
      </c>
      <c r="AP646">
        <v>1.6701875156924E-2</v>
      </c>
      <c r="AQ646">
        <f>(Table2[[#This Row],[Sharpe Ratio]]-AVERAGE(Table2[Sharpe Ratio]))/_xlfn.STDEV.P(Table2[Sharpe Ratio])</f>
        <v>-0.45788829596481362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701</v>
      </c>
      <c r="AT646">
        <f>_xlfn.RANK.AVG(Table2[[#This Row],[6M Return vs Nifty Z-Score]],Table2[6M Return vs Nifty Z-Score])</f>
        <v>593</v>
      </c>
      <c r="AU646">
        <f>_xlfn.RANK.AVG(Table2[[#This Row],[Sharpe Ratio Z-Score]],Table2[Sharpe Ratio Z-Score])</f>
        <v>458</v>
      </c>
      <c r="AV646">
        <f>(Table2[[#This Row],[Rank 1Y]]+Table2[[#This Row],[Rank 6M]]+Table2[[#This Row],[Rank Sharpe]])/3</f>
        <v>584</v>
      </c>
    </row>
    <row r="647" spans="1:48" hidden="1" x14ac:dyDescent="0.3">
      <c r="A647" t="s">
        <v>16</v>
      </c>
      <c r="B647" t="s">
        <v>17</v>
      </c>
      <c r="C647" t="s">
        <v>3111</v>
      </c>
      <c r="D647" t="s">
        <v>18</v>
      </c>
      <c r="E647">
        <v>1694320.7486940899</v>
      </c>
      <c r="F647">
        <v>1252.05</v>
      </c>
      <c r="G647">
        <v>-12.9792424575044</v>
      </c>
      <c r="H647">
        <f>(Table2[[#This Row],[1Y Return vs Nifty]]-AVERAGE(Table2[1Y Return vs Nifty]))/_xlfn.STDEV.P(Table2[1Y Return vs Nifty])</f>
        <v>-0.56310483525873578</v>
      </c>
      <c r="I647">
        <v>-1.8867553325889399</v>
      </c>
      <c r="J647">
        <f>(Table2[[#This Row],[1M Return vs Nifty]]-AVERAGE(Table2[1M Return vs Nifty]))/_xlfn.STDEV.P(Table2[1M Return vs Nifty])</f>
        <v>-0.10145626424152086</v>
      </c>
      <c r="K647">
        <v>-17.322505537059101</v>
      </c>
      <c r="L647">
        <f>(Table2[[#This Row],[6M Return vs Nifty]]-AVERAGE(Table2[6M Return vs Nifty]))/_xlfn.STDEV.P(Table2[6M Return vs Nifty])</f>
        <v>-0.76234248258503412</v>
      </c>
      <c r="M647">
        <v>1.2610436024678</v>
      </c>
      <c r="N647">
        <f>(Table2[[#This Row],[1W Return vs Nifty]]-AVERAGE(Table2[1W Return vs Nifty]))/_xlfn.STDEV.P(Table2[1W Return vs Nifty])</f>
        <v>7.6176224930852965E-2</v>
      </c>
      <c r="O647">
        <v>1320.33</v>
      </c>
      <c r="P647">
        <v>1376.42697771793</v>
      </c>
      <c r="Q647">
        <v>1408.37490618638</v>
      </c>
      <c r="R647">
        <v>20.449462870560399</v>
      </c>
      <c r="S647" s="1">
        <f>(Table2[[#This Row],[Close Price]]-Table2[[#This Row],[20D EMA]])/Table2[[#This Row],[20D EMA]]</f>
        <v>-5.1714344141237399E-2</v>
      </c>
      <c r="T647" s="1">
        <f>(Table2[[#This Row],[Close Price]]-Table2[[#This Row],[50D EMA]])/Table2[[#This Row],[50D EMA]]</f>
        <v>-9.0362205719146022E-2</v>
      </c>
      <c r="U647" s="1">
        <f>(Table2[[#This Row],[Close Price]]-Table2[[#This Row],[200D EMA]])/Table2[[#This Row],[200D EMA]]</f>
        <v>-0.11099665685586457</v>
      </c>
      <c r="V647">
        <v>0.85607626222352096</v>
      </c>
      <c r="W647">
        <v>1249.5</v>
      </c>
      <c r="X647">
        <v>1275.45</v>
      </c>
      <c r="Y647">
        <v>1249.5</v>
      </c>
      <c r="Z647">
        <v>1289.3</v>
      </c>
      <c r="AA647">
        <v>1249.5</v>
      </c>
      <c r="AB647">
        <v>1341.95</v>
      </c>
      <c r="AC647" s="1">
        <f>(Table2[[#This Row],[Close Price]]/Table2[[#This Row],[Day Low]])-1</f>
        <v>2.0408163265306367E-3</v>
      </c>
      <c r="AD647" s="1">
        <f>(Table2[[#This Row],[Day High]]/Table2[[#This Row],[Close Price]])-1</f>
        <v>1.8689349466874505E-2</v>
      </c>
      <c r="AE647" s="1">
        <f>(Table2[[#This Row],[Close Price]]/Table2[[#This Row],[Current Week Low]])-1</f>
        <v>2.0408163265306367E-3</v>
      </c>
      <c r="AF647" s="1">
        <f>(Table2[[#This Row],[Current Week High]]/Table2[[#This Row],[Close Price]])-1</f>
        <v>2.9751208018849118E-2</v>
      </c>
      <c r="AG647" s="1">
        <f>(Table2[[#This Row],[Close Price]]/Table2[[#This Row],[Current Month Low]])-1</f>
        <v>2.0408163265306367E-3</v>
      </c>
      <c r="AH647" s="1">
        <f>(Table2[[#This Row],[Current Month High]]/Table2[[#This Row],[Close Price]])-1</f>
        <v>7.1802244319316477E-2</v>
      </c>
      <c r="AI647">
        <v>28.493271035501699</v>
      </c>
      <c r="AJ647">
        <v>8.3228792663407791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-0.02</v>
      </c>
      <c r="AM647" t="s">
        <v>3158</v>
      </c>
      <c r="AN647">
        <v>-6.17</v>
      </c>
      <c r="AO647" t="s">
        <v>3158</v>
      </c>
      <c r="AP647">
        <v>-3.5871081686163001E-2</v>
      </c>
      <c r="AQ647">
        <f>(Table2[[#This Row],[Sharpe Ratio]]-AVERAGE(Table2[Sharpe Ratio]))/_xlfn.STDEV.P(Table2[Sharpe Ratio])</f>
        <v>-1.0810337154009693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522</v>
      </c>
      <c r="AT647">
        <f>_xlfn.RANK.AVG(Table2[[#This Row],[6M Return vs Nifty Z-Score]],Table2[6M Return vs Nifty Z-Score])</f>
        <v>595</v>
      </c>
      <c r="AU647">
        <f>_xlfn.RANK.AVG(Table2[[#This Row],[Sharpe Ratio Z-Score]],Table2[Sharpe Ratio Z-Score])</f>
        <v>636</v>
      </c>
      <c r="AV647">
        <f>(Table2[[#This Row],[Rank 1Y]]+Table2[[#This Row],[Rank 6M]]+Table2[[#This Row],[Rank Sharpe]])/3</f>
        <v>584.33333333333337</v>
      </c>
    </row>
    <row r="648" spans="1:48" hidden="1" x14ac:dyDescent="0.3">
      <c r="A648" t="s">
        <v>630</v>
      </c>
      <c r="B648" t="s">
        <v>631</v>
      </c>
      <c r="C648" t="s">
        <v>3117</v>
      </c>
      <c r="D648" t="s">
        <v>51</v>
      </c>
      <c r="E648">
        <v>28063.808495820002</v>
      </c>
      <c r="F648">
        <v>1703.4</v>
      </c>
      <c r="G648">
        <v>-16.390145113828801</v>
      </c>
      <c r="H648">
        <f>(Table2[[#This Row],[1Y Return vs Nifty]]-AVERAGE(Table2[1Y Return vs Nifty]))/_xlfn.STDEV.P(Table2[1Y Return vs Nifty])</f>
        <v>-0.63165658234020172</v>
      </c>
      <c r="I648">
        <v>9.5481660977789495</v>
      </c>
      <c r="J648">
        <f>(Table2[[#This Row],[1M Return vs Nifty]]-AVERAGE(Table2[1M Return vs Nifty]))/_xlfn.STDEV.P(Table2[1M Return vs Nifty])</f>
        <v>1.1493990009333317</v>
      </c>
      <c r="K648">
        <v>-10.0397700373313</v>
      </c>
      <c r="L648">
        <f>(Table2[[#This Row],[6M Return vs Nifty]]-AVERAGE(Table2[6M Return vs Nifty]))/_xlfn.STDEV.P(Table2[6M Return vs Nifty])</f>
        <v>-0.50949996000099673</v>
      </c>
      <c r="M648">
        <v>1.5369725095665601</v>
      </c>
      <c r="N648">
        <f>(Table2[[#This Row],[1W Return vs Nifty]]-AVERAGE(Table2[1W Return vs Nifty]))/_xlfn.STDEV.P(Table2[1W Return vs Nifty])</f>
        <v>0.13396521992493135</v>
      </c>
      <c r="O648">
        <v>1726.29</v>
      </c>
      <c r="P648">
        <v>1757.7954448948201</v>
      </c>
      <c r="Q648">
        <v>1801.5567076847301</v>
      </c>
      <c r="R648">
        <v>45.074230169625899</v>
      </c>
      <c r="S648" s="1">
        <f>(Table2[[#This Row],[Close Price]]-Table2[[#This Row],[20D EMA]])/Table2[[#This Row],[20D EMA]]</f>
        <v>-1.3259649305736506E-2</v>
      </c>
      <c r="T648" s="1">
        <f>(Table2[[#This Row],[Close Price]]-Table2[[#This Row],[50D EMA]])/Table2[[#This Row],[50D EMA]]</f>
        <v>-3.0945264452016386E-2</v>
      </c>
      <c r="U648" s="1">
        <f>(Table2[[#This Row],[Close Price]]-Table2[[#This Row],[200D EMA]])/Table2[[#This Row],[200D EMA]]</f>
        <v>-5.4484384125147001E-2</v>
      </c>
      <c r="V648">
        <v>1.9186373103007199</v>
      </c>
      <c r="W648">
        <v>1696.1</v>
      </c>
      <c r="X648">
        <v>1764.75</v>
      </c>
      <c r="Y648">
        <v>1696.1</v>
      </c>
      <c r="Z648">
        <v>1858.3</v>
      </c>
      <c r="AA648">
        <v>1600</v>
      </c>
      <c r="AB648">
        <v>1871.7</v>
      </c>
      <c r="AC648" s="1">
        <f>(Table2[[#This Row],[Close Price]]/Table2[[#This Row],[Day Low]])-1</f>
        <v>4.3039915099347681E-3</v>
      </c>
      <c r="AD648" s="1">
        <f>(Table2[[#This Row],[Day High]]/Table2[[#This Row],[Close Price]])-1</f>
        <v>3.6016202888340842E-2</v>
      </c>
      <c r="AE648" s="1">
        <f>(Table2[[#This Row],[Close Price]]/Table2[[#This Row],[Current Week Low]])-1</f>
        <v>4.3039915099347681E-3</v>
      </c>
      <c r="AF648" s="1">
        <f>(Table2[[#This Row],[Current Week High]]/Table2[[#This Row],[Close Price]])-1</f>
        <v>9.0935775507807737E-2</v>
      </c>
      <c r="AG648" s="1">
        <f>(Table2[[#This Row],[Close Price]]/Table2[[#This Row],[Current Month Low]])-1</f>
        <v>6.4625000000000155E-2</v>
      </c>
      <c r="AH648" s="1">
        <f>(Table2[[#This Row],[Current Month High]]/Table2[[#This Row],[Close Price]])-1</f>
        <v>9.8802395209580895E-2</v>
      </c>
      <c r="AI648">
        <v>30.383350945168399</v>
      </c>
      <c r="AJ648">
        <v>7.4225893926972404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-0.05</v>
      </c>
      <c r="AM648" t="s">
        <v>3158</v>
      </c>
      <c r="AN648">
        <v>4.8499999999999996</v>
      </c>
      <c r="AO648" t="s">
        <v>3159</v>
      </c>
      <c r="AP648">
        <v>-9.7675397996183994E-2</v>
      </c>
      <c r="AQ648">
        <f>(Table2[[#This Row],[Sharpe Ratio]]-AVERAGE(Table2[Sharpe Ratio]))/_xlfn.STDEV.P(Table2[Sharpe Ratio])</f>
        <v>-1.8135981158573053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554</v>
      </c>
      <c r="AT648">
        <f>_xlfn.RANK.AVG(Table2[[#This Row],[6M Return vs Nifty Z-Score]],Table2[6M Return vs Nifty Z-Score])</f>
        <v>492</v>
      </c>
      <c r="AU648">
        <f>_xlfn.RANK.AVG(Table2[[#This Row],[Sharpe Ratio Z-Score]],Table2[Sharpe Ratio Z-Score])</f>
        <v>707</v>
      </c>
      <c r="AV648">
        <f>(Table2[[#This Row],[Rank 1Y]]+Table2[[#This Row],[Rank 6M]]+Table2[[#This Row],[Rank Sharpe]])/3</f>
        <v>584.33333333333337</v>
      </c>
    </row>
    <row r="649" spans="1:48" hidden="1" x14ac:dyDescent="0.3">
      <c r="A649" t="s">
        <v>1589</v>
      </c>
      <c r="B649" t="s">
        <v>1590</v>
      </c>
      <c r="C649" t="s">
        <v>3124</v>
      </c>
      <c r="D649" t="s">
        <v>151</v>
      </c>
      <c r="E649">
        <v>5740.0976000000001</v>
      </c>
      <c r="F649">
        <v>306.39999999999998</v>
      </c>
      <c r="G649">
        <v>-36.525518248030401</v>
      </c>
      <c r="H649">
        <f>(Table2[[#This Row],[1Y Return vs Nifty]]-AVERAGE(Table2[1Y Return vs Nifty]))/_xlfn.STDEV.P(Table2[1Y Return vs Nifty])</f>
        <v>-1.0363339201491217</v>
      </c>
      <c r="I649">
        <v>-10.5381035919536</v>
      </c>
      <c r="J649">
        <f>(Table2[[#This Row],[1M Return vs Nifty]]-AVERAGE(Table2[1M Return vs Nifty]))/_xlfn.STDEV.P(Table2[1M Return vs Nifty])</f>
        <v>-1.0478190868446162</v>
      </c>
      <c r="K649">
        <v>-34.454443847584002</v>
      </c>
      <c r="L649">
        <f>(Table2[[#This Row],[6M Return vs Nifty]]-AVERAGE(Table2[6M Return vs Nifty]))/_xlfn.STDEV.P(Table2[6M Return vs Nifty])</f>
        <v>-1.3571303201151943</v>
      </c>
      <c r="M649">
        <v>-1.17860408501487</v>
      </c>
      <c r="N649">
        <f>(Table2[[#This Row],[1W Return vs Nifty]]-AVERAGE(Table2[1W Return vs Nifty]))/_xlfn.STDEV.P(Table2[1W Return vs Nifty])</f>
        <v>-0.43476983534832558</v>
      </c>
      <c r="O649">
        <v>338.21</v>
      </c>
      <c r="P649">
        <v>365.43453369711199</v>
      </c>
      <c r="Q649">
        <v>400.64161474324698</v>
      </c>
      <c r="R649">
        <v>25.0179019609946</v>
      </c>
      <c r="S649" s="1">
        <f>(Table2[[#This Row],[Close Price]]-Table2[[#This Row],[20D EMA]])/Table2[[#This Row],[20D EMA]]</f>
        <v>-9.405399012447889E-2</v>
      </c>
      <c r="T649" s="1">
        <f>(Table2[[#This Row],[Close Price]]-Table2[[#This Row],[50D EMA]])/Table2[[#This Row],[50D EMA]]</f>
        <v>-0.16154612729086626</v>
      </c>
      <c r="U649" s="1">
        <f>(Table2[[#This Row],[Close Price]]-Table2[[#This Row],[200D EMA]])/Table2[[#This Row],[200D EMA]]</f>
        <v>-0.23522672452197002</v>
      </c>
      <c r="V649">
        <v>0.78082059961972805</v>
      </c>
      <c r="W649">
        <v>304.8</v>
      </c>
      <c r="X649">
        <v>318.05</v>
      </c>
      <c r="Y649">
        <v>304.8</v>
      </c>
      <c r="Z649">
        <v>332.75</v>
      </c>
      <c r="AA649">
        <v>304.8</v>
      </c>
      <c r="AB649">
        <v>350.95</v>
      </c>
      <c r="AC649" s="1">
        <f>(Table2[[#This Row],[Close Price]]/Table2[[#This Row],[Day Low]])-1</f>
        <v>5.249343832020914E-3</v>
      </c>
      <c r="AD649" s="1">
        <f>(Table2[[#This Row],[Day High]]/Table2[[#This Row],[Close Price]])-1</f>
        <v>3.8022193211488364E-2</v>
      </c>
      <c r="AE649" s="1">
        <f>(Table2[[#This Row],[Close Price]]/Table2[[#This Row],[Current Week Low]])-1</f>
        <v>5.249343832020914E-3</v>
      </c>
      <c r="AF649" s="1">
        <f>(Table2[[#This Row],[Current Week High]]/Table2[[#This Row],[Close Price]])-1</f>
        <v>8.5998694516971286E-2</v>
      </c>
      <c r="AG649" s="1">
        <f>(Table2[[#This Row],[Close Price]]/Table2[[#This Row],[Current Month Low]])-1</f>
        <v>5.249343832020914E-3</v>
      </c>
      <c r="AH649" s="1">
        <f>(Table2[[#This Row],[Current Month High]]/Table2[[#This Row],[Close Price]])-1</f>
        <v>0.14539817232375984</v>
      </c>
      <c r="AI649">
        <v>78.687989556135705</v>
      </c>
      <c r="AJ649">
        <v>0.52493438320209096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-0.22</v>
      </c>
      <c r="AM649" t="s">
        <v>3158</v>
      </c>
      <c r="AN649">
        <v>-5.74</v>
      </c>
      <c r="AO649" t="s">
        <v>3158</v>
      </c>
      <c r="AP649">
        <v>4.7607749290156001E-2</v>
      </c>
      <c r="AQ649">
        <f>(Table2[[#This Row],[Sharpe Ratio]]-AVERAGE(Table2[Sharpe Ratio]))/_xlfn.STDEV.P(Table2[Sharpe Ratio])</f>
        <v>-9.1562050376701912E-2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664</v>
      </c>
      <c r="AT649">
        <f>_xlfn.RANK.AVG(Table2[[#This Row],[6M Return vs Nifty Z-Score]],Table2[6M Return vs Nifty Z-Score])</f>
        <v>717</v>
      </c>
      <c r="AU649">
        <f>_xlfn.RANK.AVG(Table2[[#This Row],[Sharpe Ratio Z-Score]],Table2[Sharpe Ratio Z-Score])</f>
        <v>377</v>
      </c>
      <c r="AV649">
        <f>(Table2[[#This Row],[Rank 1Y]]+Table2[[#This Row],[Rank 6M]]+Table2[[#This Row],[Rank Sharpe]])/3</f>
        <v>586</v>
      </c>
    </row>
    <row r="650" spans="1:48" hidden="1" x14ac:dyDescent="0.3">
      <c r="A650" t="s">
        <v>513</v>
      </c>
      <c r="B650" t="s">
        <v>514</v>
      </c>
      <c r="C650" t="s">
        <v>3112</v>
      </c>
      <c r="D650" t="s">
        <v>21</v>
      </c>
      <c r="E650">
        <v>39005.029159500002</v>
      </c>
      <c r="F650">
        <v>961.5</v>
      </c>
      <c r="G650">
        <v>-47.937156224407701</v>
      </c>
      <c r="H650">
        <f>(Table2[[#This Row],[1Y Return vs Nifty]]-AVERAGE(Table2[1Y Return vs Nifty]))/_xlfn.STDEV.P(Table2[1Y Return vs Nifty])</f>
        <v>-1.2656830981127238</v>
      </c>
      <c r="I650">
        <v>-0.49533560522025</v>
      </c>
      <c r="J650">
        <f>(Table2[[#This Row],[1M Return vs Nifty]]-AVERAGE(Table2[1M Return vs Nifty]))/_xlfn.STDEV.P(Table2[1M Return vs Nifty])</f>
        <v>5.0749826779367638E-2</v>
      </c>
      <c r="K650">
        <v>-12.4101240916488</v>
      </c>
      <c r="L650">
        <f>(Table2[[#This Row],[6M Return vs Nifty]]-AVERAGE(Table2[6M Return vs Nifty]))/_xlfn.STDEV.P(Table2[6M Return vs Nifty])</f>
        <v>-0.59179407854111632</v>
      </c>
      <c r="M650">
        <v>1.22241963402409</v>
      </c>
      <c r="N650">
        <f>(Table2[[#This Row],[1W Return vs Nifty]]-AVERAGE(Table2[1W Return vs Nifty]))/_xlfn.STDEV.P(Table2[1W Return vs Nifty])</f>
        <v>6.8087038688955853E-2</v>
      </c>
      <c r="O650">
        <v>1015.51</v>
      </c>
      <c r="P650">
        <v>1033.8920121690801</v>
      </c>
      <c r="Q650">
        <v>1068.42874216121</v>
      </c>
      <c r="R650">
        <v>24.235873832874301</v>
      </c>
      <c r="S650" s="1">
        <f>(Table2[[#This Row],[Close Price]]-Table2[[#This Row],[20D EMA]])/Table2[[#This Row],[20D EMA]]</f>
        <v>-5.3185099112761064E-2</v>
      </c>
      <c r="T650" s="1">
        <f>(Table2[[#This Row],[Close Price]]-Table2[[#This Row],[50D EMA]])/Table2[[#This Row],[50D EMA]]</f>
        <v>-7.0018929749929515E-2</v>
      </c>
      <c r="U650" s="1">
        <f>(Table2[[#This Row],[Close Price]]-Table2[[#This Row],[200D EMA]])/Table2[[#This Row],[200D EMA]]</f>
        <v>-0.10008036843422552</v>
      </c>
      <c r="V650">
        <v>0.21386546853525201</v>
      </c>
      <c r="W650">
        <v>956.65</v>
      </c>
      <c r="X650">
        <v>997.1</v>
      </c>
      <c r="Y650">
        <v>956.65</v>
      </c>
      <c r="Z650">
        <v>1005.65</v>
      </c>
      <c r="AA650">
        <v>956.65</v>
      </c>
      <c r="AB650">
        <v>1038</v>
      </c>
      <c r="AC650" s="1">
        <f>(Table2[[#This Row],[Close Price]]/Table2[[#This Row],[Day Low]])-1</f>
        <v>5.0697747347514532E-3</v>
      </c>
      <c r="AD650" s="1">
        <f>(Table2[[#This Row],[Day High]]/Table2[[#This Row],[Close Price]])-1</f>
        <v>3.7025481019240747E-2</v>
      </c>
      <c r="AE650" s="1">
        <f>(Table2[[#This Row],[Close Price]]/Table2[[#This Row],[Current Week Low]])-1</f>
        <v>5.0697747347514532E-3</v>
      </c>
      <c r="AF650" s="1">
        <f>(Table2[[#This Row],[Current Week High]]/Table2[[#This Row],[Close Price]])-1</f>
        <v>4.5917836713468496E-2</v>
      </c>
      <c r="AG650" s="1">
        <f>(Table2[[#This Row],[Close Price]]/Table2[[#This Row],[Current Month Low]])-1</f>
        <v>5.0697747347514532E-3</v>
      </c>
      <c r="AH650" s="1">
        <f>(Table2[[#This Row],[Current Month High]]/Table2[[#This Row],[Close Price]])-1</f>
        <v>7.9563182527301102E-2</v>
      </c>
      <c r="AI650">
        <v>45.605824232969297</v>
      </c>
      <c r="AJ650">
        <v>0.50697747347514499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-0.14000000000000001</v>
      </c>
      <c r="AM650" t="s">
        <v>3158</v>
      </c>
      <c r="AN650">
        <v>-3.8</v>
      </c>
      <c r="AO650" t="s">
        <v>3158</v>
      </c>
      <c r="AQ650">
        <f>(Table2[[#This Row],[Sharpe Ratio]]-AVERAGE(Table2[Sharpe Ratio]))/_xlfn.STDEV.P(Table2[Sharpe Ratio])</f>
        <v>-0.65585503827864744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708</v>
      </c>
      <c r="AT650">
        <f>_xlfn.RANK.AVG(Table2[[#This Row],[6M Return vs Nifty Z-Score]],Table2[6M Return vs Nifty Z-Score])</f>
        <v>524</v>
      </c>
      <c r="AU650">
        <f>_xlfn.RANK.AVG(Table2[[#This Row],[Sharpe Ratio Z-Score]],Table2[Sharpe Ratio Z-Score])</f>
        <v>531</v>
      </c>
      <c r="AV650">
        <f>(Table2[[#This Row],[Rank 1Y]]+Table2[[#This Row],[Rank 6M]]+Table2[[#This Row],[Rank Sharpe]])/3</f>
        <v>587.66666666666663</v>
      </c>
    </row>
    <row r="651" spans="1:48" hidden="1" x14ac:dyDescent="0.3">
      <c r="A651" t="s">
        <v>2023</v>
      </c>
      <c r="B651" t="s">
        <v>2024</v>
      </c>
      <c r="C651" t="s">
        <v>3125</v>
      </c>
      <c r="D651" t="s">
        <v>1470</v>
      </c>
      <c r="E651">
        <v>3114.7134003040001</v>
      </c>
      <c r="F651">
        <v>121.4</v>
      </c>
      <c r="G651">
        <v>-34.606687430922001</v>
      </c>
      <c r="H651">
        <f>(Table2[[#This Row],[1Y Return vs Nifty]]-AVERAGE(Table2[1Y Return vs Nifty]))/_xlfn.STDEV.P(Table2[1Y Return vs Nifty])</f>
        <v>-0.99776958157949369</v>
      </c>
      <c r="I651">
        <v>2.5937054844657901</v>
      </c>
      <c r="J651">
        <f>(Table2[[#This Row],[1M Return vs Nifty]]-AVERAGE(Table2[1M Return vs Nifty]))/_xlfn.STDEV.P(Table2[1M Return vs Nifty])</f>
        <v>0.38865711673360515</v>
      </c>
      <c r="K651">
        <v>-2.1972934491567</v>
      </c>
      <c r="L651">
        <f>(Table2[[#This Row],[6M Return vs Nifty]]-AVERAGE(Table2[6M Return vs Nifty]))/_xlfn.STDEV.P(Table2[6M Return vs Nifty])</f>
        <v>-0.23722430699472813</v>
      </c>
      <c r="M651">
        <v>6.0957109952778099</v>
      </c>
      <c r="N651">
        <f>(Table2[[#This Row],[1W Return vs Nifty]]-AVERAGE(Table2[1W Return vs Nifty]))/_xlfn.STDEV.P(Table2[1W Return vs Nifty])</f>
        <v>1.0887217124579449</v>
      </c>
      <c r="O651">
        <v>118.96</v>
      </c>
      <c r="P651">
        <v>122.769296428099</v>
      </c>
      <c r="Q651">
        <v>132.49478919929101</v>
      </c>
      <c r="R651">
        <v>41.402464924900798</v>
      </c>
      <c r="S651" s="1">
        <f>(Table2[[#This Row],[Close Price]]-Table2[[#This Row],[20D EMA]])/Table2[[#This Row],[20D EMA]]</f>
        <v>2.0511096166778851E-2</v>
      </c>
      <c r="T651" s="1">
        <f>(Table2[[#This Row],[Close Price]]-Table2[[#This Row],[50D EMA]])/Table2[[#This Row],[50D EMA]]</f>
        <v>-1.1153411055841089E-2</v>
      </c>
      <c r="U651" s="1">
        <f>(Table2[[#This Row],[Close Price]]-Table2[[#This Row],[200D EMA]])/Table2[[#This Row],[200D EMA]]</f>
        <v>-8.3737551237602709E-2</v>
      </c>
      <c r="V651">
        <v>0.67155452928908499</v>
      </c>
      <c r="W651">
        <v>116</v>
      </c>
      <c r="X651">
        <v>121.89</v>
      </c>
      <c r="Y651">
        <v>116</v>
      </c>
      <c r="Z651">
        <v>124.8</v>
      </c>
      <c r="AA651">
        <v>112.28</v>
      </c>
      <c r="AB651">
        <v>124.8</v>
      </c>
      <c r="AC651" s="1">
        <f>(Table2[[#This Row],[Close Price]]/Table2[[#This Row],[Day Low]])-1</f>
        <v>4.6551724137931183E-2</v>
      </c>
      <c r="AD651" s="1">
        <f>(Table2[[#This Row],[Day High]]/Table2[[#This Row],[Close Price]])-1</f>
        <v>4.0362438220757912E-3</v>
      </c>
      <c r="AE651" s="1">
        <f>(Table2[[#This Row],[Close Price]]/Table2[[#This Row],[Current Week Low]])-1</f>
        <v>4.6551724137931183E-2</v>
      </c>
      <c r="AF651" s="1">
        <f>(Table2[[#This Row],[Current Week High]]/Table2[[#This Row],[Close Price]])-1</f>
        <v>2.8006589785831926E-2</v>
      </c>
      <c r="AG651" s="1">
        <f>(Table2[[#This Row],[Close Price]]/Table2[[#This Row],[Current Month Low]])-1</f>
        <v>8.1225507659422824E-2</v>
      </c>
      <c r="AH651" s="1">
        <f>(Table2[[#This Row],[Current Month High]]/Table2[[#This Row],[Close Price]])-1</f>
        <v>2.8006589785831926E-2</v>
      </c>
      <c r="AI651">
        <v>31.630971993410199</v>
      </c>
      <c r="AJ651">
        <v>16.227860220200998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-0.12</v>
      </c>
      <c r="AM651" t="s">
        <v>3158</v>
      </c>
      <c r="AN651">
        <v>1.49</v>
      </c>
      <c r="AO651" t="s">
        <v>3159</v>
      </c>
      <c r="AP651">
        <v>-0.116204417601494</v>
      </c>
      <c r="AQ651">
        <f>(Table2[[#This Row],[Sharpe Ratio]]-AVERAGE(Table2[Sharpe Ratio]))/_xlfn.STDEV.P(Table2[Sharpe Ratio])</f>
        <v>-2.0332219374383036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653</v>
      </c>
      <c r="AT651">
        <f>_xlfn.RANK.AVG(Table2[[#This Row],[6M Return vs Nifty Z-Score]],Table2[6M Return vs Nifty Z-Score])</f>
        <v>388</v>
      </c>
      <c r="AU651">
        <f>_xlfn.RANK.AVG(Table2[[#This Row],[Sharpe Ratio Z-Score]],Table2[Sharpe Ratio Z-Score])</f>
        <v>724</v>
      </c>
      <c r="AV651">
        <f>(Table2[[#This Row],[Rank 1Y]]+Table2[[#This Row],[Rank 6M]]+Table2[[#This Row],[Rank Sharpe]])/3</f>
        <v>588.33333333333337</v>
      </c>
    </row>
    <row r="652" spans="1:48" hidden="1" x14ac:dyDescent="0.3">
      <c r="A652" t="s">
        <v>1351</v>
      </c>
      <c r="B652" t="s">
        <v>1352</v>
      </c>
      <c r="C652" t="s">
        <v>3127</v>
      </c>
      <c r="D652" t="s">
        <v>411</v>
      </c>
      <c r="E652">
        <v>8008.2672235</v>
      </c>
      <c r="F652">
        <v>545</v>
      </c>
      <c r="G652">
        <v>-41.001660003381801</v>
      </c>
      <c r="H652">
        <f>(Table2[[#This Row],[1Y Return vs Nifty]]-AVERAGE(Table2[1Y Return vs Nifty]))/_xlfn.STDEV.P(Table2[1Y Return vs Nifty])</f>
        <v>-1.1262946632224224</v>
      </c>
      <c r="I652">
        <v>-3.7249968994123002</v>
      </c>
      <c r="J652">
        <f>(Table2[[#This Row],[1M Return vs Nifty]]-AVERAGE(Table2[1M Return vs Nifty]))/_xlfn.STDEV.P(Table2[1M Return vs Nifty])</f>
        <v>-0.30253977465531251</v>
      </c>
      <c r="K652">
        <v>-22.555368742751501</v>
      </c>
      <c r="L652">
        <f>(Table2[[#This Row],[6M Return vs Nifty]]-AVERAGE(Table2[6M Return vs Nifty]))/_xlfn.STDEV.P(Table2[6M Return vs Nifty])</f>
        <v>-0.94401739489153091</v>
      </c>
      <c r="M652">
        <v>-0.73544084312733504</v>
      </c>
      <c r="N652">
        <f>(Table2[[#This Row],[1W Return vs Nifty]]-AVERAGE(Table2[1W Return vs Nifty]))/_xlfn.STDEV.P(Table2[1W Return vs Nifty])</f>
        <v>-0.34195622391387009</v>
      </c>
      <c r="O652">
        <v>615.76</v>
      </c>
      <c r="P652">
        <v>636.80703422331101</v>
      </c>
      <c r="Q652">
        <v>659.51512958768296</v>
      </c>
      <c r="R652">
        <v>19.033156493162402</v>
      </c>
      <c r="S652" s="1">
        <f>(Table2[[#This Row],[Close Price]]-Table2[[#This Row],[20D EMA]])/Table2[[#This Row],[20D EMA]]</f>
        <v>-0.11491490190983498</v>
      </c>
      <c r="T652" s="1">
        <f>(Table2[[#This Row],[Close Price]]-Table2[[#This Row],[50D EMA]])/Table2[[#This Row],[50D EMA]]</f>
        <v>-0.14416774515577471</v>
      </c>
      <c r="U652" s="1">
        <f>(Table2[[#This Row],[Close Price]]-Table2[[#This Row],[200D EMA]])/Table2[[#This Row],[200D EMA]]</f>
        <v>-0.17363533367198986</v>
      </c>
      <c r="V652">
        <v>0.80019606581445402</v>
      </c>
      <c r="W652">
        <v>542.45000000000005</v>
      </c>
      <c r="X652">
        <v>588.1</v>
      </c>
      <c r="Y652">
        <v>542.45000000000005</v>
      </c>
      <c r="Z652">
        <v>616.75</v>
      </c>
      <c r="AA652">
        <v>542.45000000000005</v>
      </c>
      <c r="AB652">
        <v>647</v>
      </c>
      <c r="AC652" s="1">
        <f>(Table2[[#This Row],[Close Price]]/Table2[[#This Row],[Day Low]])-1</f>
        <v>4.7008940916213326E-3</v>
      </c>
      <c r="AD652" s="1">
        <f>(Table2[[#This Row],[Day High]]/Table2[[#This Row],[Close Price]])-1</f>
        <v>7.9082568807339548E-2</v>
      </c>
      <c r="AE652" s="1">
        <f>(Table2[[#This Row],[Close Price]]/Table2[[#This Row],[Current Week Low]])-1</f>
        <v>4.7008940916213326E-3</v>
      </c>
      <c r="AF652" s="1">
        <f>(Table2[[#This Row],[Current Week High]]/Table2[[#This Row],[Close Price]])-1</f>
        <v>0.13165137614678901</v>
      </c>
      <c r="AG652" s="1">
        <f>(Table2[[#This Row],[Close Price]]/Table2[[#This Row],[Current Month Low]])-1</f>
        <v>4.7008940916213326E-3</v>
      </c>
      <c r="AH652" s="1">
        <f>(Table2[[#This Row],[Current Month High]]/Table2[[#This Row],[Close Price]])-1</f>
        <v>0.18715596330275219</v>
      </c>
      <c r="AI652">
        <v>49.5229357798165</v>
      </c>
      <c r="AJ652">
        <v>0.47008940916213299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</v>
      </c>
      <c r="AM652" t="s">
        <v>3158</v>
      </c>
      <c r="AN652">
        <v>-9.9</v>
      </c>
      <c r="AO652" t="s">
        <v>3158</v>
      </c>
      <c r="AP652">
        <v>2.8521174131155999E-2</v>
      </c>
      <c r="AQ652">
        <f>(Table2[[#This Row],[Sharpe Ratio]]-AVERAGE(Table2[Sharpe Ratio]))/_xlfn.STDEV.P(Table2[Sharpe Ratio])</f>
        <v>-0.31779455844265653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686</v>
      </c>
      <c r="AT652">
        <f>_xlfn.RANK.AVG(Table2[[#This Row],[6M Return vs Nifty Z-Score]],Table2[6M Return vs Nifty Z-Score])</f>
        <v>657</v>
      </c>
      <c r="AU652">
        <f>_xlfn.RANK.AVG(Table2[[#This Row],[Sharpe Ratio Z-Score]],Table2[Sharpe Ratio Z-Score])</f>
        <v>426</v>
      </c>
      <c r="AV652">
        <f>(Table2[[#This Row],[Rank 1Y]]+Table2[[#This Row],[Rank 6M]]+Table2[[#This Row],[Rank Sharpe]])/3</f>
        <v>589.66666666666663</v>
      </c>
    </row>
    <row r="653" spans="1:48" hidden="1" x14ac:dyDescent="0.3">
      <c r="A653" t="s">
        <v>1584</v>
      </c>
      <c r="B653" t="s">
        <v>1585</v>
      </c>
      <c r="C653" t="s">
        <v>3124</v>
      </c>
      <c r="D653" t="s">
        <v>1586</v>
      </c>
      <c r="E653">
        <v>5771.1036109999995</v>
      </c>
      <c r="F653">
        <v>442</v>
      </c>
      <c r="G653">
        <v>-17.701982750275501</v>
      </c>
      <c r="H653">
        <f>(Table2[[#This Row],[1Y Return vs Nifty]]-AVERAGE(Table2[1Y Return vs Nifty]))/_xlfn.STDEV.P(Table2[1Y Return vs Nifty])</f>
        <v>-0.65802167420199931</v>
      </c>
      <c r="I653">
        <v>6.5085831885610697</v>
      </c>
      <c r="J653">
        <f>(Table2[[#This Row],[1M Return vs Nifty]]-AVERAGE(Table2[1M Return vs Nifty]))/_xlfn.STDEV.P(Table2[1M Return vs Nifty])</f>
        <v>0.81690189467132912</v>
      </c>
      <c r="K653">
        <v>-17.2895748183082</v>
      </c>
      <c r="L653">
        <f>(Table2[[#This Row],[6M Return vs Nifty]]-AVERAGE(Table2[6M Return vs Nifty]))/_xlfn.STDEV.P(Table2[6M Return vs Nifty])</f>
        <v>-0.76119919157854432</v>
      </c>
      <c r="M653">
        <v>9.6199328191772899</v>
      </c>
      <c r="N653">
        <f>(Table2[[#This Row],[1W Return vs Nifty]]-AVERAGE(Table2[1W Return vs Nifty]))/_xlfn.STDEV.P(Table2[1W Return vs Nifty])</f>
        <v>1.8268148665269919</v>
      </c>
      <c r="O653">
        <v>456.05</v>
      </c>
      <c r="P653">
        <v>467.83359282759102</v>
      </c>
      <c r="Q653">
        <v>490.40284279316597</v>
      </c>
      <c r="R653">
        <v>43.365140224587599</v>
      </c>
      <c r="S653" s="1">
        <f>(Table2[[#This Row],[Close Price]]-Table2[[#This Row],[20D EMA]])/Table2[[#This Row],[20D EMA]]</f>
        <v>-3.08080254358075E-2</v>
      </c>
      <c r="T653" s="1">
        <f>(Table2[[#This Row],[Close Price]]-Table2[[#This Row],[50D EMA]])/Table2[[#This Row],[50D EMA]]</f>
        <v>-5.521961916298597E-2</v>
      </c>
      <c r="U653" s="1">
        <f>(Table2[[#This Row],[Close Price]]-Table2[[#This Row],[200D EMA]])/Table2[[#This Row],[200D EMA]]</f>
        <v>-9.8700167636631184E-2</v>
      </c>
      <c r="V653">
        <v>1.8630609870465</v>
      </c>
      <c r="W653">
        <v>440</v>
      </c>
      <c r="X653">
        <v>469.4</v>
      </c>
      <c r="Y653">
        <v>440</v>
      </c>
      <c r="Z653">
        <v>514.79999999999995</v>
      </c>
      <c r="AA653">
        <v>435.35</v>
      </c>
      <c r="AB653">
        <v>514.79999999999995</v>
      </c>
      <c r="AC653" s="1">
        <f>(Table2[[#This Row],[Close Price]]/Table2[[#This Row],[Day Low]])-1</f>
        <v>4.5454545454546302E-3</v>
      </c>
      <c r="AD653" s="1">
        <f>(Table2[[#This Row],[Day High]]/Table2[[#This Row],[Close Price]])-1</f>
        <v>6.1990950226244346E-2</v>
      </c>
      <c r="AE653" s="1">
        <f>(Table2[[#This Row],[Close Price]]/Table2[[#This Row],[Current Week Low]])-1</f>
        <v>4.5454545454546302E-3</v>
      </c>
      <c r="AF653" s="1">
        <f>(Table2[[#This Row],[Current Week High]]/Table2[[#This Row],[Close Price]])-1</f>
        <v>0.16470588235294104</v>
      </c>
      <c r="AG653" s="1">
        <f>(Table2[[#This Row],[Close Price]]/Table2[[#This Row],[Current Month Low]])-1</f>
        <v>1.5275066038819229E-2</v>
      </c>
      <c r="AH653" s="1">
        <f>(Table2[[#This Row],[Current Month High]]/Table2[[#This Row],[Close Price]])-1</f>
        <v>0.16470588235294104</v>
      </c>
      <c r="AI653">
        <v>51.4366515837104</v>
      </c>
      <c r="AJ653">
        <v>9.7318768619662297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-0.05</v>
      </c>
      <c r="AM653" t="s">
        <v>3158</v>
      </c>
      <c r="AN653">
        <v>6.01</v>
      </c>
      <c r="AO653" t="s">
        <v>3159</v>
      </c>
      <c r="AP653">
        <v>-2.7764601817366001E-2</v>
      </c>
      <c r="AQ653">
        <f>(Table2[[#This Row],[Sharpe Ratio]]-AVERAGE(Table2[Sharpe Ratio]))/_xlfn.STDEV.P(Table2[Sharpe Ratio])</f>
        <v>-0.98494789293012419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563</v>
      </c>
      <c r="AT653">
        <f>_xlfn.RANK.AVG(Table2[[#This Row],[6M Return vs Nifty Z-Score]],Table2[6M Return vs Nifty Z-Score])</f>
        <v>594</v>
      </c>
      <c r="AU653">
        <f>_xlfn.RANK.AVG(Table2[[#This Row],[Sharpe Ratio Z-Score]],Table2[Sharpe Ratio Z-Score])</f>
        <v>613</v>
      </c>
      <c r="AV653">
        <f>(Table2[[#This Row],[Rank 1Y]]+Table2[[#This Row],[Rank 6M]]+Table2[[#This Row],[Rank Sharpe]])/3</f>
        <v>590</v>
      </c>
    </row>
    <row r="654" spans="1:48" hidden="1" x14ac:dyDescent="0.3">
      <c r="A654" t="s">
        <v>426</v>
      </c>
      <c r="B654" t="s">
        <v>427</v>
      </c>
      <c r="C654" t="s">
        <v>3115</v>
      </c>
      <c r="D654" t="s">
        <v>203</v>
      </c>
      <c r="E654">
        <v>50427.59107232</v>
      </c>
      <c r="F654">
        <v>15534.95</v>
      </c>
      <c r="G654">
        <v>-33.803057270357897</v>
      </c>
      <c r="H654">
        <f>(Table2[[#This Row],[1Y Return vs Nifty]]-AVERAGE(Table2[1Y Return vs Nifty]))/_xlfn.STDEV.P(Table2[1Y Return vs Nifty])</f>
        <v>-0.98161835796955532</v>
      </c>
      <c r="I654">
        <v>-0.49202037338273502</v>
      </c>
      <c r="J654">
        <f>(Table2[[#This Row],[1M Return vs Nifty]]-AVERAGE(Table2[1M Return vs Nifty]))/_xlfn.STDEV.P(Table2[1M Return vs Nifty])</f>
        <v>5.1112476861791295E-2</v>
      </c>
      <c r="K654">
        <v>-7.73168438173394</v>
      </c>
      <c r="L654">
        <f>(Table2[[#This Row],[6M Return vs Nifty]]-AVERAGE(Table2[6M Return vs Nifty]))/_xlfn.STDEV.P(Table2[6M Return vs Nifty])</f>
        <v>-0.42936768010107729</v>
      </c>
      <c r="M654">
        <v>1.0147595192716901</v>
      </c>
      <c r="N654">
        <f>(Table2[[#This Row],[1W Return vs Nifty]]-AVERAGE(Table2[1W Return vs Nifty]))/_xlfn.STDEV.P(Table2[1W Return vs Nifty])</f>
        <v>2.4595874758092325E-2</v>
      </c>
      <c r="O654">
        <v>15957.92</v>
      </c>
      <c r="P654">
        <v>16253.217547149799</v>
      </c>
      <c r="Q654">
        <v>16406.852600633101</v>
      </c>
      <c r="R654">
        <v>35.908511555651202</v>
      </c>
      <c r="S654" s="1">
        <f>(Table2[[#This Row],[Close Price]]-Table2[[#This Row],[20D EMA]])/Table2[[#This Row],[20D EMA]]</f>
        <v>-2.6505334028494899E-2</v>
      </c>
      <c r="T654" s="1">
        <f>(Table2[[#This Row],[Close Price]]-Table2[[#This Row],[50D EMA]])/Table2[[#This Row],[50D EMA]]</f>
        <v>-4.4192329615114004E-2</v>
      </c>
      <c r="U654" s="1">
        <f>(Table2[[#This Row],[Close Price]]-Table2[[#This Row],[200D EMA]])/Table2[[#This Row],[200D EMA]]</f>
        <v>-5.3142587542930442E-2</v>
      </c>
      <c r="V654">
        <v>1.66065801140837</v>
      </c>
      <c r="W654">
        <v>15346</v>
      </c>
      <c r="X654">
        <v>15792.95</v>
      </c>
      <c r="Y654">
        <v>15346</v>
      </c>
      <c r="Z654">
        <v>15839.7</v>
      </c>
      <c r="AA654">
        <v>15346</v>
      </c>
      <c r="AB654">
        <v>16406.95</v>
      </c>
      <c r="AC654" s="1">
        <f>(Table2[[#This Row],[Close Price]]/Table2[[#This Row],[Day Low]])-1</f>
        <v>1.2312654763456221E-2</v>
      </c>
      <c r="AD654" s="1">
        <f>(Table2[[#This Row],[Day High]]/Table2[[#This Row],[Close Price]])-1</f>
        <v>1.6607713574874783E-2</v>
      </c>
      <c r="AE654" s="1">
        <f>(Table2[[#This Row],[Close Price]]/Table2[[#This Row],[Current Week Low]])-1</f>
        <v>1.2312654763456221E-2</v>
      </c>
      <c r="AF654" s="1">
        <f>(Table2[[#This Row],[Current Week High]]/Table2[[#This Row],[Close Price]])-1</f>
        <v>1.9617057023035178E-2</v>
      </c>
      <c r="AG654" s="1">
        <f>(Table2[[#This Row],[Close Price]]/Table2[[#This Row],[Current Month Low]])-1</f>
        <v>1.2312654763456221E-2</v>
      </c>
      <c r="AH654" s="1">
        <f>(Table2[[#This Row],[Current Month High]]/Table2[[#This Row],[Close Price]])-1</f>
        <v>5.6131497043762524E-2</v>
      </c>
      <c r="AI654">
        <v>23.914141983076799</v>
      </c>
      <c r="AJ654">
        <v>1.23522358491796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0.02</v>
      </c>
      <c r="AM654" t="s">
        <v>3159</v>
      </c>
      <c r="AN654">
        <v>-2.11</v>
      </c>
      <c r="AO654" t="s">
        <v>3158</v>
      </c>
      <c r="AP654">
        <v>-5.9337333417478003E-2</v>
      </c>
      <c r="AQ654">
        <f>(Table2[[#This Row],[Sharpe Ratio]]-AVERAGE(Table2[Sharpe Ratio]))/_xlfn.STDEV.P(Table2[Sharpe Ratio])</f>
        <v>-1.3591783767588839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649</v>
      </c>
      <c r="AT654">
        <f>_xlfn.RANK.AVG(Table2[[#This Row],[6M Return vs Nifty Z-Score]],Table2[6M Return vs Nifty Z-Score])</f>
        <v>452</v>
      </c>
      <c r="AU654">
        <f>_xlfn.RANK.AVG(Table2[[#This Row],[Sharpe Ratio Z-Score]],Table2[Sharpe Ratio Z-Score])</f>
        <v>677</v>
      </c>
      <c r="AV654">
        <f>(Table2[[#This Row],[Rank 1Y]]+Table2[[#This Row],[Rank 6M]]+Table2[[#This Row],[Rank Sharpe]])/3</f>
        <v>592.66666666666663</v>
      </c>
    </row>
    <row r="655" spans="1:48" hidden="1" x14ac:dyDescent="0.3">
      <c r="A655" t="s">
        <v>1200</v>
      </c>
      <c r="B655" t="s">
        <v>1201</v>
      </c>
      <c r="C655" t="s">
        <v>3124</v>
      </c>
      <c r="D655" t="s">
        <v>244</v>
      </c>
      <c r="E655">
        <v>9485.4850886999993</v>
      </c>
      <c r="F655">
        <v>485.5</v>
      </c>
      <c r="G655">
        <v>-17.758521501756299</v>
      </c>
      <c r="H655">
        <f>(Table2[[#This Row],[1Y Return vs Nifty]]-AVERAGE(Table2[1Y Return vs Nifty]))/_xlfn.STDEV.P(Table2[1Y Return vs Nifty])</f>
        <v>-0.65915798050632235</v>
      </c>
      <c r="I655">
        <v>-8.8003352949223803</v>
      </c>
      <c r="J655">
        <f>(Table2[[#This Row],[1M Return vs Nifty]]-AVERAGE(Table2[1M Return vs Nifty]))/_xlfn.STDEV.P(Table2[1M Return vs Nifty])</f>
        <v>-0.85772625260591995</v>
      </c>
      <c r="K655">
        <v>-20.462770186625502</v>
      </c>
      <c r="L655">
        <f>(Table2[[#This Row],[6M Return vs Nifty]]-AVERAGE(Table2[6M Return vs Nifty]))/_xlfn.STDEV.P(Table2[6M Return vs Nifty])</f>
        <v>-0.87136641124584069</v>
      </c>
      <c r="M655">
        <v>-1.17960486248051</v>
      </c>
      <c r="N655">
        <f>(Table2[[#This Row],[1W Return vs Nifty]]-AVERAGE(Table2[1W Return vs Nifty]))/_xlfn.STDEV.P(Table2[1W Return vs Nifty])</f>
        <v>-0.43497943253971871</v>
      </c>
      <c r="O655">
        <v>524.66</v>
      </c>
      <c r="P655">
        <v>538.12191508137698</v>
      </c>
      <c r="Q655">
        <v>545.11724595411101</v>
      </c>
      <c r="R655">
        <v>27.2116602079684</v>
      </c>
      <c r="S655" s="1">
        <f>(Table2[[#This Row],[Close Price]]-Table2[[#This Row],[20D EMA]])/Table2[[#This Row],[20D EMA]]</f>
        <v>-7.4638813707925078E-2</v>
      </c>
      <c r="T655" s="1">
        <f>(Table2[[#This Row],[Close Price]]-Table2[[#This Row],[50D EMA]])/Table2[[#This Row],[50D EMA]]</f>
        <v>-9.7788091520895001E-2</v>
      </c>
      <c r="U655" s="1">
        <f>(Table2[[#This Row],[Close Price]]-Table2[[#This Row],[200D EMA]])/Table2[[#This Row],[200D EMA]]</f>
        <v>-0.10936591420761929</v>
      </c>
      <c r="V655">
        <v>0.34183169212034498</v>
      </c>
      <c r="W655">
        <v>482.25</v>
      </c>
      <c r="X655">
        <v>504.95</v>
      </c>
      <c r="Y655">
        <v>482.25</v>
      </c>
      <c r="Z655">
        <v>535</v>
      </c>
      <c r="AA655">
        <v>482.25</v>
      </c>
      <c r="AB655">
        <v>545.54999999999995</v>
      </c>
      <c r="AC655" s="1">
        <f>(Table2[[#This Row],[Close Price]]/Table2[[#This Row],[Day Low]])-1</f>
        <v>6.7392431311561474E-3</v>
      </c>
      <c r="AD655" s="1">
        <f>(Table2[[#This Row],[Day High]]/Table2[[#This Row],[Close Price]])-1</f>
        <v>4.0061791967044291E-2</v>
      </c>
      <c r="AE655" s="1">
        <f>(Table2[[#This Row],[Close Price]]/Table2[[#This Row],[Current Week Low]])-1</f>
        <v>6.7392431311561474E-3</v>
      </c>
      <c r="AF655" s="1">
        <f>(Table2[[#This Row],[Current Week High]]/Table2[[#This Row],[Close Price]])-1</f>
        <v>0.101956745623069</v>
      </c>
      <c r="AG655" s="1">
        <f>(Table2[[#This Row],[Close Price]]/Table2[[#This Row],[Current Month Low]])-1</f>
        <v>6.7392431311561474E-3</v>
      </c>
      <c r="AH655" s="1">
        <f>(Table2[[#This Row],[Current Month High]]/Table2[[#This Row],[Close Price]])-1</f>
        <v>0.12368692070030884</v>
      </c>
      <c r="AI655">
        <v>46.117404737384099</v>
      </c>
      <c r="AJ655">
        <v>4.7577947998705197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0.02</v>
      </c>
      <c r="AM655" t="s">
        <v>3159</v>
      </c>
      <c r="AN655">
        <v>-3.39</v>
      </c>
      <c r="AO655" t="s">
        <v>3158</v>
      </c>
      <c r="AP655">
        <v>-1.0659892623841E-2</v>
      </c>
      <c r="AQ655">
        <f>(Table2[[#This Row],[Sharpe Ratio]]-AVERAGE(Table2[Sharpe Ratio]))/_xlfn.STDEV.P(Table2[Sharpe Ratio])</f>
        <v>-0.78220637286410644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564</v>
      </c>
      <c r="AT655">
        <f>_xlfn.RANK.AVG(Table2[[#This Row],[6M Return vs Nifty Z-Score]],Table2[6M Return vs Nifty Z-Score])</f>
        <v>631</v>
      </c>
      <c r="AU655">
        <f>_xlfn.RANK.AVG(Table2[[#This Row],[Sharpe Ratio Z-Score]],Table2[Sharpe Ratio Z-Score])</f>
        <v>583</v>
      </c>
      <c r="AV655">
        <f>(Table2[[#This Row],[Rank 1Y]]+Table2[[#This Row],[Rank 6M]]+Table2[[#This Row],[Rank Sharpe]])/3</f>
        <v>592.66666666666663</v>
      </c>
    </row>
    <row r="656" spans="1:48" hidden="1" x14ac:dyDescent="0.3">
      <c r="A656" t="s">
        <v>574</v>
      </c>
      <c r="B656" t="s">
        <v>575</v>
      </c>
      <c r="C656" t="s">
        <v>3121</v>
      </c>
      <c r="D656" t="s">
        <v>75</v>
      </c>
      <c r="E656">
        <v>32591.184757440002</v>
      </c>
      <c r="F656">
        <v>1737.6</v>
      </c>
      <c r="G656">
        <v>-38.835201088759597</v>
      </c>
      <c r="H656">
        <f>(Table2[[#This Row],[1Y Return vs Nifty]]-AVERAGE(Table2[1Y Return vs Nifty]))/_xlfn.STDEV.P(Table2[1Y Return vs Nifty])</f>
        <v>-1.0827535368574712</v>
      </c>
      <c r="I656">
        <v>0.61555845166935796</v>
      </c>
      <c r="J656">
        <f>(Table2[[#This Row],[1M Return vs Nifty]]-AVERAGE(Table2[1M Return vs Nifty]))/_xlfn.STDEV.P(Table2[1M Return vs Nifty])</f>
        <v>0.17226947941305543</v>
      </c>
      <c r="K656">
        <v>-6.8751534484728598</v>
      </c>
      <c r="L656">
        <f>(Table2[[#This Row],[6M Return vs Nifty]]-AVERAGE(Table2[6M Return vs Nifty]))/_xlfn.STDEV.P(Table2[6M Return vs Nifty])</f>
        <v>-0.39963057900148552</v>
      </c>
      <c r="M656">
        <v>4.6217682437871099</v>
      </c>
      <c r="N656">
        <f>(Table2[[#This Row],[1W Return vs Nifty]]-AVERAGE(Table2[1W Return vs Nifty]))/_xlfn.STDEV.P(Table2[1W Return vs Nifty])</f>
        <v>0.78002745065315504</v>
      </c>
      <c r="O656">
        <v>1803.11</v>
      </c>
      <c r="P656">
        <v>1828.3918972569099</v>
      </c>
      <c r="Q656">
        <v>1893.35607751362</v>
      </c>
      <c r="R656">
        <v>34.4567796685565</v>
      </c>
      <c r="S656" s="1">
        <f>(Table2[[#This Row],[Close Price]]-Table2[[#This Row],[20D EMA]])/Table2[[#This Row],[20D EMA]]</f>
        <v>-3.6331671389987295E-2</v>
      </c>
      <c r="T656" s="1">
        <f>(Table2[[#This Row],[Close Price]]-Table2[[#This Row],[50D EMA]])/Table2[[#This Row],[50D EMA]]</f>
        <v>-4.9656694165579503E-2</v>
      </c>
      <c r="U656" s="1">
        <f>(Table2[[#This Row],[Close Price]]-Table2[[#This Row],[200D EMA]])/Table2[[#This Row],[200D EMA]]</f>
        <v>-8.2264545672867312E-2</v>
      </c>
      <c r="V656">
        <v>0.57294228308468298</v>
      </c>
      <c r="W656">
        <v>1734.7</v>
      </c>
      <c r="X656">
        <v>1788.25</v>
      </c>
      <c r="Y656">
        <v>1734.7</v>
      </c>
      <c r="Z656">
        <v>1793.9</v>
      </c>
      <c r="AA656">
        <v>1734.7</v>
      </c>
      <c r="AB656">
        <v>1854.25</v>
      </c>
      <c r="AC656" s="1">
        <f>(Table2[[#This Row],[Close Price]]/Table2[[#This Row],[Day Low]])-1</f>
        <v>1.6717588055570332E-3</v>
      </c>
      <c r="AD656" s="1">
        <f>(Table2[[#This Row],[Day High]]/Table2[[#This Row],[Close Price]])-1</f>
        <v>2.9149401473296477E-2</v>
      </c>
      <c r="AE656" s="1">
        <f>(Table2[[#This Row],[Close Price]]/Table2[[#This Row],[Current Week Low]])-1</f>
        <v>1.6717588055570332E-3</v>
      </c>
      <c r="AF656" s="1">
        <f>(Table2[[#This Row],[Current Week High]]/Table2[[#This Row],[Close Price]])-1</f>
        <v>3.2401012891344561E-2</v>
      </c>
      <c r="AG656" s="1">
        <f>(Table2[[#This Row],[Close Price]]/Table2[[#This Row],[Current Month Low]])-1</f>
        <v>1.6717588055570332E-3</v>
      </c>
      <c r="AH656" s="1">
        <f>(Table2[[#This Row],[Current Month High]]/Table2[[#This Row],[Close Price]])-1</f>
        <v>6.7132826887661201E-2</v>
      </c>
      <c r="AI656">
        <v>39.888351749539503</v>
      </c>
      <c r="AJ656">
        <v>5.2198134915828902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0.06</v>
      </c>
      <c r="AM656" t="s">
        <v>3159</v>
      </c>
      <c r="AN656">
        <v>-3.27</v>
      </c>
      <c r="AO656" t="s">
        <v>3158</v>
      </c>
      <c r="AP656">
        <v>-4.7695914970834002E-2</v>
      </c>
      <c r="AQ656">
        <f>(Table2[[#This Row],[Sharpe Ratio]]-AVERAGE(Table2[Sharpe Ratio]))/_xlfn.STDEV.P(Table2[Sharpe Ratio])</f>
        <v>-1.2211930509112725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679</v>
      </c>
      <c r="AT656">
        <f>_xlfn.RANK.AVG(Table2[[#This Row],[6M Return vs Nifty Z-Score]],Table2[6M Return vs Nifty Z-Score])</f>
        <v>442</v>
      </c>
      <c r="AU656">
        <f>_xlfn.RANK.AVG(Table2[[#This Row],[Sharpe Ratio Z-Score]],Table2[Sharpe Ratio Z-Score])</f>
        <v>660</v>
      </c>
      <c r="AV656">
        <f>(Table2[[#This Row],[Rank 1Y]]+Table2[[#This Row],[Rank 6M]]+Table2[[#This Row],[Rank Sharpe]])/3</f>
        <v>593.66666666666663</v>
      </c>
    </row>
    <row r="657" spans="1:48" hidden="1" x14ac:dyDescent="0.3">
      <c r="A657" t="s">
        <v>366</v>
      </c>
      <c r="B657" t="s">
        <v>367</v>
      </c>
      <c r="C657" t="s">
        <v>3125</v>
      </c>
      <c r="D657" t="s">
        <v>120</v>
      </c>
      <c r="E657">
        <v>64112</v>
      </c>
      <c r="F657">
        <v>801.4</v>
      </c>
      <c r="G657">
        <v>-1.7327211529056299</v>
      </c>
      <c r="H657">
        <f>(Table2[[#This Row],[1Y Return vs Nifty]]-AVERAGE(Table2[1Y Return vs Nifty]))/_xlfn.STDEV.P(Table2[1Y Return vs Nifty])</f>
        <v>-0.33707414435359828</v>
      </c>
      <c r="I657">
        <v>-3.1693978380994499</v>
      </c>
      <c r="J657">
        <f>(Table2[[#This Row],[1M Return vs Nifty]]-AVERAGE(Table2[1M Return vs Nifty]))/_xlfn.STDEV.P(Table2[1M Return vs Nifty])</f>
        <v>-0.24176331760649258</v>
      </c>
      <c r="K657">
        <v>-25.645272378671699</v>
      </c>
      <c r="L657">
        <f>(Table2[[#This Row],[6M Return vs Nifty]]-AVERAGE(Table2[6M Return vs Nifty]))/_xlfn.STDEV.P(Table2[6M Return vs Nifty])</f>
        <v>-1.0512928863434521</v>
      </c>
      <c r="M657">
        <v>1.0981136243755401</v>
      </c>
      <c r="N657">
        <f>(Table2[[#This Row],[1W Return vs Nifty]]-AVERAGE(Table2[1W Return vs Nifty]))/_xlfn.STDEV.P(Table2[1W Return vs Nifty])</f>
        <v>4.2053088694935105E-2</v>
      </c>
      <c r="O657">
        <v>838.34</v>
      </c>
      <c r="P657">
        <v>871.51535497009195</v>
      </c>
      <c r="Q657">
        <v>904.90905861613203</v>
      </c>
      <c r="R657">
        <v>33.256222563003398</v>
      </c>
      <c r="S657" s="1">
        <f>(Table2[[#This Row],[Close Price]]-Table2[[#This Row],[20D EMA]])/Table2[[#This Row],[20D EMA]]</f>
        <v>-4.4063267886537742E-2</v>
      </c>
      <c r="T657" s="1">
        <f>(Table2[[#This Row],[Close Price]]-Table2[[#This Row],[50D EMA]])/Table2[[#This Row],[50D EMA]]</f>
        <v>-8.0452231357986959E-2</v>
      </c>
      <c r="U657" s="1">
        <f>(Table2[[#This Row],[Close Price]]-Table2[[#This Row],[200D EMA]])/Table2[[#This Row],[200D EMA]]</f>
        <v>-0.11438614480711175</v>
      </c>
      <c r="V657">
        <v>1.0684538221394599</v>
      </c>
      <c r="W657">
        <v>796.5</v>
      </c>
      <c r="X657">
        <v>817.3</v>
      </c>
      <c r="Y657">
        <v>796.5</v>
      </c>
      <c r="Z657">
        <v>843.8</v>
      </c>
      <c r="AA657">
        <v>792.1</v>
      </c>
      <c r="AB657">
        <v>863.3</v>
      </c>
      <c r="AC657" s="1">
        <f>(Table2[[#This Row],[Close Price]]/Table2[[#This Row],[Day Low]])-1</f>
        <v>6.1519146264907842E-3</v>
      </c>
      <c r="AD657" s="1">
        <f>(Table2[[#This Row],[Day High]]/Table2[[#This Row],[Close Price]])-1</f>
        <v>1.9840279510855874E-2</v>
      </c>
      <c r="AE657" s="1">
        <f>(Table2[[#This Row],[Close Price]]/Table2[[#This Row],[Current Week Low]])-1</f>
        <v>6.1519146264907842E-3</v>
      </c>
      <c r="AF657" s="1">
        <f>(Table2[[#This Row],[Current Week High]]/Table2[[#This Row],[Close Price]])-1</f>
        <v>5.2907412028949219E-2</v>
      </c>
      <c r="AG657" s="1">
        <f>(Table2[[#This Row],[Close Price]]/Table2[[#This Row],[Current Month Low]])-1</f>
        <v>1.1740941800277627E-2</v>
      </c>
      <c r="AH657" s="1">
        <f>(Table2[[#This Row],[Current Month High]]/Table2[[#This Row],[Close Price]])-1</f>
        <v>7.7239830296980339E-2</v>
      </c>
      <c r="AI657">
        <v>42.113800848515098</v>
      </c>
      <c r="AJ657">
        <v>19.781780136013701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-0.12</v>
      </c>
      <c r="AM657" t="s">
        <v>3158</v>
      </c>
      <c r="AN657">
        <v>-2.39</v>
      </c>
      <c r="AO657" t="s">
        <v>3158</v>
      </c>
      <c r="AP657">
        <v>-6.0828571003501003E-2</v>
      </c>
      <c r="AQ657">
        <f>(Table2[[#This Row],[Sharpe Ratio]]-AVERAGE(Table2[Sharpe Ratio]))/_xlfn.STDEV.P(Table2[Sharpe Ratio])</f>
        <v>-1.3768539637302386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427</v>
      </c>
      <c r="AT657">
        <f>_xlfn.RANK.AVG(Table2[[#This Row],[6M Return vs Nifty Z-Score]],Table2[6M Return vs Nifty Z-Score])</f>
        <v>680</v>
      </c>
      <c r="AU657">
        <f>_xlfn.RANK.AVG(Table2[[#This Row],[Sharpe Ratio Z-Score]],Table2[Sharpe Ratio Z-Score])</f>
        <v>678</v>
      </c>
      <c r="AV657">
        <f>(Table2[[#This Row],[Rank 1Y]]+Table2[[#This Row],[Rank 6M]]+Table2[[#This Row],[Rank Sharpe]])/3</f>
        <v>595</v>
      </c>
    </row>
    <row r="658" spans="1:48" hidden="1" x14ac:dyDescent="0.3">
      <c r="A658" t="s">
        <v>1484</v>
      </c>
      <c r="B658" t="s">
        <v>1485</v>
      </c>
      <c r="C658" t="s">
        <v>3113</v>
      </c>
      <c r="D658" t="s">
        <v>24</v>
      </c>
      <c r="E658">
        <v>6602.5365963559998</v>
      </c>
      <c r="F658">
        <v>34.130000000000003</v>
      </c>
      <c r="G658">
        <v>-62.270802571056002</v>
      </c>
      <c r="H658">
        <f>(Table2[[#This Row],[1Y Return vs Nifty]]-AVERAGE(Table2[1Y Return vs Nifty]))/_xlfn.STDEV.P(Table2[1Y Return vs Nifty])</f>
        <v>-1.5537583081421598</v>
      </c>
      <c r="I658">
        <v>-6.5299596785686296</v>
      </c>
      <c r="J658">
        <f>(Table2[[#This Row],[1M Return vs Nifty]]-AVERAGE(Table2[1M Return vs Nifty]))/_xlfn.STDEV.P(Table2[1M Return vs Nifty])</f>
        <v>-0.60937200627951371</v>
      </c>
      <c r="K658">
        <v>-41.324377916208803</v>
      </c>
      <c r="L658">
        <f>(Table2[[#This Row],[6M Return vs Nifty]]-AVERAGE(Table2[6M Return vs Nifty]))/_xlfn.STDEV.P(Table2[6M Return vs Nifty])</f>
        <v>-1.5956411736210008</v>
      </c>
      <c r="M658">
        <v>-3.9143379528242299</v>
      </c>
      <c r="N658">
        <f>(Table2[[#This Row],[1W Return vs Nifty]]-AVERAGE(Table2[1W Return vs Nifty]))/_xlfn.STDEV.P(Table2[1W Return vs Nifty])</f>
        <v>-1.0077265163073836</v>
      </c>
      <c r="O658">
        <v>37.49</v>
      </c>
      <c r="P658">
        <v>39.463666660592899</v>
      </c>
      <c r="Q658">
        <v>44.595731444992303</v>
      </c>
      <c r="R658">
        <v>20.387875153093301</v>
      </c>
      <c r="S658" s="1">
        <f>(Table2[[#This Row],[Close Price]]-Table2[[#This Row],[20D EMA]])/Table2[[#This Row],[20D EMA]]</f>
        <v>-8.9623899706588406E-2</v>
      </c>
      <c r="T658" s="1">
        <f>(Table2[[#This Row],[Close Price]]-Table2[[#This Row],[50D EMA]])/Table2[[#This Row],[50D EMA]]</f>
        <v>-0.1351538544673275</v>
      </c>
      <c r="U658" s="1">
        <f>(Table2[[#This Row],[Close Price]]-Table2[[#This Row],[200D EMA]])/Table2[[#This Row],[200D EMA]]</f>
        <v>-0.23468011636722483</v>
      </c>
      <c r="V658">
        <v>0.67910029826315299</v>
      </c>
      <c r="W658">
        <v>34</v>
      </c>
      <c r="X658">
        <v>35.299999999999997</v>
      </c>
      <c r="Y658">
        <v>34</v>
      </c>
      <c r="Z658">
        <v>37</v>
      </c>
      <c r="AA658">
        <v>34</v>
      </c>
      <c r="AB658">
        <v>40.1</v>
      </c>
      <c r="AC658" s="1">
        <f>(Table2[[#This Row],[Close Price]]/Table2[[#This Row],[Day Low]])-1</f>
        <v>3.8235294117647811E-3</v>
      </c>
      <c r="AD658" s="1">
        <f>(Table2[[#This Row],[Day High]]/Table2[[#This Row],[Close Price]])-1</f>
        <v>3.4280691473776548E-2</v>
      </c>
      <c r="AE658" s="1">
        <f>(Table2[[#This Row],[Close Price]]/Table2[[#This Row],[Current Week Low]])-1</f>
        <v>3.8235294117647811E-3</v>
      </c>
      <c r="AF658" s="1">
        <f>(Table2[[#This Row],[Current Week High]]/Table2[[#This Row],[Close Price]])-1</f>
        <v>8.409024318781122E-2</v>
      </c>
      <c r="AG658" s="1">
        <f>(Table2[[#This Row],[Close Price]]/Table2[[#This Row],[Current Month Low]])-1</f>
        <v>3.8235294117647811E-3</v>
      </c>
      <c r="AH658" s="1">
        <f>(Table2[[#This Row],[Current Month High]]/Table2[[#This Row],[Close Price]])-1</f>
        <v>0.1749194257251685</v>
      </c>
      <c r="AI658">
        <v>84.588338704951596</v>
      </c>
      <c r="AJ658">
        <v>0.382352941176478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</v>
      </c>
      <c r="AM658" t="s">
        <v>3158</v>
      </c>
      <c r="AN658">
        <v>-6.95</v>
      </c>
      <c r="AO658" t="s">
        <v>3158</v>
      </c>
      <c r="AP658">
        <v>6.1174707530885997E-2</v>
      </c>
      <c r="AQ658">
        <f>(Table2[[#This Row],[Sharpe Ratio]]-AVERAGE(Table2[Sharpe Ratio]))/_xlfn.STDEV.P(Table2[Sharpe Ratio])</f>
        <v>6.9246631330615274E-2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729</v>
      </c>
      <c r="AT658">
        <f>_xlfn.RANK.AVG(Table2[[#This Row],[6M Return vs Nifty Z-Score]],Table2[6M Return vs Nifty Z-Score])</f>
        <v>730</v>
      </c>
      <c r="AU658">
        <f>_xlfn.RANK.AVG(Table2[[#This Row],[Sharpe Ratio Z-Score]],Table2[Sharpe Ratio Z-Score])</f>
        <v>331</v>
      </c>
      <c r="AV658">
        <f>(Table2[[#This Row],[Rank 1Y]]+Table2[[#This Row],[Rank 6M]]+Table2[[#This Row],[Rank Sharpe]])/3</f>
        <v>596.66666666666663</v>
      </c>
    </row>
    <row r="659" spans="1:48" hidden="1" x14ac:dyDescent="0.3">
      <c r="A659" t="s">
        <v>2099</v>
      </c>
      <c r="B659" t="s">
        <v>2100</v>
      </c>
      <c r="C659" t="s">
        <v>3123</v>
      </c>
      <c r="D659" t="s">
        <v>449</v>
      </c>
      <c r="E659">
        <v>2833.0194081200002</v>
      </c>
      <c r="F659">
        <v>393.2</v>
      </c>
      <c r="G659">
        <v>-12.3070445293639</v>
      </c>
      <c r="H659">
        <f>(Table2[[#This Row],[1Y Return vs Nifty]]-AVERAGE(Table2[1Y Return vs Nifty]))/_xlfn.STDEV.P(Table2[1Y Return vs Nifty])</f>
        <v>-0.54959511451864607</v>
      </c>
      <c r="I659">
        <v>-14.5988735178433</v>
      </c>
      <c r="J659">
        <f>(Table2[[#This Row],[1M Return vs Nifty]]-AVERAGE(Table2[1M Return vs Nifty]))/_xlfn.STDEV.P(Table2[1M Return vs Nifty])</f>
        <v>-1.4920228772592399</v>
      </c>
      <c r="K659">
        <v>-15.1406436461212</v>
      </c>
      <c r="L659">
        <f>(Table2[[#This Row],[6M Return vs Nifty]]-AVERAGE(Table2[6M Return vs Nifty]))/_xlfn.STDEV.P(Table2[6M Return vs Nifty])</f>
        <v>-0.6865924482119149</v>
      </c>
      <c r="M659">
        <v>2.0460512128338699</v>
      </c>
      <c r="N659">
        <f>(Table2[[#This Row],[1W Return vs Nifty]]-AVERAGE(Table2[1W Return vs Nifty]))/_xlfn.STDEV.P(Table2[1W Return vs Nifty])</f>
        <v>0.24058379404981212</v>
      </c>
      <c r="O659">
        <v>423.98</v>
      </c>
      <c r="P659">
        <v>451.460974330319</v>
      </c>
      <c r="Q659">
        <v>456.30203373983198</v>
      </c>
      <c r="R659">
        <v>22.933057438452199</v>
      </c>
      <c r="S659" s="1">
        <f>(Table2[[#This Row],[Close Price]]-Table2[[#This Row],[20D EMA]])/Table2[[#This Row],[20D EMA]]</f>
        <v>-7.2597764045473911E-2</v>
      </c>
      <c r="T659" s="1">
        <f>(Table2[[#This Row],[Close Price]]-Table2[[#This Row],[50D EMA]])/Table2[[#This Row],[50D EMA]]</f>
        <v>-0.12904985733648683</v>
      </c>
      <c r="U659" s="1">
        <f>(Table2[[#This Row],[Close Price]]-Table2[[#This Row],[200D EMA]])/Table2[[#This Row],[200D EMA]]</f>
        <v>-0.13829005587078019</v>
      </c>
      <c r="V659">
        <v>1.0725861061714099</v>
      </c>
      <c r="W659">
        <v>389</v>
      </c>
      <c r="X659">
        <v>402.8</v>
      </c>
      <c r="Y659">
        <v>389</v>
      </c>
      <c r="Z659">
        <v>412.95</v>
      </c>
      <c r="AA659">
        <v>389</v>
      </c>
      <c r="AB659">
        <v>425.6</v>
      </c>
      <c r="AC659" s="1">
        <f>(Table2[[#This Row],[Close Price]]/Table2[[#This Row],[Day Low]])-1</f>
        <v>1.0796915167095023E-2</v>
      </c>
      <c r="AD659" s="1">
        <f>(Table2[[#This Row],[Day High]]/Table2[[#This Row],[Close Price]])-1</f>
        <v>2.4415055951169995E-2</v>
      </c>
      <c r="AE659" s="1">
        <f>(Table2[[#This Row],[Close Price]]/Table2[[#This Row],[Current Week Low]])-1</f>
        <v>1.0796915167095023E-2</v>
      </c>
      <c r="AF659" s="1">
        <f>(Table2[[#This Row],[Current Week High]]/Table2[[#This Row],[Close Price]])-1</f>
        <v>5.0228891149542321E-2</v>
      </c>
      <c r="AG659" s="1">
        <f>(Table2[[#This Row],[Close Price]]/Table2[[#This Row],[Current Month Low]])-1</f>
        <v>1.0796915167095023E-2</v>
      </c>
      <c r="AH659" s="1">
        <f>(Table2[[#This Row],[Current Month High]]/Table2[[#This Row],[Close Price]])-1</f>
        <v>8.2400813835198372E-2</v>
      </c>
      <c r="AI659">
        <v>41.0732451678535</v>
      </c>
      <c r="AJ659">
        <v>10.4494382022471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-0.14000000000000001</v>
      </c>
      <c r="AM659" t="s">
        <v>3158</v>
      </c>
      <c r="AN659">
        <v>-4.53</v>
      </c>
      <c r="AO659" t="s">
        <v>3158</v>
      </c>
      <c r="AP659">
        <v>-0.10939780973332699</v>
      </c>
      <c r="AQ659">
        <f>(Table2[[#This Row],[Sharpe Ratio]]-AVERAGE(Table2[Sharpe Ratio]))/_xlfn.STDEV.P(Table2[Sharpe Ratio])</f>
        <v>-1.9525434523455614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515</v>
      </c>
      <c r="AT659">
        <f>_xlfn.RANK.AVG(Table2[[#This Row],[6M Return vs Nifty Z-Score]],Table2[6M Return vs Nifty Z-Score])</f>
        <v>562</v>
      </c>
      <c r="AU659">
        <f>_xlfn.RANK.AVG(Table2[[#This Row],[Sharpe Ratio Z-Score]],Table2[Sharpe Ratio Z-Score])</f>
        <v>718</v>
      </c>
      <c r="AV659">
        <f>(Table2[[#This Row],[Rank 1Y]]+Table2[[#This Row],[Rank 6M]]+Table2[[#This Row],[Rank Sharpe]])/3</f>
        <v>598.33333333333337</v>
      </c>
    </row>
    <row r="660" spans="1:48" hidden="1" x14ac:dyDescent="0.3">
      <c r="A660" t="s">
        <v>1606</v>
      </c>
      <c r="B660" t="s">
        <v>1607</v>
      </c>
      <c r="C660" t="s">
        <v>3115</v>
      </c>
      <c r="D660" t="s">
        <v>997</v>
      </c>
      <c r="E660">
        <v>5591.1953454000004</v>
      </c>
      <c r="F660">
        <v>121.9</v>
      </c>
      <c r="G660">
        <v>-51.199405526260897</v>
      </c>
      <c r="H660">
        <f>(Table2[[#This Row],[1Y Return vs Nifty]]-AVERAGE(Table2[1Y Return vs Nifty]))/_xlfn.STDEV.P(Table2[1Y Return vs Nifty])</f>
        <v>-1.3312472351140174</v>
      </c>
      <c r="I660">
        <v>-4.1654769867009103</v>
      </c>
      <c r="J660">
        <f>(Table2[[#This Row],[1M Return vs Nifty]]-AVERAGE(Table2[1M Return vs Nifty]))/_xlfn.STDEV.P(Table2[1M Return vs Nifty])</f>
        <v>-0.3507234757629038</v>
      </c>
      <c r="K660">
        <v>-25.531972196343901</v>
      </c>
      <c r="L660">
        <f>(Table2[[#This Row],[6M Return vs Nifty]]-AVERAGE(Table2[6M Return vs Nifty]))/_xlfn.STDEV.P(Table2[6M Return vs Nifty])</f>
        <v>-1.0473593226557329</v>
      </c>
      <c r="M660">
        <v>0.81771949152435697</v>
      </c>
      <c r="N660">
        <f>(Table2[[#This Row],[1W Return vs Nifty]]-AVERAGE(Table2[1W Return vs Nifty]))/_xlfn.STDEV.P(Table2[1W Return vs Nifty])</f>
        <v>-1.6671078011912928E-2</v>
      </c>
      <c r="O660">
        <v>130.22</v>
      </c>
      <c r="P660">
        <v>132.39580736810899</v>
      </c>
      <c r="Q660">
        <v>144.17502367892101</v>
      </c>
      <c r="R660">
        <v>29.8446717143418</v>
      </c>
      <c r="S660" s="1">
        <f>(Table2[[#This Row],[Close Price]]-Table2[[#This Row],[20D EMA]])/Table2[[#This Row],[20D EMA]]</f>
        <v>-6.3891875287974145E-2</v>
      </c>
      <c r="T660" s="1">
        <f>(Table2[[#This Row],[Close Price]]-Table2[[#This Row],[50D EMA]])/Table2[[#This Row],[50D EMA]]</f>
        <v>-7.9275979932859827E-2</v>
      </c>
      <c r="U660" s="1">
        <f>(Table2[[#This Row],[Close Price]]-Table2[[#This Row],[200D EMA]])/Table2[[#This Row],[200D EMA]]</f>
        <v>-0.15449987876213336</v>
      </c>
      <c r="V660">
        <v>0.38864134365525999</v>
      </c>
      <c r="W660">
        <v>121.39</v>
      </c>
      <c r="X660">
        <v>127.55</v>
      </c>
      <c r="Y660">
        <v>121.39</v>
      </c>
      <c r="Z660">
        <v>133.94999999999999</v>
      </c>
      <c r="AA660">
        <v>121.39</v>
      </c>
      <c r="AB660">
        <v>135.94999999999999</v>
      </c>
      <c r="AC660" s="1">
        <f>(Table2[[#This Row],[Close Price]]/Table2[[#This Row],[Day Low]])-1</f>
        <v>4.2013345415603531E-3</v>
      </c>
      <c r="AD660" s="1">
        <f>(Table2[[#This Row],[Day High]]/Table2[[#This Row],[Close Price]])-1</f>
        <v>4.6349466776045789E-2</v>
      </c>
      <c r="AE660" s="1">
        <f>(Table2[[#This Row],[Close Price]]/Table2[[#This Row],[Current Week Low]])-1</f>
        <v>4.2013345415603531E-3</v>
      </c>
      <c r="AF660" s="1">
        <f>(Table2[[#This Row],[Current Week High]]/Table2[[#This Row],[Close Price]])-1</f>
        <v>9.8851517637407627E-2</v>
      </c>
      <c r="AG660" s="1">
        <f>(Table2[[#This Row],[Close Price]]/Table2[[#This Row],[Current Month Low]])-1</f>
        <v>4.2013345415603531E-3</v>
      </c>
      <c r="AH660" s="1">
        <f>(Table2[[#This Row],[Current Month High]]/Table2[[#This Row],[Close Price]])-1</f>
        <v>0.11525840853158309</v>
      </c>
      <c r="AI660">
        <v>72.764561115668499</v>
      </c>
      <c r="AJ660">
        <v>1.5579438473714899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-7.0000000000000007E-2</v>
      </c>
      <c r="AM660" t="s">
        <v>3158</v>
      </c>
      <c r="AN660">
        <v>-2.4300000000000002</v>
      </c>
      <c r="AO660" t="s">
        <v>3158</v>
      </c>
      <c r="AP660">
        <v>3.7789690417397E-2</v>
      </c>
      <c r="AQ660">
        <f>(Table2[[#This Row],[Sharpe Ratio]]-AVERAGE(Table2[Sharpe Ratio]))/_xlfn.STDEV.P(Table2[Sharpe Ratio])</f>
        <v>-0.20793515894228498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717</v>
      </c>
      <c r="AT660">
        <f>_xlfn.RANK.AVG(Table2[[#This Row],[6M Return vs Nifty Z-Score]],Table2[6M Return vs Nifty Z-Score])</f>
        <v>678</v>
      </c>
      <c r="AU660">
        <f>_xlfn.RANK.AVG(Table2[[#This Row],[Sharpe Ratio Z-Score]],Table2[Sharpe Ratio Z-Score])</f>
        <v>404</v>
      </c>
      <c r="AV660">
        <f>(Table2[[#This Row],[Rank 1Y]]+Table2[[#This Row],[Rank 6M]]+Table2[[#This Row],[Rank Sharpe]])/3</f>
        <v>599.66666666666663</v>
      </c>
    </row>
    <row r="661" spans="1:48" hidden="1" x14ac:dyDescent="0.3">
      <c r="A661" t="s">
        <v>1164</v>
      </c>
      <c r="B661" t="s">
        <v>1165</v>
      </c>
      <c r="C661" t="s">
        <v>3127</v>
      </c>
      <c r="D661" t="s">
        <v>475</v>
      </c>
      <c r="E661">
        <v>9886.13022653999</v>
      </c>
      <c r="F661">
        <v>1933.3</v>
      </c>
      <c r="G661">
        <v>-30.452250574279301</v>
      </c>
      <c r="H661">
        <f>(Table2[[#This Row],[1Y Return vs Nifty]]-AVERAGE(Table2[1Y Return vs Nifty]))/_xlfn.STDEV.P(Table2[1Y Return vs Nifty])</f>
        <v>-0.91427440937502347</v>
      </c>
      <c r="I661">
        <v>-7.0728697422334097</v>
      </c>
      <c r="J661">
        <f>(Table2[[#This Row],[1M Return vs Nifty]]-AVERAGE(Table2[1M Return vs Nifty]))/_xlfn.STDEV.P(Table2[1M Return vs Nifty])</f>
        <v>-0.66876042584906159</v>
      </c>
      <c r="K661">
        <v>-7.3778653591849803</v>
      </c>
      <c r="L661">
        <f>(Table2[[#This Row],[6M Return vs Nifty]]-AVERAGE(Table2[6M Return vs Nifty]))/_xlfn.STDEV.P(Table2[6M Return vs Nifty])</f>
        <v>-0.41708376642566758</v>
      </c>
      <c r="M661">
        <v>-4.6932946283326302</v>
      </c>
      <c r="N661">
        <f>(Table2[[#This Row],[1W Return vs Nifty]]-AVERAGE(Table2[1W Return vs Nifty]))/_xlfn.STDEV.P(Table2[1W Return vs Nifty])</f>
        <v>-1.170866811736623</v>
      </c>
      <c r="O661">
        <v>2093.5100000000002</v>
      </c>
      <c r="P661">
        <v>2147.07007845109</v>
      </c>
      <c r="Q661">
        <v>2164.18206431406</v>
      </c>
      <c r="R661">
        <v>19.818998189190101</v>
      </c>
      <c r="S661" s="1">
        <f>(Table2[[#This Row],[Close Price]]-Table2[[#This Row],[20D EMA]])/Table2[[#This Row],[20D EMA]]</f>
        <v>-7.6526981003195702E-2</v>
      </c>
      <c r="T661" s="1">
        <f>(Table2[[#This Row],[Close Price]]-Table2[[#This Row],[50D EMA]])/Table2[[#This Row],[50D EMA]]</f>
        <v>-9.956362421356324E-2</v>
      </c>
      <c r="U661" s="1">
        <f>(Table2[[#This Row],[Close Price]]-Table2[[#This Row],[200D EMA]])/Table2[[#This Row],[200D EMA]]</f>
        <v>-0.10668329070883339</v>
      </c>
      <c r="V661">
        <v>0.51916434869410799</v>
      </c>
      <c r="W661">
        <v>1928</v>
      </c>
      <c r="X661">
        <v>1995</v>
      </c>
      <c r="Y661">
        <v>1928</v>
      </c>
      <c r="Z661">
        <v>2050</v>
      </c>
      <c r="AA661">
        <v>1928</v>
      </c>
      <c r="AB661">
        <v>2270</v>
      </c>
      <c r="AC661" s="1">
        <f>(Table2[[#This Row],[Close Price]]/Table2[[#This Row],[Day Low]])-1</f>
        <v>2.74896265560165E-3</v>
      </c>
      <c r="AD661" s="1">
        <f>(Table2[[#This Row],[Day High]]/Table2[[#This Row],[Close Price]])-1</f>
        <v>3.1914343350747387E-2</v>
      </c>
      <c r="AE661" s="1">
        <f>(Table2[[#This Row],[Close Price]]/Table2[[#This Row],[Current Week Low]])-1</f>
        <v>2.74896265560165E-3</v>
      </c>
      <c r="AF661" s="1">
        <f>(Table2[[#This Row],[Current Week High]]/Table2[[#This Row],[Close Price]])-1</f>
        <v>6.0363109708787999E-2</v>
      </c>
      <c r="AG661" s="1">
        <f>(Table2[[#This Row],[Close Price]]/Table2[[#This Row],[Current Month Low]])-1</f>
        <v>2.74896265560165E-3</v>
      </c>
      <c r="AH661" s="1">
        <f>(Table2[[#This Row],[Current Month High]]/Table2[[#This Row],[Close Price]])-1</f>
        <v>0.17415817514095067</v>
      </c>
      <c r="AI661">
        <v>41.467956344074899</v>
      </c>
      <c r="AJ661">
        <v>6.93030973451327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0.02</v>
      </c>
      <c r="AM661" t="s">
        <v>3159</v>
      </c>
      <c r="AN661">
        <v>-4.2300000000000004</v>
      </c>
      <c r="AO661" t="s">
        <v>3158</v>
      </c>
      <c r="AP661">
        <v>-0.114069121511284</v>
      </c>
      <c r="AQ661">
        <f>(Table2[[#This Row],[Sharpe Ratio]]-AVERAGE(Table2[Sharpe Ratio]))/_xlfn.STDEV.P(Table2[Sharpe Ratio])</f>
        <v>-2.0079123475340164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630</v>
      </c>
      <c r="AT661">
        <f>_xlfn.RANK.AVG(Table2[[#This Row],[6M Return vs Nifty Z-Score]],Table2[6M Return vs Nifty Z-Score])</f>
        <v>447</v>
      </c>
      <c r="AU661">
        <f>_xlfn.RANK.AVG(Table2[[#This Row],[Sharpe Ratio Z-Score]],Table2[Sharpe Ratio Z-Score])</f>
        <v>723</v>
      </c>
      <c r="AV661">
        <f>(Table2[[#This Row],[Rank 1Y]]+Table2[[#This Row],[Rank 6M]]+Table2[[#This Row],[Rank Sharpe]])/3</f>
        <v>600</v>
      </c>
    </row>
    <row r="662" spans="1:48" hidden="1" x14ac:dyDescent="0.3">
      <c r="A662" t="s">
        <v>1148</v>
      </c>
      <c r="B662" t="s">
        <v>1149</v>
      </c>
      <c r="C662" t="s">
        <v>578</v>
      </c>
      <c r="D662" t="s">
        <v>578</v>
      </c>
      <c r="E662">
        <v>10054.611812024999</v>
      </c>
      <c r="F662">
        <v>20.25</v>
      </c>
      <c r="G662">
        <v>-16.244122433184799</v>
      </c>
      <c r="H662">
        <f>(Table2[[#This Row],[1Y Return vs Nifty]]-AVERAGE(Table2[1Y Return vs Nifty]))/_xlfn.STDEV.P(Table2[1Y Return vs Nifty])</f>
        <v>-0.62872184309951873</v>
      </c>
      <c r="I662">
        <v>-11.6720530601993</v>
      </c>
      <c r="J662">
        <f>(Table2[[#This Row],[1M Return vs Nifty]]-AVERAGE(Table2[1M Return vs Nifty]))/_xlfn.STDEV.P(Table2[1M Return vs Nifty])</f>
        <v>-1.1718607491712565</v>
      </c>
      <c r="K662">
        <v>-27.1707394053551</v>
      </c>
      <c r="L662">
        <f>(Table2[[#This Row],[6M Return vs Nifty]]-AVERAGE(Table2[6M Return vs Nifty]))/_xlfn.STDEV.P(Table2[6M Return vs Nifty])</f>
        <v>-1.1042541577173497</v>
      </c>
      <c r="M662">
        <v>-2.1568807736803102</v>
      </c>
      <c r="N662">
        <f>(Table2[[#This Row],[1W Return vs Nifty]]-AVERAGE(Table2[1W Return vs Nifty]))/_xlfn.STDEV.P(Table2[1W Return vs Nifty])</f>
        <v>-0.63965459084034904</v>
      </c>
      <c r="O662">
        <v>22.25</v>
      </c>
      <c r="P662">
        <v>23.7048700691672</v>
      </c>
      <c r="Q662">
        <v>25.029353304976599</v>
      </c>
      <c r="R662">
        <v>23.229410341692802</v>
      </c>
      <c r="S662" s="1">
        <f>(Table2[[#This Row],[Close Price]]-Table2[[#This Row],[20D EMA]])/Table2[[#This Row],[20D EMA]]</f>
        <v>-8.98876404494382E-2</v>
      </c>
      <c r="T662" s="1">
        <f>(Table2[[#This Row],[Close Price]]-Table2[[#This Row],[50D EMA]])/Table2[[#This Row],[50D EMA]]</f>
        <v>-0.14574515950040709</v>
      </c>
      <c r="U662" s="1">
        <f>(Table2[[#This Row],[Close Price]]-Table2[[#This Row],[200D EMA]])/Table2[[#This Row],[200D EMA]]</f>
        <v>-0.19094993173580388</v>
      </c>
      <c r="V662">
        <v>0.25972789728600498</v>
      </c>
      <c r="W662">
        <v>20.16</v>
      </c>
      <c r="X662">
        <v>21.15</v>
      </c>
      <c r="Y662">
        <v>20.16</v>
      </c>
      <c r="Z662">
        <v>21.82</v>
      </c>
      <c r="AA662">
        <v>20.16</v>
      </c>
      <c r="AB662">
        <v>23.1</v>
      </c>
      <c r="AC662" s="1">
        <f>(Table2[[#This Row],[Close Price]]/Table2[[#This Row],[Day Low]])-1</f>
        <v>4.4642857142858094E-3</v>
      </c>
      <c r="AD662" s="1">
        <f>(Table2[[#This Row],[Day High]]/Table2[[#This Row],[Close Price]])-1</f>
        <v>4.4444444444444287E-2</v>
      </c>
      <c r="AE662" s="1">
        <f>(Table2[[#This Row],[Close Price]]/Table2[[#This Row],[Current Week Low]])-1</f>
        <v>4.4642857142858094E-3</v>
      </c>
      <c r="AF662" s="1">
        <f>(Table2[[#This Row],[Current Week High]]/Table2[[#This Row],[Close Price]])-1</f>
        <v>7.7530864197530969E-2</v>
      </c>
      <c r="AG662" s="1">
        <f>(Table2[[#This Row],[Close Price]]/Table2[[#This Row],[Current Month Low]])-1</f>
        <v>4.4642857142858094E-3</v>
      </c>
      <c r="AH662" s="1">
        <f>(Table2[[#This Row],[Current Month High]]/Table2[[#This Row],[Close Price]])-1</f>
        <v>0.14074074074074083</v>
      </c>
      <c r="AI662">
        <v>92.839506172839407</v>
      </c>
      <c r="AJ662">
        <v>8.5790884718498699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-0.23</v>
      </c>
      <c r="AM662" t="s">
        <v>3158</v>
      </c>
      <c r="AN662">
        <v>-5.95</v>
      </c>
      <c r="AO662" t="s">
        <v>3158</v>
      </c>
      <c r="AP662">
        <v>-2.186469869294E-3</v>
      </c>
      <c r="AQ662">
        <f>(Table2[[#This Row],[Sharpe Ratio]]-AVERAGE(Table2[Sharpe Ratio]))/_xlfn.STDEV.P(Table2[Sharpe Ratio])</f>
        <v>-0.68177118919730906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552</v>
      </c>
      <c r="AT662">
        <f>_xlfn.RANK.AVG(Table2[[#This Row],[6M Return vs Nifty Z-Score]],Table2[6M Return vs Nifty Z-Score])</f>
        <v>687</v>
      </c>
      <c r="AU662">
        <f>_xlfn.RANK.AVG(Table2[[#This Row],[Sharpe Ratio Z-Score]],Table2[Sharpe Ratio Z-Score])</f>
        <v>562</v>
      </c>
      <c r="AV662">
        <f>(Table2[[#This Row],[Rank 1Y]]+Table2[[#This Row],[Rank 6M]]+Table2[[#This Row],[Rank Sharpe]])/3</f>
        <v>600.33333333333337</v>
      </c>
    </row>
    <row r="663" spans="1:48" hidden="1" x14ac:dyDescent="0.3">
      <c r="A663" t="s">
        <v>52</v>
      </c>
      <c r="B663" t="s">
        <v>53</v>
      </c>
      <c r="C663" t="s">
        <v>3113</v>
      </c>
      <c r="D663" t="s">
        <v>54</v>
      </c>
      <c r="E663">
        <v>406215.41930200002</v>
      </c>
      <c r="F663">
        <v>6566</v>
      </c>
      <c r="G663">
        <v>-31.964747525726501</v>
      </c>
      <c r="H663">
        <f>(Table2[[#This Row],[1Y Return vs Nifty]]-AVERAGE(Table2[1Y Return vs Nifty]))/_xlfn.STDEV.P(Table2[1Y Return vs Nifty])</f>
        <v>-0.94467231835224053</v>
      </c>
      <c r="I663">
        <v>-3.4362813286523402</v>
      </c>
      <c r="J663">
        <f>(Table2[[#This Row],[1M Return vs Nifty]]-AVERAGE(Table2[1M Return vs Nifty]))/_xlfn.STDEV.P(Table2[1M Return vs Nifty])</f>
        <v>-0.27095745080444894</v>
      </c>
      <c r="K663">
        <v>-8.8559924833305494</v>
      </c>
      <c r="L663">
        <f>(Table2[[#This Row],[6M Return vs Nifty]]-AVERAGE(Table2[6M Return vs Nifty]))/_xlfn.STDEV.P(Table2[6M Return vs Nifty])</f>
        <v>-0.46840148773832863</v>
      </c>
      <c r="M663">
        <v>-0.50177070752447295</v>
      </c>
      <c r="N663">
        <f>(Table2[[#This Row],[1W Return vs Nifty]]-AVERAGE(Table2[1W Return vs Nifty]))/_xlfn.STDEV.P(Table2[1W Return vs Nifty])</f>
        <v>-0.29301766782490529</v>
      </c>
      <c r="O663">
        <v>6901.67</v>
      </c>
      <c r="P663">
        <v>7027.73034433468</v>
      </c>
      <c r="Q663">
        <v>7035.0917587771</v>
      </c>
      <c r="R663">
        <v>24.904568183754002</v>
      </c>
      <c r="S663" s="1">
        <f>(Table2[[#This Row],[Close Price]]-Table2[[#This Row],[20D EMA]])/Table2[[#This Row],[20D EMA]]</f>
        <v>-4.8636054751965842E-2</v>
      </c>
      <c r="T663" s="1">
        <f>(Table2[[#This Row],[Close Price]]-Table2[[#This Row],[50D EMA]])/Table2[[#This Row],[50D EMA]]</f>
        <v>-6.570120390388888E-2</v>
      </c>
      <c r="U663" s="1">
        <f>(Table2[[#This Row],[Close Price]]-Table2[[#This Row],[200D EMA]])/Table2[[#This Row],[200D EMA]]</f>
        <v>-6.6678840143321969E-2</v>
      </c>
      <c r="V663">
        <v>0.58277454584249699</v>
      </c>
      <c r="W663">
        <v>6526.6</v>
      </c>
      <c r="X663">
        <v>6702.25</v>
      </c>
      <c r="Y663">
        <v>6526.6</v>
      </c>
      <c r="Z663">
        <v>6904.2</v>
      </c>
      <c r="AA663">
        <v>6526.6</v>
      </c>
      <c r="AB663">
        <v>7038.95</v>
      </c>
      <c r="AC663" s="1">
        <f>(Table2[[#This Row],[Close Price]]/Table2[[#This Row],[Day Low]])-1</f>
        <v>6.0368338798149068E-3</v>
      </c>
      <c r="AD663" s="1">
        <f>(Table2[[#This Row],[Day High]]/Table2[[#This Row],[Close Price]])-1</f>
        <v>2.0750837648492171E-2</v>
      </c>
      <c r="AE663" s="1">
        <f>(Table2[[#This Row],[Close Price]]/Table2[[#This Row],[Current Week Low]])-1</f>
        <v>6.0368338798149068E-3</v>
      </c>
      <c r="AF663" s="1">
        <f>(Table2[[#This Row],[Current Week High]]/Table2[[#This Row],[Close Price]])-1</f>
        <v>5.1507767286018913E-2</v>
      </c>
      <c r="AG663" s="1">
        <f>(Table2[[#This Row],[Close Price]]/Table2[[#This Row],[Current Month Low]])-1</f>
        <v>6.0368338798149068E-3</v>
      </c>
      <c r="AH663" s="1">
        <f>(Table2[[#This Row],[Current Month High]]/Table2[[#This Row],[Close Price]])-1</f>
        <v>7.2030155345720326E-2</v>
      </c>
      <c r="AI663">
        <v>19.2506853487663</v>
      </c>
      <c r="AJ663">
        <v>6.1120268916254403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-0.03</v>
      </c>
      <c r="AM663" t="s">
        <v>3158</v>
      </c>
      <c r="AN663">
        <v>-5</v>
      </c>
      <c r="AO663" t="s">
        <v>3158</v>
      </c>
      <c r="AP663">
        <v>-7.1027185223403996E-2</v>
      </c>
      <c r="AQ663">
        <f>(Table2[[#This Row],[Sharpe Ratio]]-AVERAGE(Table2[Sharpe Ratio]))/_xlfn.STDEV.P(Table2[Sharpe Ratio])</f>
        <v>-1.497737781520766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642</v>
      </c>
      <c r="AT663">
        <f>_xlfn.RANK.AVG(Table2[[#This Row],[6M Return vs Nifty Z-Score]],Table2[6M Return vs Nifty Z-Score])</f>
        <v>474</v>
      </c>
      <c r="AU663">
        <f>_xlfn.RANK.AVG(Table2[[#This Row],[Sharpe Ratio Z-Score]],Table2[Sharpe Ratio Z-Score])</f>
        <v>692</v>
      </c>
      <c r="AV663">
        <f>(Table2[[#This Row],[Rank 1Y]]+Table2[[#This Row],[Rank 6M]]+Table2[[#This Row],[Rank Sharpe]])/3</f>
        <v>602.66666666666663</v>
      </c>
    </row>
    <row r="664" spans="1:48" hidden="1" x14ac:dyDescent="0.3">
      <c r="A664" t="s">
        <v>794</v>
      </c>
      <c r="B664" t="s">
        <v>795</v>
      </c>
      <c r="C664" t="s">
        <v>3113</v>
      </c>
      <c r="D664" t="s">
        <v>54</v>
      </c>
      <c r="E664">
        <v>18799.776110250001</v>
      </c>
      <c r="F664">
        <v>642.75</v>
      </c>
      <c r="G664">
        <v>-40.5556290397517</v>
      </c>
      <c r="H664">
        <f>(Table2[[#This Row],[1Y Return vs Nifty]]-AVERAGE(Table2[1Y Return vs Nifty]))/_xlfn.STDEV.P(Table2[1Y Return vs Nifty])</f>
        <v>-1.1173304080412962</v>
      </c>
      <c r="I664">
        <v>-14.6793613769612</v>
      </c>
      <c r="J664">
        <f>(Table2[[#This Row],[1M Return vs Nifty]]-AVERAGE(Table2[1M Return vs Nifty]))/_xlfn.STDEV.P(Table2[1M Return vs Nifty])</f>
        <v>-1.5008273682190905</v>
      </c>
      <c r="K664">
        <v>-17.558958404866299</v>
      </c>
      <c r="L664">
        <f>(Table2[[#This Row],[6M Return vs Nifty]]-AVERAGE(Table2[6M Return vs Nifty]))/_xlfn.STDEV.P(Table2[6M Return vs Nifty])</f>
        <v>-0.77055166985688228</v>
      </c>
      <c r="M664">
        <v>-0.63720649339837798</v>
      </c>
      <c r="N664">
        <f>(Table2[[#This Row],[1W Return vs Nifty]]-AVERAGE(Table2[1W Return vs Nifty]))/_xlfn.STDEV.P(Table2[1W Return vs Nifty])</f>
        <v>-0.32138257541715282</v>
      </c>
      <c r="O664">
        <v>725.6</v>
      </c>
      <c r="P664">
        <v>761.38535116888897</v>
      </c>
      <c r="Q664">
        <v>750.39866068128299</v>
      </c>
      <c r="R664">
        <v>21.789752157044799</v>
      </c>
      <c r="S664" s="1">
        <f>(Table2[[#This Row],[Close Price]]-Table2[[#This Row],[20D EMA]])/Table2[[#This Row],[20D EMA]]</f>
        <v>-0.11418136714443222</v>
      </c>
      <c r="T664" s="1">
        <f>(Table2[[#This Row],[Close Price]]-Table2[[#This Row],[50D EMA]])/Table2[[#This Row],[50D EMA]]</f>
        <v>-0.15581512172089784</v>
      </c>
      <c r="U664" s="1">
        <f>(Table2[[#This Row],[Close Price]]-Table2[[#This Row],[200D EMA]])/Table2[[#This Row],[200D EMA]]</f>
        <v>-0.1434552942612522</v>
      </c>
      <c r="V664">
        <v>1.3061821791018999</v>
      </c>
      <c r="W664">
        <v>636.54999999999995</v>
      </c>
      <c r="X664">
        <v>650</v>
      </c>
      <c r="Y664">
        <v>630</v>
      </c>
      <c r="Z664">
        <v>652.9</v>
      </c>
      <c r="AA664">
        <v>630</v>
      </c>
      <c r="AB664">
        <v>729</v>
      </c>
      <c r="AC664" s="1">
        <f>(Table2[[#This Row],[Close Price]]/Table2[[#This Row],[Day Low]])-1</f>
        <v>9.7400047129054812E-3</v>
      </c>
      <c r="AD664" s="1">
        <f>(Table2[[#This Row],[Day High]]/Table2[[#This Row],[Close Price]])-1</f>
        <v>1.1279657720731251E-2</v>
      </c>
      <c r="AE664" s="1">
        <f>(Table2[[#This Row],[Close Price]]/Table2[[#This Row],[Current Week Low]])-1</f>
        <v>2.0238095238095166E-2</v>
      </c>
      <c r="AF664" s="1">
        <f>(Table2[[#This Row],[Current Week High]]/Table2[[#This Row],[Close Price]])-1</f>
        <v>1.5791520809023796E-2</v>
      </c>
      <c r="AG664" s="1">
        <f>(Table2[[#This Row],[Close Price]]/Table2[[#This Row],[Current Month Low]])-1</f>
        <v>2.0238095238095166E-2</v>
      </c>
      <c r="AH664" s="1">
        <f>(Table2[[#This Row],[Current Month High]]/Table2[[#This Row],[Close Price]])-1</f>
        <v>0.13418903150525097</v>
      </c>
      <c r="AI664">
        <v>46.830027226760002</v>
      </c>
      <c r="AJ664">
        <v>7.1160736605282802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-0.11</v>
      </c>
      <c r="AM664" t="s">
        <v>3158</v>
      </c>
      <c r="AN664">
        <v>-24.55</v>
      </c>
      <c r="AO664" t="s">
        <v>3158</v>
      </c>
      <c r="AQ664">
        <f>(Table2[[#This Row],[Sharpe Ratio]]-AVERAGE(Table2[Sharpe Ratio]))/_xlfn.STDEV.P(Table2[Sharpe Ratio])</f>
        <v>-0.65585503827864744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683</v>
      </c>
      <c r="AT664">
        <f>_xlfn.RANK.AVG(Table2[[#This Row],[6M Return vs Nifty Z-Score]],Table2[6M Return vs Nifty Z-Score])</f>
        <v>597</v>
      </c>
      <c r="AU664">
        <f>_xlfn.RANK.AVG(Table2[[#This Row],[Sharpe Ratio Z-Score]],Table2[Sharpe Ratio Z-Score])</f>
        <v>531</v>
      </c>
      <c r="AV664">
        <f>(Table2[[#This Row],[Rank 1Y]]+Table2[[#This Row],[Rank 6M]]+Table2[[#This Row],[Rank Sharpe]])/3</f>
        <v>603.66666666666663</v>
      </c>
    </row>
    <row r="665" spans="1:48" hidden="1" x14ac:dyDescent="0.3">
      <c r="A665" t="s">
        <v>1027</v>
      </c>
      <c r="B665" t="s">
        <v>1028</v>
      </c>
      <c r="C665" t="s">
        <v>3120</v>
      </c>
      <c r="D665" t="s">
        <v>117</v>
      </c>
      <c r="E665">
        <v>12871.220893199999</v>
      </c>
      <c r="F665">
        <v>43.92</v>
      </c>
      <c r="G665">
        <v>-17.5814965655536</v>
      </c>
      <c r="H665">
        <f>(Table2[[#This Row],[1Y Return vs Nifty]]-AVERAGE(Table2[1Y Return vs Nifty]))/_xlfn.STDEV.P(Table2[1Y Return vs Nifty])</f>
        <v>-0.6556001631551942</v>
      </c>
      <c r="I665">
        <v>-4.6375322349692301</v>
      </c>
      <c r="J665">
        <f>(Table2[[#This Row],[1M Return vs Nifty]]-AVERAGE(Table2[1M Return vs Nifty]))/_xlfn.STDEV.P(Table2[1M Return vs Nifty])</f>
        <v>-0.40236115393546407</v>
      </c>
      <c r="K665">
        <v>-34.641472170205503</v>
      </c>
      <c r="L665">
        <f>(Table2[[#This Row],[6M Return vs Nifty]]-AVERAGE(Table2[6M Return vs Nifty]))/_xlfn.STDEV.P(Table2[6M Return vs Nifty])</f>
        <v>-1.3636235825559417</v>
      </c>
      <c r="M665">
        <v>-0.47514229371156902</v>
      </c>
      <c r="N665">
        <f>(Table2[[#This Row],[1W Return vs Nifty]]-AVERAGE(Table2[1W Return vs Nifty]))/_xlfn.STDEV.P(Table2[1W Return vs Nifty])</f>
        <v>-0.28744076293040155</v>
      </c>
      <c r="O665">
        <v>47.55</v>
      </c>
      <c r="P665">
        <v>49.741162867653401</v>
      </c>
      <c r="Q665">
        <v>53.391000077214201</v>
      </c>
      <c r="R665">
        <v>29.6886173428354</v>
      </c>
      <c r="S665" s="1">
        <f>(Table2[[#This Row],[Close Price]]-Table2[[#This Row],[20D EMA]])/Table2[[#This Row],[20D EMA]]</f>
        <v>-7.6340694006309051E-2</v>
      </c>
      <c r="T665" s="1">
        <f>(Table2[[#This Row],[Close Price]]-Table2[[#This Row],[50D EMA]])/Table2[[#This Row],[50D EMA]]</f>
        <v>-0.11702908681772882</v>
      </c>
      <c r="U665" s="1">
        <f>(Table2[[#This Row],[Close Price]]-Table2[[#This Row],[200D EMA]])/Table2[[#This Row],[200D EMA]]</f>
        <v>-0.17738944884937938</v>
      </c>
      <c r="V665">
        <v>0.72323535666127803</v>
      </c>
      <c r="W665">
        <v>43.6</v>
      </c>
      <c r="X665">
        <v>45.09</v>
      </c>
      <c r="Y665">
        <v>43.6</v>
      </c>
      <c r="Z665">
        <v>47.84</v>
      </c>
      <c r="AA665">
        <v>43.6</v>
      </c>
      <c r="AB665">
        <v>50.39</v>
      </c>
      <c r="AC665" s="1">
        <f>(Table2[[#This Row],[Close Price]]/Table2[[#This Row],[Day Low]])-1</f>
        <v>7.3394495412844041E-3</v>
      </c>
      <c r="AD665" s="1">
        <f>(Table2[[#This Row],[Day High]]/Table2[[#This Row],[Close Price]])-1</f>
        <v>2.6639344262295195E-2</v>
      </c>
      <c r="AE665" s="1">
        <f>(Table2[[#This Row],[Close Price]]/Table2[[#This Row],[Current Week Low]])-1</f>
        <v>7.3394495412844041E-3</v>
      </c>
      <c r="AF665" s="1">
        <f>(Table2[[#This Row],[Current Week High]]/Table2[[#This Row],[Close Price]])-1</f>
        <v>8.9253187613843377E-2</v>
      </c>
      <c r="AG665" s="1">
        <f>(Table2[[#This Row],[Close Price]]/Table2[[#This Row],[Current Month Low]])-1</f>
        <v>7.3394495412844041E-3</v>
      </c>
      <c r="AH665" s="1">
        <f>(Table2[[#This Row],[Current Month High]]/Table2[[#This Row],[Close Price]])-1</f>
        <v>0.14731329690346073</v>
      </c>
      <c r="AI665">
        <v>67.805100182149303</v>
      </c>
      <c r="AJ665">
        <v>7.2527472527472403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-0.15</v>
      </c>
      <c r="AM665" t="s">
        <v>3158</v>
      </c>
      <c r="AN665">
        <v>-3.09</v>
      </c>
      <c r="AO665" t="s">
        <v>3158</v>
      </c>
      <c r="AQ665">
        <f>(Table2[[#This Row],[Sharpe Ratio]]-AVERAGE(Table2[Sharpe Ratio]))/_xlfn.STDEV.P(Table2[Sharpe Ratio])</f>
        <v>-0.65585503827864744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561</v>
      </c>
      <c r="AT665">
        <f>_xlfn.RANK.AVG(Table2[[#This Row],[6M Return vs Nifty Z-Score]],Table2[6M Return vs Nifty Z-Score])</f>
        <v>719</v>
      </c>
      <c r="AU665">
        <f>_xlfn.RANK.AVG(Table2[[#This Row],[Sharpe Ratio Z-Score]],Table2[Sharpe Ratio Z-Score])</f>
        <v>531</v>
      </c>
      <c r="AV665">
        <f>(Table2[[#This Row],[Rank 1Y]]+Table2[[#This Row],[Rank 6M]]+Table2[[#This Row],[Rank Sharpe]])/3</f>
        <v>603.66666666666663</v>
      </c>
    </row>
    <row r="666" spans="1:48" hidden="1" x14ac:dyDescent="0.3">
      <c r="A666" t="s">
        <v>1966</v>
      </c>
      <c r="B666" t="s">
        <v>1967</v>
      </c>
      <c r="C666" t="s">
        <v>3115</v>
      </c>
      <c r="D666" t="s">
        <v>229</v>
      </c>
      <c r="E666">
        <v>3367.5451971000002</v>
      </c>
      <c r="F666">
        <v>416.2</v>
      </c>
      <c r="G666">
        <v>-35.475646615471803</v>
      </c>
      <c r="H666">
        <f>(Table2[[#This Row],[1Y Return vs Nifty]]-AVERAGE(Table2[1Y Return vs Nifty]))/_xlfn.STDEV.P(Table2[1Y Return vs Nifty])</f>
        <v>-1.0152337769099951</v>
      </c>
      <c r="I666">
        <v>-1.46936503128044</v>
      </c>
      <c r="J666">
        <f>(Table2[[#This Row],[1M Return vs Nifty]]-AVERAGE(Table2[1M Return vs Nifty]))/_xlfn.STDEV.P(Table2[1M Return vs Nifty])</f>
        <v>-5.5798333034567389E-2</v>
      </c>
      <c r="K666">
        <v>-20.287666873004</v>
      </c>
      <c r="L666">
        <f>(Table2[[#This Row],[6M Return vs Nifty]]-AVERAGE(Table2[6M Return vs Nifty]))/_xlfn.STDEV.P(Table2[6M Return vs Nifty])</f>
        <v>-0.86528716210511059</v>
      </c>
      <c r="M666">
        <v>-6.8628389198539003E-2</v>
      </c>
      <c r="N666">
        <f>(Table2[[#This Row],[1W Return vs Nifty]]-AVERAGE(Table2[1W Return vs Nifty]))/_xlfn.STDEV.P(Table2[1W Return vs Nifty])</f>
        <v>-0.20230278213697012</v>
      </c>
      <c r="O666">
        <v>424.14</v>
      </c>
      <c r="P666">
        <v>445.57805786470902</v>
      </c>
      <c r="Q666">
        <v>482.35139637813302</v>
      </c>
      <c r="R666">
        <v>26.5702361730077</v>
      </c>
      <c r="S666" s="1">
        <f>(Table2[[#This Row],[Close Price]]-Table2[[#This Row],[20D EMA]])/Table2[[#This Row],[20D EMA]]</f>
        <v>-1.8720233885037955E-2</v>
      </c>
      <c r="T666" s="1">
        <f>(Table2[[#This Row],[Close Price]]-Table2[[#This Row],[50D EMA]])/Table2[[#This Row],[50D EMA]]</f>
        <v>-6.5932460870030324E-2</v>
      </c>
      <c r="U666" s="1">
        <f>(Table2[[#This Row],[Close Price]]-Table2[[#This Row],[200D EMA]])/Table2[[#This Row],[200D EMA]]</f>
        <v>-0.13714357805294816</v>
      </c>
      <c r="V666">
        <v>0.63216140188388104</v>
      </c>
      <c r="W666">
        <v>382.35</v>
      </c>
      <c r="X666">
        <v>404</v>
      </c>
      <c r="Y666">
        <v>382.35</v>
      </c>
      <c r="Z666">
        <v>425</v>
      </c>
      <c r="AA666">
        <v>382.35</v>
      </c>
      <c r="AB666">
        <v>439</v>
      </c>
      <c r="AC666" s="1">
        <f>(Table2[[#This Row],[Close Price]]/Table2[[#This Row],[Day Low]])-1</f>
        <v>8.853145024192477E-2</v>
      </c>
      <c r="AD666" s="1">
        <f>(Table2[[#This Row],[Day High]]/Table2[[#This Row],[Close Price]])-1</f>
        <v>-2.931283037001442E-2</v>
      </c>
      <c r="AE666" s="1">
        <f>(Table2[[#This Row],[Close Price]]/Table2[[#This Row],[Current Week Low]])-1</f>
        <v>8.853145024192477E-2</v>
      </c>
      <c r="AF666" s="1">
        <f>(Table2[[#This Row],[Current Week High]]/Table2[[#This Row],[Close Price]])-1</f>
        <v>2.1143680922633301E-2</v>
      </c>
      <c r="AG666" s="1">
        <f>(Table2[[#This Row],[Close Price]]/Table2[[#This Row],[Current Month Low]])-1</f>
        <v>8.853145024192477E-2</v>
      </c>
      <c r="AH666" s="1">
        <f>(Table2[[#This Row],[Current Month High]]/Table2[[#This Row],[Close Price]])-1</f>
        <v>5.4781355117731856E-2</v>
      </c>
      <c r="AI666">
        <v>67.948101874098896</v>
      </c>
      <c r="AJ666">
        <v>2.8289067325509598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-0.11</v>
      </c>
      <c r="AM666" t="s">
        <v>3158</v>
      </c>
      <c r="AN666">
        <v>-4.0199999999999996</v>
      </c>
      <c r="AO666" t="s">
        <v>3158</v>
      </c>
      <c r="AQ666">
        <f>(Table2[[#This Row],[Sharpe Ratio]]-AVERAGE(Table2[Sharpe Ratio]))/_xlfn.STDEV.P(Table2[Sharpe Ratio])</f>
        <v>-0.65585503827864744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655</v>
      </c>
      <c r="AT666">
        <f>_xlfn.RANK.AVG(Table2[[#This Row],[6M Return vs Nifty Z-Score]],Table2[6M Return vs Nifty Z-Score])</f>
        <v>630</v>
      </c>
      <c r="AU666">
        <f>_xlfn.RANK.AVG(Table2[[#This Row],[Sharpe Ratio Z-Score]],Table2[Sharpe Ratio Z-Score])</f>
        <v>531</v>
      </c>
      <c r="AV666">
        <f>(Table2[[#This Row],[Rank 1Y]]+Table2[[#This Row],[Rank 6M]]+Table2[[#This Row],[Rank Sharpe]])/3</f>
        <v>605.33333333333337</v>
      </c>
    </row>
    <row r="667" spans="1:48" hidden="1" x14ac:dyDescent="0.3">
      <c r="A667" t="s">
        <v>1696</v>
      </c>
      <c r="B667" t="s">
        <v>1697</v>
      </c>
      <c r="C667" t="s">
        <v>3127</v>
      </c>
      <c r="D667" t="s">
        <v>287</v>
      </c>
      <c r="E667">
        <v>4890.802518339</v>
      </c>
      <c r="F667">
        <v>145.41</v>
      </c>
      <c r="G667">
        <v>-20.5366444404638</v>
      </c>
      <c r="H667">
        <f>(Table2[[#This Row],[1Y Return vs Nifty]]-AVERAGE(Table2[1Y Return vs Nifty]))/_xlfn.STDEV.P(Table2[1Y Return vs Nifty])</f>
        <v>-0.71499222740351154</v>
      </c>
      <c r="I667">
        <v>-5.9025160592192902</v>
      </c>
      <c r="J667">
        <f>(Table2[[#This Row],[1M Return vs Nifty]]-AVERAGE(Table2[1M Return vs Nifty]))/_xlfn.STDEV.P(Table2[1M Return vs Nifty])</f>
        <v>-0.54073654082024325</v>
      </c>
      <c r="K667">
        <v>-16.349801660105001</v>
      </c>
      <c r="L667">
        <f>(Table2[[#This Row],[6M Return vs Nifty]]-AVERAGE(Table2[6M Return vs Nifty]))/_xlfn.STDEV.P(Table2[6M Return vs Nifty])</f>
        <v>-0.72857208106687654</v>
      </c>
      <c r="M667">
        <v>-2.41509744887626</v>
      </c>
      <c r="N667">
        <f>(Table2[[#This Row],[1W Return vs Nifty]]-AVERAGE(Table2[1W Return vs Nifty]))/_xlfn.STDEV.P(Table2[1W Return vs Nifty])</f>
        <v>-0.69373403582197046</v>
      </c>
      <c r="O667">
        <v>160.77000000000001</v>
      </c>
      <c r="P667">
        <v>165.47217297096199</v>
      </c>
      <c r="Q667">
        <v>166.723632660063</v>
      </c>
      <c r="R667">
        <v>18.4959423419422</v>
      </c>
      <c r="S667" s="1">
        <f>(Table2[[#This Row],[Close Price]]-Table2[[#This Row],[20D EMA]])/Table2[[#This Row],[20D EMA]]</f>
        <v>-9.5540212726254972E-2</v>
      </c>
      <c r="T667" s="1">
        <f>(Table2[[#This Row],[Close Price]]-Table2[[#This Row],[50D EMA]])/Table2[[#This Row],[50D EMA]]</f>
        <v>-0.12124197447073244</v>
      </c>
      <c r="U667" s="1">
        <f>(Table2[[#This Row],[Close Price]]-Table2[[#This Row],[200D EMA]])/Table2[[#This Row],[200D EMA]]</f>
        <v>-0.12783810141373242</v>
      </c>
      <c r="V667">
        <v>0.51592793783903401</v>
      </c>
      <c r="W667">
        <v>144.22999999999999</v>
      </c>
      <c r="X667">
        <v>154.09</v>
      </c>
      <c r="Y667">
        <v>144.22999999999999</v>
      </c>
      <c r="Z667">
        <v>158.69</v>
      </c>
      <c r="AA667">
        <v>144.22999999999999</v>
      </c>
      <c r="AB667">
        <v>166.3</v>
      </c>
      <c r="AC667" s="1">
        <f>(Table2[[#This Row],[Close Price]]/Table2[[#This Row],[Day Low]])-1</f>
        <v>8.1813769673437786E-3</v>
      </c>
      <c r="AD667" s="1">
        <f>(Table2[[#This Row],[Day High]]/Table2[[#This Row],[Close Price]])-1</f>
        <v>5.9693281067326964E-2</v>
      </c>
      <c r="AE667" s="1">
        <f>(Table2[[#This Row],[Close Price]]/Table2[[#This Row],[Current Week Low]])-1</f>
        <v>8.1813769673437786E-3</v>
      </c>
      <c r="AF667" s="1">
        <f>(Table2[[#This Row],[Current Week High]]/Table2[[#This Row],[Close Price]])-1</f>
        <v>9.1327969190564628E-2</v>
      </c>
      <c r="AG667" s="1">
        <f>(Table2[[#This Row],[Close Price]]/Table2[[#This Row],[Current Month Low]])-1</f>
        <v>8.1813769673437786E-3</v>
      </c>
      <c r="AH667" s="1">
        <f>(Table2[[#This Row],[Current Month High]]/Table2[[#This Row],[Close Price]])-1</f>
        <v>0.14366274671618195</v>
      </c>
      <c r="AI667">
        <v>51.021250257891403</v>
      </c>
      <c r="AJ667">
        <v>11.810841983852301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-0.01</v>
      </c>
      <c r="AM667" t="s">
        <v>3158</v>
      </c>
      <c r="AN667">
        <v>-7.22</v>
      </c>
      <c r="AO667" t="s">
        <v>3158</v>
      </c>
      <c r="AP667">
        <v>-5.1486670055171997E-2</v>
      </c>
      <c r="AQ667">
        <f>(Table2[[#This Row],[Sharpe Ratio]]-AVERAGE(Table2[Sharpe Ratio]))/_xlfn.STDEV.P(Table2[Sharpe Ratio])</f>
        <v>-1.2661247383957694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577</v>
      </c>
      <c r="AT667">
        <f>_xlfn.RANK.AVG(Table2[[#This Row],[6M Return vs Nifty Z-Score]],Table2[6M Return vs Nifty Z-Score])</f>
        <v>579</v>
      </c>
      <c r="AU667">
        <f>_xlfn.RANK.AVG(Table2[[#This Row],[Sharpe Ratio Z-Score]],Table2[Sharpe Ratio Z-Score])</f>
        <v>666</v>
      </c>
      <c r="AV667">
        <f>(Table2[[#This Row],[Rank 1Y]]+Table2[[#This Row],[Rank 6M]]+Table2[[#This Row],[Rank Sharpe]])/3</f>
        <v>607.33333333333337</v>
      </c>
    </row>
    <row r="668" spans="1:48" hidden="1" x14ac:dyDescent="0.3">
      <c r="A668" t="s">
        <v>1888</v>
      </c>
      <c r="B668" t="s">
        <v>1889</v>
      </c>
      <c r="C668" t="s">
        <v>3113</v>
      </c>
      <c r="D668" t="s">
        <v>54</v>
      </c>
      <c r="E668">
        <v>3737.6590447599901</v>
      </c>
      <c r="F668">
        <v>41.62</v>
      </c>
      <c r="G668">
        <v>-13.7599506130277</v>
      </c>
      <c r="H668">
        <f>(Table2[[#This Row],[1Y Return vs Nifty]]-AVERAGE(Table2[1Y Return vs Nifty]))/_xlfn.STDEV.P(Table2[1Y Return vs Nifty])</f>
        <v>-0.57879537627216449</v>
      </c>
      <c r="I668">
        <v>-12.315965207982901</v>
      </c>
      <c r="J668">
        <f>(Table2[[#This Row],[1M Return vs Nifty]]-AVERAGE(Table2[1M Return vs Nifty]))/_xlfn.STDEV.P(Table2[1M Return vs Nifty])</f>
        <v>-1.2422976914161017</v>
      </c>
      <c r="K668">
        <v>-39.723066360233503</v>
      </c>
      <c r="L668">
        <f>(Table2[[#This Row],[6M Return vs Nifty]]-AVERAGE(Table2[6M Return vs Nifty]))/_xlfn.STDEV.P(Table2[6M Return vs Nifty])</f>
        <v>-1.5400467265521902</v>
      </c>
      <c r="M668">
        <v>-1.8468934690960901</v>
      </c>
      <c r="N668">
        <f>(Table2[[#This Row],[1W Return vs Nifty]]-AVERAGE(Table2[1W Return vs Nifty]))/_xlfn.STDEV.P(Table2[1W Return vs Nifty])</f>
        <v>-0.57473259705144297</v>
      </c>
      <c r="O668">
        <v>46.52</v>
      </c>
      <c r="P668">
        <v>52.0867221233569</v>
      </c>
      <c r="Q668">
        <v>58.440877112844099</v>
      </c>
      <c r="R668">
        <v>25.3560036846897</v>
      </c>
      <c r="S668" s="1">
        <f>(Table2[[#This Row],[Close Price]]-Table2[[#This Row],[20D EMA]])/Table2[[#This Row],[20D EMA]]</f>
        <v>-0.10533104041272583</v>
      </c>
      <c r="T668" s="1">
        <f>(Table2[[#This Row],[Close Price]]-Table2[[#This Row],[50D EMA]])/Table2[[#This Row],[50D EMA]]</f>
        <v>-0.20094799013400347</v>
      </c>
      <c r="U668" s="1">
        <f>(Table2[[#This Row],[Close Price]]-Table2[[#This Row],[200D EMA]])/Table2[[#This Row],[200D EMA]]</f>
        <v>-0.28782725283818883</v>
      </c>
      <c r="V668">
        <v>0.50968266850525001</v>
      </c>
      <c r="W668">
        <v>41.35</v>
      </c>
      <c r="X668">
        <v>45.24</v>
      </c>
      <c r="Y668">
        <v>41.35</v>
      </c>
      <c r="Z668">
        <v>45.25</v>
      </c>
      <c r="AA668">
        <v>41.35</v>
      </c>
      <c r="AB668">
        <v>47.86</v>
      </c>
      <c r="AC668" s="1">
        <f>(Table2[[#This Row],[Close Price]]/Table2[[#This Row],[Day Low]])-1</f>
        <v>6.5296251511486325E-3</v>
      </c>
      <c r="AD668" s="1">
        <f>(Table2[[#This Row],[Day High]]/Table2[[#This Row],[Close Price]])-1</f>
        <v>8.6977414704469069E-2</v>
      </c>
      <c r="AE668" s="1">
        <f>(Table2[[#This Row],[Close Price]]/Table2[[#This Row],[Current Week Low]])-1</f>
        <v>6.5296251511486325E-3</v>
      </c>
      <c r="AF668" s="1">
        <f>(Table2[[#This Row],[Current Week High]]/Table2[[#This Row],[Close Price]])-1</f>
        <v>8.72176838058627E-2</v>
      </c>
      <c r="AG668" s="1">
        <f>(Table2[[#This Row],[Close Price]]/Table2[[#This Row],[Current Month Low]])-1</f>
        <v>6.5296251511486325E-3</v>
      </c>
      <c r="AH668" s="1">
        <f>(Table2[[#This Row],[Current Month High]]/Table2[[#This Row],[Close Price]])-1</f>
        <v>0.14992791926958193</v>
      </c>
      <c r="AI668">
        <v>139.380105718404</v>
      </c>
      <c r="AJ668">
        <v>11.6566063044936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-0.33</v>
      </c>
      <c r="AM668" t="s">
        <v>3158</v>
      </c>
      <c r="AN668">
        <v>-4.04</v>
      </c>
      <c r="AO668" t="s">
        <v>3158</v>
      </c>
      <c r="AP668">
        <v>-3.9117765364090002E-3</v>
      </c>
      <c r="AQ668">
        <f>(Table2[[#This Row],[Sharpe Ratio]]-AVERAGE(Table2[Sharpe Ratio]))/_xlfn.STDEV.P(Table2[Sharpe Ratio])</f>
        <v>-0.70222118880346107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532</v>
      </c>
      <c r="AT668">
        <f>_xlfn.RANK.AVG(Table2[[#This Row],[6M Return vs Nifty Z-Score]],Table2[6M Return vs Nifty Z-Score])</f>
        <v>728</v>
      </c>
      <c r="AU668">
        <f>_xlfn.RANK.AVG(Table2[[#This Row],[Sharpe Ratio Z-Score]],Table2[Sharpe Ratio Z-Score])</f>
        <v>565</v>
      </c>
      <c r="AV668">
        <f>(Table2[[#This Row],[Rank 1Y]]+Table2[[#This Row],[Rank 6M]]+Table2[[#This Row],[Rank Sharpe]])/3</f>
        <v>608.33333333333337</v>
      </c>
    </row>
    <row r="669" spans="1:48" hidden="1" x14ac:dyDescent="0.3">
      <c r="A669" t="s">
        <v>386</v>
      </c>
      <c r="B669" t="s">
        <v>387</v>
      </c>
      <c r="C669" t="s">
        <v>3122</v>
      </c>
      <c r="D669" t="s">
        <v>108</v>
      </c>
      <c r="E669">
        <v>57094.861499774997</v>
      </c>
      <c r="F669">
        <v>489.75</v>
      </c>
      <c r="G669">
        <v>-36.125596530497702</v>
      </c>
      <c r="H669">
        <f>(Table2[[#This Row],[1Y Return vs Nifty]]-AVERAGE(Table2[1Y Return vs Nifty]))/_xlfn.STDEV.P(Table2[1Y Return vs Nifty])</f>
        <v>-1.0282963608297861</v>
      </c>
      <c r="I669">
        <v>-7.4035784405705396</v>
      </c>
      <c r="J669">
        <f>(Table2[[#This Row],[1M Return vs Nifty]]-AVERAGE(Table2[1M Return vs Nifty]))/_xlfn.STDEV.P(Table2[1M Return vs Nifty])</f>
        <v>-0.70493633830050484</v>
      </c>
      <c r="K669">
        <v>-7.7927915545053104</v>
      </c>
      <c r="L669">
        <f>(Table2[[#This Row],[6M Return vs Nifty]]-AVERAGE(Table2[6M Return vs Nifty]))/_xlfn.STDEV.P(Table2[6M Return vs Nifty])</f>
        <v>-0.431489203217229</v>
      </c>
      <c r="M669">
        <v>-1.53691575669975</v>
      </c>
      <c r="N669">
        <f>(Table2[[#This Row],[1W Return vs Nifty]]-AVERAGE(Table2[1W Return vs Nifty]))/_xlfn.STDEV.P(Table2[1W Return vs Nifty])</f>
        <v>-0.50981261219629892</v>
      </c>
      <c r="O669">
        <v>527.57000000000005</v>
      </c>
      <c r="P669">
        <v>549.83204213373995</v>
      </c>
      <c r="Q669">
        <v>550.37036293177096</v>
      </c>
      <c r="R669">
        <v>23.7872441371949</v>
      </c>
      <c r="S669" s="1">
        <f>(Table2[[#This Row],[Close Price]]-Table2[[#This Row],[20D EMA]])/Table2[[#This Row],[20D EMA]]</f>
        <v>-7.1687169475140824E-2</v>
      </c>
      <c r="T669" s="1">
        <f>(Table2[[#This Row],[Close Price]]-Table2[[#This Row],[50D EMA]])/Table2[[#This Row],[50D EMA]]</f>
        <v>-0.1092734463065827</v>
      </c>
      <c r="U669" s="1">
        <f>(Table2[[#This Row],[Close Price]]-Table2[[#This Row],[200D EMA]])/Table2[[#This Row],[200D EMA]]</f>
        <v>-0.11014467168771953</v>
      </c>
      <c r="V669">
        <v>0.75601896738677299</v>
      </c>
      <c r="W669">
        <v>485.4</v>
      </c>
      <c r="X669">
        <v>495.15</v>
      </c>
      <c r="Y669">
        <v>485.4</v>
      </c>
      <c r="Z669">
        <v>498</v>
      </c>
      <c r="AA669">
        <v>485.4</v>
      </c>
      <c r="AB669">
        <v>542.75</v>
      </c>
      <c r="AC669" s="1">
        <f>(Table2[[#This Row],[Close Price]]/Table2[[#This Row],[Day Low]])-1</f>
        <v>8.9616810877626296E-3</v>
      </c>
      <c r="AD669" s="1">
        <f>(Table2[[#This Row],[Day High]]/Table2[[#This Row],[Close Price]])-1</f>
        <v>1.1026033690658466E-2</v>
      </c>
      <c r="AE669" s="1">
        <f>(Table2[[#This Row],[Close Price]]/Table2[[#This Row],[Current Week Low]])-1</f>
        <v>8.9616810877626296E-3</v>
      </c>
      <c r="AF669" s="1">
        <f>(Table2[[#This Row],[Current Week High]]/Table2[[#This Row],[Close Price]])-1</f>
        <v>1.6845329249617125E-2</v>
      </c>
      <c r="AG669" s="1">
        <f>(Table2[[#This Row],[Close Price]]/Table2[[#This Row],[Current Month Low]])-1</f>
        <v>8.9616810877626296E-3</v>
      </c>
      <c r="AH669" s="1">
        <f>(Table2[[#This Row],[Current Month High]]/Table2[[#This Row],[Close Price]])-1</f>
        <v>0.10821847881572233</v>
      </c>
      <c r="AI669">
        <v>28.534966819806002</v>
      </c>
      <c r="AJ669">
        <v>11.5603644646924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-0.06</v>
      </c>
      <c r="AM669" t="s">
        <v>3158</v>
      </c>
      <c r="AN669">
        <v>-9.17</v>
      </c>
      <c r="AO669" t="s">
        <v>3158</v>
      </c>
      <c r="AP669">
        <v>-0.103466151654744</v>
      </c>
      <c r="AQ669">
        <f>(Table2[[#This Row],[Sharpe Ratio]]-AVERAGE(Table2[Sharpe Ratio]))/_xlfn.STDEV.P(Table2[Sharpe Ratio])</f>
        <v>-1.8822357165192762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660</v>
      </c>
      <c r="AT669">
        <f>_xlfn.RANK.AVG(Table2[[#This Row],[6M Return vs Nifty Z-Score]],Table2[6M Return vs Nifty Z-Score])</f>
        <v>455</v>
      </c>
      <c r="AU669">
        <f>_xlfn.RANK.AVG(Table2[[#This Row],[Sharpe Ratio Z-Score]],Table2[Sharpe Ratio Z-Score])</f>
        <v>713</v>
      </c>
      <c r="AV669">
        <f>(Table2[[#This Row],[Rank 1Y]]+Table2[[#This Row],[Rank 6M]]+Table2[[#This Row],[Rank Sharpe]])/3</f>
        <v>609.33333333333337</v>
      </c>
    </row>
    <row r="670" spans="1:48" hidden="1" x14ac:dyDescent="0.3">
      <c r="A670" t="s">
        <v>2035</v>
      </c>
      <c r="B670" t="s">
        <v>2036</v>
      </c>
      <c r="C670" t="s">
        <v>3119</v>
      </c>
      <c r="D670" t="s">
        <v>215</v>
      </c>
      <c r="E670">
        <v>3074.5593353999998</v>
      </c>
      <c r="F670">
        <v>195.92</v>
      </c>
      <c r="G670">
        <v>-53.055851209070198</v>
      </c>
      <c r="H670">
        <f>(Table2[[#This Row],[1Y Return vs Nifty]]-AVERAGE(Table2[1Y Return vs Nifty]))/_xlfn.STDEV.P(Table2[1Y Return vs Nifty])</f>
        <v>-1.3685577677621583</v>
      </c>
      <c r="I670">
        <v>0.65027250331610897</v>
      </c>
      <c r="J670">
        <f>(Table2[[#This Row],[1M Return vs Nifty]]-AVERAGE(Table2[1M Return vs Nifty]))/_xlfn.STDEV.P(Table2[1M Return vs Nifty])</f>
        <v>0.17606681676620708</v>
      </c>
      <c r="K670">
        <v>-13.795385948793699</v>
      </c>
      <c r="L670">
        <f>(Table2[[#This Row],[6M Return vs Nifty]]-AVERAGE(Table2[6M Return vs Nifty]))/_xlfn.STDEV.P(Table2[6M Return vs Nifty])</f>
        <v>-0.63988769699163628</v>
      </c>
      <c r="M670">
        <v>-2.1035691478677698</v>
      </c>
      <c r="N670">
        <f>(Table2[[#This Row],[1W Return vs Nifty]]-AVERAGE(Table2[1W Return vs Nifty]))/_xlfn.STDEV.P(Table2[1W Return vs Nifty])</f>
        <v>-0.62848930442798934</v>
      </c>
      <c r="O670">
        <v>206.24</v>
      </c>
      <c r="P670">
        <v>210.80290104105401</v>
      </c>
      <c r="Q670">
        <v>223.04414832175499</v>
      </c>
      <c r="R670">
        <v>31.583524019596599</v>
      </c>
      <c r="S670" s="1">
        <f>(Table2[[#This Row],[Close Price]]-Table2[[#This Row],[20D EMA]])/Table2[[#This Row],[20D EMA]]</f>
        <v>-5.0038789759503592E-2</v>
      </c>
      <c r="T670" s="1">
        <f>(Table2[[#This Row],[Close Price]]-Table2[[#This Row],[50D EMA]])/Table2[[#This Row],[50D EMA]]</f>
        <v>-7.060102573330132E-2</v>
      </c>
      <c r="U670" s="1">
        <f>(Table2[[#This Row],[Close Price]]-Table2[[#This Row],[200D EMA]])/Table2[[#This Row],[200D EMA]]</f>
        <v>-0.12160887665444035</v>
      </c>
      <c r="V670">
        <v>0.71445179147807703</v>
      </c>
      <c r="W670">
        <v>195.16</v>
      </c>
      <c r="X670">
        <v>203.3</v>
      </c>
      <c r="Y670">
        <v>195.16</v>
      </c>
      <c r="Z670">
        <v>210</v>
      </c>
      <c r="AA670">
        <v>195.16</v>
      </c>
      <c r="AB670">
        <v>216.99</v>
      </c>
      <c r="AC670" s="1">
        <f>(Table2[[#This Row],[Close Price]]/Table2[[#This Row],[Day Low]])-1</f>
        <v>3.8942406230784155E-3</v>
      </c>
      <c r="AD670" s="1">
        <f>(Table2[[#This Row],[Day High]]/Table2[[#This Row],[Close Price]])-1</f>
        <v>3.7668436096365943E-2</v>
      </c>
      <c r="AE670" s="1">
        <f>(Table2[[#This Row],[Close Price]]/Table2[[#This Row],[Current Week Low]])-1</f>
        <v>3.8942406230784155E-3</v>
      </c>
      <c r="AF670" s="1">
        <f>(Table2[[#This Row],[Current Week High]]/Table2[[#This Row],[Close Price]])-1</f>
        <v>7.1866067782768495E-2</v>
      </c>
      <c r="AG670" s="1">
        <f>(Table2[[#This Row],[Close Price]]/Table2[[#This Row],[Current Month Low]])-1</f>
        <v>3.8942406230784155E-3</v>
      </c>
      <c r="AH670" s="1">
        <f>(Table2[[#This Row],[Current Month High]]/Table2[[#This Row],[Close Price]])-1</f>
        <v>0.10754389546753784</v>
      </c>
      <c r="AI670">
        <v>52.0518579011841</v>
      </c>
      <c r="AJ670">
        <v>3.7437119406936699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-0.04</v>
      </c>
      <c r="AM670" t="s">
        <v>3158</v>
      </c>
      <c r="AN670">
        <v>2.1800000000000002</v>
      </c>
      <c r="AO670" t="s">
        <v>3159</v>
      </c>
      <c r="AP670">
        <v>-4.2154479593370002E-3</v>
      </c>
      <c r="AQ670">
        <f>(Table2[[#This Row],[Sharpe Ratio]]-AVERAGE(Table2[Sharpe Ratio]))/_xlfn.STDEV.P(Table2[Sharpe Ratio])</f>
        <v>-0.70582059556264409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720</v>
      </c>
      <c r="AT670">
        <f>_xlfn.RANK.AVG(Table2[[#This Row],[6M Return vs Nifty Z-Score]],Table2[6M Return vs Nifty Z-Score])</f>
        <v>542</v>
      </c>
      <c r="AU670">
        <f>_xlfn.RANK.AVG(Table2[[#This Row],[Sharpe Ratio Z-Score]],Table2[Sharpe Ratio Z-Score])</f>
        <v>566</v>
      </c>
      <c r="AV670">
        <f>(Table2[[#This Row],[Rank 1Y]]+Table2[[#This Row],[Rank 6M]]+Table2[[#This Row],[Rank Sharpe]])/3</f>
        <v>609.33333333333337</v>
      </c>
    </row>
    <row r="671" spans="1:48" hidden="1" x14ac:dyDescent="0.3">
      <c r="A671" t="s">
        <v>460</v>
      </c>
      <c r="B671" t="s">
        <v>461</v>
      </c>
      <c r="C671" t="s">
        <v>3113</v>
      </c>
      <c r="D671" t="s">
        <v>24</v>
      </c>
      <c r="E671">
        <v>46563.597312947997</v>
      </c>
      <c r="F671">
        <v>63.62</v>
      </c>
      <c r="G671">
        <v>-47.489505873875302</v>
      </c>
      <c r="H671">
        <f>(Table2[[#This Row],[1Y Return vs Nifty]]-AVERAGE(Table2[1Y Return vs Nifty]))/_xlfn.STDEV.P(Table2[1Y Return vs Nifty])</f>
        <v>-1.2566862967663919</v>
      </c>
      <c r="I671">
        <v>-3.5567827718891598</v>
      </c>
      <c r="J671">
        <f>(Table2[[#This Row],[1M Return vs Nifty]]-AVERAGE(Table2[1M Return vs Nifty]))/_xlfn.STDEV.P(Table2[1M Return vs Nifty])</f>
        <v>-0.28413898997389603</v>
      </c>
      <c r="K671">
        <v>-24.119769179286799</v>
      </c>
      <c r="L671">
        <f>(Table2[[#This Row],[6M Return vs Nifty]]-AVERAGE(Table2[6M Return vs Nifty]))/_xlfn.STDEV.P(Table2[6M Return vs Nifty])</f>
        <v>-0.99833035912316315</v>
      </c>
      <c r="M671">
        <v>2.9248040457250202</v>
      </c>
      <c r="N671">
        <f>(Table2[[#This Row],[1W Return vs Nifty]]-AVERAGE(Table2[1W Return vs Nifty]))/_xlfn.STDEV.P(Table2[1W Return vs Nifty])</f>
        <v>0.42462483416745</v>
      </c>
      <c r="O671">
        <v>67.41</v>
      </c>
      <c r="P671">
        <v>70.023835829652995</v>
      </c>
      <c r="Q671">
        <v>75.2984005993099</v>
      </c>
      <c r="R671">
        <v>29.652840607055001</v>
      </c>
      <c r="S671" s="1">
        <f>(Table2[[#This Row],[Close Price]]-Table2[[#This Row],[20D EMA]])/Table2[[#This Row],[20D EMA]]</f>
        <v>-5.6223112297878644E-2</v>
      </c>
      <c r="T671" s="1">
        <f>(Table2[[#This Row],[Close Price]]-Table2[[#This Row],[50D EMA]])/Table2[[#This Row],[50D EMA]]</f>
        <v>-9.1452228427354523E-2</v>
      </c>
      <c r="U671" s="1">
        <f>(Table2[[#This Row],[Close Price]]-Table2[[#This Row],[200D EMA]])/Table2[[#This Row],[200D EMA]]</f>
        <v>-0.15509493570062541</v>
      </c>
      <c r="V671">
        <v>1.21518716639913</v>
      </c>
      <c r="W671">
        <v>63.1</v>
      </c>
      <c r="X671">
        <v>66.14</v>
      </c>
      <c r="Y671">
        <v>63.1</v>
      </c>
      <c r="Z671">
        <v>67.19</v>
      </c>
      <c r="AA671">
        <v>63.1</v>
      </c>
      <c r="AB671">
        <v>68.12</v>
      </c>
      <c r="AC671" s="1">
        <f>(Table2[[#This Row],[Close Price]]/Table2[[#This Row],[Day Low]])-1</f>
        <v>8.2408874801900289E-3</v>
      </c>
      <c r="AD671" s="1">
        <f>(Table2[[#This Row],[Day High]]/Table2[[#This Row],[Close Price]])-1</f>
        <v>3.961018547626538E-2</v>
      </c>
      <c r="AE671" s="1">
        <f>(Table2[[#This Row],[Close Price]]/Table2[[#This Row],[Current Week Low]])-1</f>
        <v>8.2408874801900289E-3</v>
      </c>
      <c r="AF671" s="1">
        <f>(Table2[[#This Row],[Current Week High]]/Table2[[#This Row],[Close Price]])-1</f>
        <v>5.6114429424709122E-2</v>
      </c>
      <c r="AG671" s="1">
        <f>(Table2[[#This Row],[Close Price]]/Table2[[#This Row],[Current Month Low]])-1</f>
        <v>8.2408874801900289E-3</v>
      </c>
      <c r="AH671" s="1">
        <f>(Table2[[#This Row],[Current Month High]]/Table2[[#This Row],[Close Price]])-1</f>
        <v>7.0732474064759687E-2</v>
      </c>
      <c r="AI671">
        <v>45.315938384155899</v>
      </c>
      <c r="AJ671">
        <v>7.2849915682967996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-0.13</v>
      </c>
      <c r="AM671" t="s">
        <v>3158</v>
      </c>
      <c r="AN671">
        <v>-5.23</v>
      </c>
      <c r="AO671" t="s">
        <v>3158</v>
      </c>
      <c r="AP671">
        <v>1.8283833134609E-2</v>
      </c>
      <c r="AQ671">
        <f>(Table2[[#This Row],[Sharpe Ratio]]-AVERAGE(Table2[Sharpe Ratio]))/_xlfn.STDEV.P(Table2[Sharpe Ratio])</f>
        <v>-0.43913740336280244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706</v>
      </c>
      <c r="AT671">
        <f>_xlfn.RANK.AVG(Table2[[#This Row],[6M Return vs Nifty Z-Score]],Table2[6M Return vs Nifty Z-Score])</f>
        <v>670</v>
      </c>
      <c r="AU671">
        <f>_xlfn.RANK.AVG(Table2[[#This Row],[Sharpe Ratio Z-Score]],Table2[Sharpe Ratio Z-Score])</f>
        <v>453</v>
      </c>
      <c r="AV671">
        <f>(Table2[[#This Row],[Rank 1Y]]+Table2[[#This Row],[Rank 6M]]+Table2[[#This Row],[Rank Sharpe]])/3</f>
        <v>609.66666666666663</v>
      </c>
    </row>
    <row r="672" spans="1:48" hidden="1" x14ac:dyDescent="0.3">
      <c r="A672" t="s">
        <v>515</v>
      </c>
      <c r="B672" t="s">
        <v>516</v>
      </c>
      <c r="C672" t="s">
        <v>3127</v>
      </c>
      <c r="D672" t="s">
        <v>411</v>
      </c>
      <c r="E672">
        <v>38686.31781714</v>
      </c>
      <c r="F672">
        <v>515.4</v>
      </c>
      <c r="G672">
        <v>-27.915090483575199</v>
      </c>
      <c r="H672">
        <f>(Table2[[#This Row],[1Y Return vs Nifty]]-AVERAGE(Table2[1Y Return vs Nifty]))/_xlfn.STDEV.P(Table2[1Y Return vs Nifty])</f>
        <v>-0.86328299321113899</v>
      </c>
      <c r="I672">
        <v>-4.0184714098359704</v>
      </c>
      <c r="J672">
        <f>(Table2[[#This Row],[1M Return vs Nifty]]-AVERAGE(Table2[1M Return vs Nifty]))/_xlfn.STDEV.P(Table2[1M Return vs Nifty])</f>
        <v>-0.33464267442541173</v>
      </c>
      <c r="K672">
        <v>-10.0837211117992</v>
      </c>
      <c r="L672">
        <f>(Table2[[#This Row],[6M Return vs Nifty]]-AVERAGE(Table2[6M Return vs Nifty]))/_xlfn.STDEV.P(Table2[6M Return vs Nifty])</f>
        <v>-0.5110258564912864</v>
      </c>
      <c r="M672">
        <v>-2.3079809678748502</v>
      </c>
      <c r="N672">
        <f>(Table2[[#This Row],[1W Return vs Nifty]]-AVERAGE(Table2[1W Return vs Nifty]))/_xlfn.STDEV.P(Table2[1W Return vs Nifty])</f>
        <v>-0.67130016381682311</v>
      </c>
      <c r="O672">
        <v>548.09</v>
      </c>
      <c r="P672">
        <v>561.49213392284696</v>
      </c>
      <c r="Q672">
        <v>560.36472847168204</v>
      </c>
      <c r="R672">
        <v>31.6640689238513</v>
      </c>
      <c r="S672" s="1">
        <f>(Table2[[#This Row],[Close Price]]-Table2[[#This Row],[20D EMA]])/Table2[[#This Row],[20D EMA]]</f>
        <v>-5.9643489207976887E-2</v>
      </c>
      <c r="T672" s="1">
        <f>(Table2[[#This Row],[Close Price]]-Table2[[#This Row],[50D EMA]])/Table2[[#This Row],[50D EMA]]</f>
        <v>-8.2088654743612793E-2</v>
      </c>
      <c r="U672" s="1">
        <f>(Table2[[#This Row],[Close Price]]-Table2[[#This Row],[200D EMA]])/Table2[[#This Row],[200D EMA]]</f>
        <v>-8.0241896370453578E-2</v>
      </c>
      <c r="V672">
        <v>1.24860477820916</v>
      </c>
      <c r="W672">
        <v>504.3</v>
      </c>
      <c r="X672">
        <v>530.5</v>
      </c>
      <c r="Y672">
        <v>504.3</v>
      </c>
      <c r="Z672">
        <v>553.20000000000005</v>
      </c>
      <c r="AA672">
        <v>504.3</v>
      </c>
      <c r="AB672">
        <v>575.45000000000005</v>
      </c>
      <c r="AC672" s="1">
        <f>(Table2[[#This Row],[Close Price]]/Table2[[#This Row],[Day Low]])-1</f>
        <v>2.2010707911957139E-2</v>
      </c>
      <c r="AD672" s="1">
        <f>(Table2[[#This Row],[Day High]]/Table2[[#This Row],[Close Price]])-1</f>
        <v>2.9297632906480464E-2</v>
      </c>
      <c r="AE672" s="1">
        <f>(Table2[[#This Row],[Close Price]]/Table2[[#This Row],[Current Week Low]])-1</f>
        <v>2.2010707911957139E-2</v>
      </c>
      <c r="AF672" s="1">
        <f>(Table2[[#This Row],[Current Week High]]/Table2[[#This Row],[Close Price]])-1</f>
        <v>7.334109429569291E-2</v>
      </c>
      <c r="AG672" s="1">
        <f>(Table2[[#This Row],[Close Price]]/Table2[[#This Row],[Current Month Low]])-1</f>
        <v>2.2010707911957139E-2</v>
      </c>
      <c r="AH672" s="1">
        <f>(Table2[[#This Row],[Current Month High]]/Table2[[#This Row],[Close Price]])-1</f>
        <v>0.11651144741948016</v>
      </c>
      <c r="AI672">
        <v>21.265036864571201</v>
      </c>
      <c r="AJ672">
        <v>15.096025011165599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-0.01</v>
      </c>
      <c r="AM672" t="s">
        <v>3158</v>
      </c>
      <c r="AN672">
        <v>-3.08</v>
      </c>
      <c r="AO672" t="s">
        <v>3158</v>
      </c>
      <c r="AP672">
        <v>-0.11212936715378199</v>
      </c>
      <c r="AQ672">
        <f>(Table2[[#This Row],[Sharpe Ratio]]-AVERAGE(Table2[Sharpe Ratio]))/_xlfn.STDEV.P(Table2[Sharpe Ratio])</f>
        <v>-1.9849205069511024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619</v>
      </c>
      <c r="AT672">
        <f>_xlfn.RANK.AVG(Table2[[#This Row],[6M Return vs Nifty Z-Score]],Table2[6M Return vs Nifty Z-Score])</f>
        <v>494</v>
      </c>
      <c r="AU672">
        <f>_xlfn.RANK.AVG(Table2[[#This Row],[Sharpe Ratio Z-Score]],Table2[Sharpe Ratio Z-Score])</f>
        <v>720</v>
      </c>
      <c r="AV672">
        <f>(Table2[[#This Row],[Rank 1Y]]+Table2[[#This Row],[Rank 6M]]+Table2[[#This Row],[Rank Sharpe]])/3</f>
        <v>611</v>
      </c>
    </row>
    <row r="673" spans="1:48" hidden="1" x14ac:dyDescent="0.3">
      <c r="A673" t="s">
        <v>121</v>
      </c>
      <c r="B673" t="s">
        <v>122</v>
      </c>
      <c r="C673" t="s">
        <v>3115</v>
      </c>
      <c r="D673" t="s">
        <v>123</v>
      </c>
      <c r="E673">
        <v>215513.22918900001</v>
      </c>
      <c r="F673">
        <v>2235.25</v>
      </c>
      <c r="G673">
        <v>-28.362951237072298</v>
      </c>
      <c r="H673">
        <f>(Table2[[#This Row],[1Y Return vs Nifty]]-AVERAGE(Table2[1Y Return vs Nifty]))/_xlfn.STDEV.P(Table2[1Y Return vs Nifty])</f>
        <v>-0.87228402320081699</v>
      </c>
      <c r="I673">
        <v>-4.8163052497041301</v>
      </c>
      <c r="J673">
        <f>(Table2[[#This Row],[1M Return vs Nifty]]-AVERAGE(Table2[1M Return vs Nifty]))/_xlfn.STDEV.P(Table2[1M Return vs Nifty])</f>
        <v>-0.42191696532551548</v>
      </c>
      <c r="K673">
        <v>-17.749915934387001</v>
      </c>
      <c r="L673">
        <f>(Table2[[#This Row],[6M Return vs Nifty]]-AVERAGE(Table2[6M Return vs Nifty]))/_xlfn.STDEV.P(Table2[6M Return vs Nifty])</f>
        <v>-0.77718134677872497</v>
      </c>
      <c r="M673">
        <v>3.0410419584059998</v>
      </c>
      <c r="N673">
        <f>(Table2[[#This Row],[1W Return vs Nifty]]-AVERAGE(Table2[1W Return vs Nifty]))/_xlfn.STDEV.P(Table2[1W Return vs Nifty])</f>
        <v>0.44896904740944649</v>
      </c>
      <c r="O673">
        <v>2313.4499999999998</v>
      </c>
      <c r="P673">
        <v>2409.0877441785901</v>
      </c>
      <c r="Q673">
        <v>2465.7139748979198</v>
      </c>
      <c r="R673">
        <v>30.932720000485499</v>
      </c>
      <c r="S673" s="1">
        <f>(Table2[[#This Row],[Close Price]]-Table2[[#This Row],[20D EMA]])/Table2[[#This Row],[20D EMA]]</f>
        <v>-3.3802329853681652E-2</v>
      </c>
      <c r="T673" s="1">
        <f>(Table2[[#This Row],[Close Price]]-Table2[[#This Row],[50D EMA]])/Table2[[#This Row],[50D EMA]]</f>
        <v>-7.21591584194715E-2</v>
      </c>
      <c r="U673" s="1">
        <f>(Table2[[#This Row],[Close Price]]-Table2[[#This Row],[200D EMA]])/Table2[[#This Row],[200D EMA]]</f>
        <v>-9.3467440767318111E-2</v>
      </c>
      <c r="V673">
        <v>0.77516492028800699</v>
      </c>
      <c r="W673">
        <v>2222</v>
      </c>
      <c r="X673">
        <v>2251.9499999999998</v>
      </c>
      <c r="Y673">
        <v>2222</v>
      </c>
      <c r="Z673">
        <v>2294.85</v>
      </c>
      <c r="AA673">
        <v>2222</v>
      </c>
      <c r="AB673">
        <v>2298</v>
      </c>
      <c r="AC673" s="1">
        <f>(Table2[[#This Row],[Close Price]]/Table2[[#This Row],[Day Low]])-1</f>
        <v>5.9630963096308776E-3</v>
      </c>
      <c r="AD673" s="1">
        <f>(Table2[[#This Row],[Day High]]/Table2[[#This Row],[Close Price]])-1</f>
        <v>7.4712000894754382E-3</v>
      </c>
      <c r="AE673" s="1">
        <f>(Table2[[#This Row],[Close Price]]/Table2[[#This Row],[Current Week Low]])-1</f>
        <v>5.9630963096308776E-3</v>
      </c>
      <c r="AF673" s="1">
        <f>(Table2[[#This Row],[Current Week High]]/Table2[[#This Row],[Close Price]])-1</f>
        <v>2.666368415166076E-2</v>
      </c>
      <c r="AG673" s="1">
        <f>(Table2[[#This Row],[Close Price]]/Table2[[#This Row],[Current Month Low]])-1</f>
        <v>5.9630963096308776E-3</v>
      </c>
      <c r="AH673" s="1">
        <f>(Table2[[#This Row],[Current Month High]]/Table2[[#This Row],[Close Price]])-1</f>
        <v>2.8072922491891195E-2</v>
      </c>
      <c r="AI673">
        <v>24.281400290795201</v>
      </c>
      <c r="AJ673">
        <v>0.868682310469304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-0.01</v>
      </c>
      <c r="AM673" t="s">
        <v>3158</v>
      </c>
      <c r="AN673">
        <v>-1.62</v>
      </c>
      <c r="AO673" t="s">
        <v>3158</v>
      </c>
      <c r="AP673">
        <v>-2.913273925136E-2</v>
      </c>
      <c r="AQ673">
        <f>(Table2[[#This Row],[Sharpe Ratio]]-AVERAGE(Table2[Sharpe Ratio]))/_xlfn.STDEV.P(Table2[Sharpe Ratio])</f>
        <v>-1.0011643781032347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622</v>
      </c>
      <c r="AT673">
        <f>_xlfn.RANK.AVG(Table2[[#This Row],[6M Return vs Nifty Z-Score]],Table2[6M Return vs Nifty Z-Score])</f>
        <v>598</v>
      </c>
      <c r="AU673">
        <f>_xlfn.RANK.AVG(Table2[[#This Row],[Sharpe Ratio Z-Score]],Table2[Sharpe Ratio Z-Score])</f>
        <v>619</v>
      </c>
      <c r="AV673">
        <f>(Table2[[#This Row],[Rank 1Y]]+Table2[[#This Row],[Rank 6M]]+Table2[[#This Row],[Rank Sharpe]])/3</f>
        <v>613</v>
      </c>
    </row>
    <row r="674" spans="1:48" hidden="1" x14ac:dyDescent="0.3">
      <c r="A674" t="s">
        <v>1329</v>
      </c>
      <c r="B674" t="s">
        <v>1330</v>
      </c>
      <c r="C674" t="s">
        <v>3125</v>
      </c>
      <c r="D674" t="s">
        <v>120</v>
      </c>
      <c r="E674">
        <v>8166.9149905199902</v>
      </c>
      <c r="F674">
        <v>683.6</v>
      </c>
      <c r="G674">
        <v>-37.1086094192909</v>
      </c>
      <c r="H674">
        <f>(Table2[[#This Row],[1Y Return vs Nifty]]-AVERAGE(Table2[1Y Return vs Nifty]))/_xlfn.STDEV.P(Table2[1Y Return vs Nifty])</f>
        <v>-1.0480527882978714</v>
      </c>
      <c r="I674">
        <v>6.3447863116342198</v>
      </c>
      <c r="J674">
        <f>(Table2[[#This Row],[1M Return vs Nifty]]-AVERAGE(Table2[1M Return vs Nifty]))/_xlfn.STDEV.P(Table2[1M Return vs Nifty])</f>
        <v>0.79898430886448424</v>
      </c>
      <c r="K674">
        <v>-8.7156465593406001</v>
      </c>
      <c r="L674">
        <f>(Table2[[#This Row],[6M Return vs Nifty]]-AVERAGE(Table2[6M Return vs Nifty]))/_xlfn.STDEV.P(Table2[6M Return vs Nifty])</f>
        <v>-0.46352894809201955</v>
      </c>
      <c r="M674">
        <v>6.2671554418436202</v>
      </c>
      <c r="N674">
        <f>(Table2[[#This Row],[1W Return vs Nifty]]-AVERAGE(Table2[1W Return vs Nifty]))/_xlfn.STDEV.P(Table2[1W Return vs Nifty])</f>
        <v>1.1246280709780692</v>
      </c>
      <c r="O674">
        <v>671.68</v>
      </c>
      <c r="P674">
        <v>672.33040095756905</v>
      </c>
      <c r="Q674">
        <v>691.31154535470296</v>
      </c>
      <c r="R674">
        <v>60.6989416372748</v>
      </c>
      <c r="S674" s="1">
        <f>(Table2[[#This Row],[Close Price]]-Table2[[#This Row],[20D EMA]])/Table2[[#This Row],[20D EMA]]</f>
        <v>1.7746545974273574E-2</v>
      </c>
      <c r="T674" s="1">
        <f>(Table2[[#This Row],[Close Price]]-Table2[[#This Row],[50D EMA]])/Table2[[#This Row],[50D EMA]]</f>
        <v>1.6761995332027529E-2</v>
      </c>
      <c r="U674" s="1">
        <f>(Table2[[#This Row],[Close Price]]-Table2[[#This Row],[200D EMA]])/Table2[[#This Row],[200D EMA]]</f>
        <v>-1.1154949467459336E-2</v>
      </c>
      <c r="V674">
        <v>0.491448941727129</v>
      </c>
      <c r="W674">
        <v>680</v>
      </c>
      <c r="X674">
        <v>724.95</v>
      </c>
      <c r="Y674">
        <v>669</v>
      </c>
      <c r="Z674">
        <v>724.95</v>
      </c>
      <c r="AA674">
        <v>651</v>
      </c>
      <c r="AB674">
        <v>724.95</v>
      </c>
      <c r="AC674" s="1">
        <f>(Table2[[#This Row],[Close Price]]/Table2[[#This Row],[Day Low]])-1</f>
        <v>5.2941176470588935E-3</v>
      </c>
      <c r="AD674" s="1">
        <f>(Table2[[#This Row],[Day High]]/Table2[[#This Row],[Close Price]])-1</f>
        <v>6.0488589818607386E-2</v>
      </c>
      <c r="AE674" s="1">
        <f>(Table2[[#This Row],[Close Price]]/Table2[[#This Row],[Current Week Low]])-1</f>
        <v>2.1823617339312484E-2</v>
      </c>
      <c r="AF674" s="1">
        <f>(Table2[[#This Row],[Current Week High]]/Table2[[#This Row],[Close Price]])-1</f>
        <v>6.0488589818607386E-2</v>
      </c>
      <c r="AG674" s="1">
        <f>(Table2[[#This Row],[Close Price]]/Table2[[#This Row],[Current Month Low]])-1</f>
        <v>5.0076804915514694E-2</v>
      </c>
      <c r="AH674" s="1">
        <f>(Table2[[#This Row],[Current Month High]]/Table2[[#This Row],[Close Price]])-1</f>
        <v>6.0488589818607386E-2</v>
      </c>
      <c r="AI674">
        <v>24.195435927442901</v>
      </c>
      <c r="AJ674">
        <v>14.199799532241901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0.06</v>
      </c>
      <c r="AM674" t="s">
        <v>3159</v>
      </c>
      <c r="AN674">
        <v>3.87</v>
      </c>
      <c r="AO674" t="s">
        <v>3159</v>
      </c>
      <c r="AP674">
        <v>-8.8955552343341002E-2</v>
      </c>
      <c r="AQ674">
        <f>(Table2[[#This Row],[Sharpe Ratio]]-AVERAGE(Table2[Sharpe Ratio]))/_xlfn.STDEV.P(Table2[Sharpe Ratio])</f>
        <v>-1.7102420901922986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671</v>
      </c>
      <c r="AT674">
        <f>_xlfn.RANK.AVG(Table2[[#This Row],[6M Return vs Nifty Z-Score]],Table2[6M Return vs Nifty Z-Score])</f>
        <v>470</v>
      </c>
      <c r="AU674">
        <f>_xlfn.RANK.AVG(Table2[[#This Row],[Sharpe Ratio Z-Score]],Table2[Sharpe Ratio Z-Score])</f>
        <v>702</v>
      </c>
      <c r="AV674">
        <f>(Table2[[#This Row],[Rank 1Y]]+Table2[[#This Row],[Rank 6M]]+Table2[[#This Row],[Rank Sharpe]])/3</f>
        <v>614.33333333333337</v>
      </c>
    </row>
    <row r="675" spans="1:48" hidden="1" x14ac:dyDescent="0.3">
      <c r="A675" t="s">
        <v>2238</v>
      </c>
      <c r="B675" t="s">
        <v>2239</v>
      </c>
      <c r="C675" t="s">
        <v>3125</v>
      </c>
      <c r="D675" t="s">
        <v>578</v>
      </c>
      <c r="E675">
        <v>2414.4765592619901</v>
      </c>
      <c r="F675">
        <v>163.86</v>
      </c>
      <c r="G675">
        <v>-56.552837557161197</v>
      </c>
      <c r="H675">
        <f>(Table2[[#This Row],[1Y Return vs Nifty]]-AVERAGE(Table2[1Y Return vs Nifty]))/_xlfn.STDEV.P(Table2[1Y Return vs Nifty])</f>
        <v>-1.4388396103814967</v>
      </c>
      <c r="I675">
        <v>2.3737005130150699</v>
      </c>
      <c r="J675">
        <f>(Table2[[#This Row],[1M Return vs Nifty]]-AVERAGE(Table2[1M Return vs Nifty]))/_xlfn.STDEV.P(Table2[1M Return vs Nifty])</f>
        <v>0.36459098050524957</v>
      </c>
      <c r="K675">
        <v>-17.139272670189399</v>
      </c>
      <c r="L675">
        <f>(Table2[[#This Row],[6M Return vs Nifty]]-AVERAGE(Table2[6M Return vs Nifty]))/_xlfn.STDEV.P(Table2[6M Return vs Nifty])</f>
        <v>-0.75598099104365224</v>
      </c>
      <c r="M675">
        <v>-0.94342301503791803</v>
      </c>
      <c r="N675">
        <f>(Table2[[#This Row],[1W Return vs Nifty]]-AVERAGE(Table2[1W Return vs Nifty]))/_xlfn.STDEV.P(Table2[1W Return vs Nifty])</f>
        <v>-0.385514837680627</v>
      </c>
      <c r="O675">
        <v>171.56</v>
      </c>
      <c r="P675">
        <v>172.47340919475801</v>
      </c>
      <c r="Q675">
        <v>195.664309616477</v>
      </c>
      <c r="R675">
        <v>28.062906517584199</v>
      </c>
      <c r="S675" s="1">
        <f>(Table2[[#This Row],[Close Price]]-Table2[[#This Row],[20D EMA]])/Table2[[#This Row],[20D EMA]]</f>
        <v>-4.488225693634873E-2</v>
      </c>
      <c r="T675" s="1">
        <f>(Table2[[#This Row],[Close Price]]-Table2[[#This Row],[50D EMA]])/Table2[[#This Row],[50D EMA]]</f>
        <v>-4.9940505234819584E-2</v>
      </c>
      <c r="U675" s="1">
        <f>(Table2[[#This Row],[Close Price]]-Table2[[#This Row],[200D EMA]])/Table2[[#This Row],[200D EMA]]</f>
        <v>-0.16254527807762612</v>
      </c>
      <c r="V675">
        <v>0.493867058198733</v>
      </c>
      <c r="W675">
        <v>163.1</v>
      </c>
      <c r="X675">
        <v>170</v>
      </c>
      <c r="Y675">
        <v>163.1</v>
      </c>
      <c r="Z675">
        <v>176.11</v>
      </c>
      <c r="AA675">
        <v>163.1</v>
      </c>
      <c r="AB675">
        <v>184.4</v>
      </c>
      <c r="AC675" s="1">
        <f>(Table2[[#This Row],[Close Price]]/Table2[[#This Row],[Day Low]])-1</f>
        <v>4.6597179644392028E-3</v>
      </c>
      <c r="AD675" s="1">
        <f>(Table2[[#This Row],[Day High]]/Table2[[#This Row],[Close Price]])-1</f>
        <v>3.7471011839375068E-2</v>
      </c>
      <c r="AE675" s="1">
        <f>(Table2[[#This Row],[Close Price]]/Table2[[#This Row],[Current Week Low]])-1</f>
        <v>4.6597179644392028E-3</v>
      </c>
      <c r="AF675" s="1">
        <f>(Table2[[#This Row],[Current Week High]]/Table2[[#This Row],[Close Price]])-1</f>
        <v>7.4758940559013887E-2</v>
      </c>
      <c r="AG675" s="1">
        <f>(Table2[[#This Row],[Close Price]]/Table2[[#This Row],[Current Month Low]])-1</f>
        <v>4.6597179644392028E-3</v>
      </c>
      <c r="AH675" s="1">
        <f>(Table2[[#This Row],[Current Month High]]/Table2[[#This Row],[Close Price]])-1</f>
        <v>0.125350909312828</v>
      </c>
      <c r="AI675">
        <v>90.406444525814706</v>
      </c>
      <c r="AJ675">
        <v>13.8549193996665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0.03</v>
      </c>
      <c r="AM675" t="s">
        <v>3159</v>
      </c>
      <c r="AN675">
        <v>-3.74</v>
      </c>
      <c r="AO675" t="s">
        <v>3158</v>
      </c>
      <c r="AQ675">
        <f>(Table2[[#This Row],[Sharpe Ratio]]-AVERAGE(Table2[Sharpe Ratio]))/_xlfn.STDEV.P(Table2[Sharpe Ratio])</f>
        <v>-0.65585503827864744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725</v>
      </c>
      <c r="AT675">
        <f>_xlfn.RANK.AVG(Table2[[#This Row],[6M Return vs Nifty Z-Score]],Table2[6M Return vs Nifty Z-Score])</f>
        <v>590</v>
      </c>
      <c r="AU675">
        <f>_xlfn.RANK.AVG(Table2[[#This Row],[Sharpe Ratio Z-Score]],Table2[Sharpe Ratio Z-Score])</f>
        <v>531</v>
      </c>
      <c r="AV675">
        <f>(Table2[[#This Row],[Rank 1Y]]+Table2[[#This Row],[Rank 6M]]+Table2[[#This Row],[Rank Sharpe]])/3</f>
        <v>615.33333333333337</v>
      </c>
    </row>
    <row r="676" spans="1:48" hidden="1" x14ac:dyDescent="0.3">
      <c r="A676" t="s">
        <v>862</v>
      </c>
      <c r="B676" t="s">
        <v>863</v>
      </c>
      <c r="C676" t="s">
        <v>3122</v>
      </c>
      <c r="D676" t="s">
        <v>597</v>
      </c>
      <c r="E676">
        <v>16939.287134300001</v>
      </c>
      <c r="F676">
        <v>1317.95</v>
      </c>
      <c r="G676">
        <v>-37.150975439419803</v>
      </c>
      <c r="H676">
        <f>(Table2[[#This Row],[1Y Return vs Nifty]]-AVERAGE(Table2[1Y Return vs Nifty]))/_xlfn.STDEV.P(Table2[1Y Return vs Nifty])</f>
        <v>-1.0489042534346262</v>
      </c>
      <c r="I676">
        <v>0.38661322958912803</v>
      </c>
      <c r="J676">
        <f>(Table2[[#This Row],[1M Return vs Nifty]]-AVERAGE(Table2[1M Return vs Nifty]))/_xlfn.STDEV.P(Table2[1M Return vs Nifty])</f>
        <v>0.14722537760443741</v>
      </c>
      <c r="K676">
        <v>-6.5255651498041898</v>
      </c>
      <c r="L676">
        <f>(Table2[[#This Row],[6M Return vs Nifty]]-AVERAGE(Table2[6M Return vs Nifty]))/_xlfn.STDEV.P(Table2[6M Return vs Nifty])</f>
        <v>-0.38749354789489759</v>
      </c>
      <c r="M676">
        <v>1.87467755841351</v>
      </c>
      <c r="N676">
        <f>(Table2[[#This Row],[1W Return vs Nifty]]-AVERAGE(Table2[1W Return vs Nifty]))/_xlfn.STDEV.P(Table2[1W Return vs Nifty])</f>
        <v>0.20469226183760192</v>
      </c>
      <c r="O676">
        <v>1361.11</v>
      </c>
      <c r="P676">
        <v>1394.26525465705</v>
      </c>
      <c r="Q676">
        <v>1448.5045550099401</v>
      </c>
      <c r="R676">
        <v>27.216719346540401</v>
      </c>
      <c r="S676" s="1">
        <f>(Table2[[#This Row],[Close Price]]-Table2[[#This Row],[20D EMA]])/Table2[[#This Row],[20D EMA]]</f>
        <v>-3.170941364033756E-2</v>
      </c>
      <c r="T676" s="1">
        <f>(Table2[[#This Row],[Close Price]]-Table2[[#This Row],[50D EMA]])/Table2[[#This Row],[50D EMA]]</f>
        <v>-5.4735104674053854E-2</v>
      </c>
      <c r="U676" s="1">
        <f>(Table2[[#This Row],[Close Price]]-Table2[[#This Row],[200D EMA]])/Table2[[#This Row],[200D EMA]]</f>
        <v>-9.0130579540389583E-2</v>
      </c>
      <c r="V676">
        <v>1.10751732707763</v>
      </c>
      <c r="W676">
        <v>1314.65</v>
      </c>
      <c r="X676">
        <v>1340</v>
      </c>
      <c r="Y676">
        <v>1314.65</v>
      </c>
      <c r="Z676">
        <v>1350.75</v>
      </c>
      <c r="AA676">
        <v>1300.05</v>
      </c>
      <c r="AB676">
        <v>1370</v>
      </c>
      <c r="AC676" s="1">
        <f>(Table2[[#This Row],[Close Price]]/Table2[[#This Row],[Day Low]])-1</f>
        <v>2.5101738105197668E-3</v>
      </c>
      <c r="AD676" s="1">
        <f>(Table2[[#This Row],[Day High]]/Table2[[#This Row],[Close Price]])-1</f>
        <v>1.673052847224854E-2</v>
      </c>
      <c r="AE676" s="1">
        <f>(Table2[[#This Row],[Close Price]]/Table2[[#This Row],[Current Week Low]])-1</f>
        <v>2.5101738105197668E-3</v>
      </c>
      <c r="AF676" s="1">
        <f>(Table2[[#This Row],[Current Week High]]/Table2[[#This Row],[Close Price]])-1</f>
        <v>2.4887135323798271E-2</v>
      </c>
      <c r="AG676" s="1">
        <f>(Table2[[#This Row],[Close Price]]/Table2[[#This Row],[Current Month Low]])-1</f>
        <v>1.3768701203799916E-2</v>
      </c>
      <c r="AH676" s="1">
        <f>(Table2[[#This Row],[Current Month High]]/Table2[[#This Row],[Close Price]])-1</f>
        <v>3.9493152244015395E-2</v>
      </c>
      <c r="AI676">
        <v>30.828180128229398</v>
      </c>
      <c r="AJ676">
        <v>3.85736800630418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-0.02</v>
      </c>
      <c r="AM676" t="s">
        <v>3158</v>
      </c>
      <c r="AN676">
        <v>-4.01</v>
      </c>
      <c r="AO676" t="s">
        <v>3158</v>
      </c>
      <c r="AP676">
        <v>-0.16282889492997099</v>
      </c>
      <c r="AQ676">
        <f>(Table2[[#This Row],[Sharpe Ratio]]-AVERAGE(Table2[Sharpe Ratio]))/_xlfn.STDEV.P(Table2[Sharpe Ratio])</f>
        <v>-2.5858602371550465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672</v>
      </c>
      <c r="AT676">
        <f>_xlfn.RANK.AVG(Table2[[#This Row],[6M Return vs Nifty Z-Score]],Table2[6M Return vs Nifty Z-Score])</f>
        <v>438</v>
      </c>
      <c r="AU676">
        <f>_xlfn.RANK.AVG(Table2[[#This Row],[Sharpe Ratio Z-Score]],Table2[Sharpe Ratio Z-Score])</f>
        <v>737</v>
      </c>
      <c r="AV676">
        <f>(Table2[[#This Row],[Rank 1Y]]+Table2[[#This Row],[Rank 6M]]+Table2[[#This Row],[Rank Sharpe]])/3</f>
        <v>615.66666666666663</v>
      </c>
    </row>
    <row r="677" spans="1:48" hidden="1" x14ac:dyDescent="0.3">
      <c r="A677" t="s">
        <v>1498</v>
      </c>
      <c r="B677" t="s">
        <v>1499</v>
      </c>
      <c r="C677" t="s">
        <v>3117</v>
      </c>
      <c r="D677" t="s">
        <v>51</v>
      </c>
      <c r="E677">
        <v>6448.5684751480003</v>
      </c>
      <c r="F677">
        <v>198.71</v>
      </c>
      <c r="G677">
        <v>-44.533158878457002</v>
      </c>
      <c r="H677">
        <f>(Table2[[#This Row],[1Y Return vs Nifty]]-AVERAGE(Table2[1Y Return vs Nifty]))/_xlfn.STDEV.P(Table2[1Y Return vs Nifty])</f>
        <v>-1.1972701327960731</v>
      </c>
      <c r="I677">
        <v>1.7308614210225199</v>
      </c>
      <c r="J677">
        <f>(Table2[[#This Row],[1M Return vs Nifty]]-AVERAGE(Table2[1M Return vs Nifty]))/_xlfn.STDEV.P(Table2[1M Return vs Nifty])</f>
        <v>0.29427141882084257</v>
      </c>
      <c r="K677">
        <v>-13.9653985414402</v>
      </c>
      <c r="L677">
        <f>(Table2[[#This Row],[6M Return vs Nifty]]-AVERAGE(Table2[6M Return vs Nifty]))/_xlfn.STDEV.P(Table2[6M Return vs Nifty])</f>
        <v>-0.64579020612400828</v>
      </c>
      <c r="M677">
        <v>0.92555725130938105</v>
      </c>
      <c r="N677">
        <f>(Table2[[#This Row],[1W Return vs Nifty]]-AVERAGE(Table2[1W Return vs Nifty]))/_xlfn.STDEV.P(Table2[1W Return vs Nifty])</f>
        <v>5.9138545560941443E-3</v>
      </c>
      <c r="O677">
        <v>209.27</v>
      </c>
      <c r="P677">
        <v>213.777215347799</v>
      </c>
      <c r="Q677">
        <v>241.436627910944</v>
      </c>
      <c r="R677">
        <v>28.959137893094798</v>
      </c>
      <c r="S677" s="1">
        <f>(Table2[[#This Row],[Close Price]]-Table2[[#This Row],[20D EMA]])/Table2[[#This Row],[20D EMA]]</f>
        <v>-5.0461126774024E-2</v>
      </c>
      <c r="T677" s="1">
        <f>(Table2[[#This Row],[Close Price]]-Table2[[#This Row],[50D EMA]])/Table2[[#This Row],[50D EMA]]</f>
        <v>-7.0480922502829862E-2</v>
      </c>
      <c r="U677" s="1">
        <f>(Table2[[#This Row],[Close Price]]-Table2[[#This Row],[200D EMA]])/Table2[[#This Row],[200D EMA]]</f>
        <v>-0.17696829300773734</v>
      </c>
      <c r="V677">
        <v>0.73425138070904805</v>
      </c>
      <c r="W677">
        <v>197.55</v>
      </c>
      <c r="X677">
        <v>205.89</v>
      </c>
      <c r="Y677">
        <v>197.55</v>
      </c>
      <c r="Z677">
        <v>209.22</v>
      </c>
      <c r="AA677">
        <v>197.55</v>
      </c>
      <c r="AB677">
        <v>218.58</v>
      </c>
      <c r="AC677" s="1">
        <f>(Table2[[#This Row],[Close Price]]/Table2[[#This Row],[Day Low]])-1</f>
        <v>5.8719311566692856E-3</v>
      </c>
      <c r="AD677" s="1">
        <f>(Table2[[#This Row],[Day High]]/Table2[[#This Row],[Close Price]])-1</f>
        <v>3.6133058225554793E-2</v>
      </c>
      <c r="AE677" s="1">
        <f>(Table2[[#This Row],[Close Price]]/Table2[[#This Row],[Current Week Low]])-1</f>
        <v>5.8719311566692856E-3</v>
      </c>
      <c r="AF677" s="1">
        <f>(Table2[[#This Row],[Current Week High]]/Table2[[#This Row],[Close Price]])-1</f>
        <v>5.289114790398064E-2</v>
      </c>
      <c r="AG677" s="1">
        <f>(Table2[[#This Row],[Close Price]]/Table2[[#This Row],[Current Month Low]])-1</f>
        <v>5.8719311566692856E-3</v>
      </c>
      <c r="AH677" s="1">
        <f>(Table2[[#This Row],[Current Month High]]/Table2[[#This Row],[Close Price]])-1</f>
        <v>9.9994967540637081E-2</v>
      </c>
      <c r="AI677">
        <v>137.93467867746901</v>
      </c>
      <c r="AJ677">
        <v>1.3309535951045499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-0.11</v>
      </c>
      <c r="AM677" t="s">
        <v>3158</v>
      </c>
      <c r="AN677">
        <v>-4.7300000000000004</v>
      </c>
      <c r="AO677" t="s">
        <v>3158</v>
      </c>
      <c r="AP677">
        <v>-2.3504780592752999E-2</v>
      </c>
      <c r="AQ677">
        <f>(Table2[[#This Row],[Sharpe Ratio]]-AVERAGE(Table2[Sharpe Ratio]))/_xlfn.STDEV.P(Table2[Sharpe Ratio])</f>
        <v>-0.93445638088416327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696</v>
      </c>
      <c r="AT677">
        <f>_xlfn.RANK.AVG(Table2[[#This Row],[6M Return vs Nifty Z-Score]],Table2[6M Return vs Nifty Z-Score])</f>
        <v>545</v>
      </c>
      <c r="AU677">
        <f>_xlfn.RANK.AVG(Table2[[#This Row],[Sharpe Ratio Z-Score]],Table2[Sharpe Ratio Z-Score])</f>
        <v>606</v>
      </c>
      <c r="AV677">
        <f>(Table2[[#This Row],[Rank 1Y]]+Table2[[#This Row],[Rank 6M]]+Table2[[#This Row],[Rank Sharpe]])/3</f>
        <v>615.66666666666663</v>
      </c>
    </row>
    <row r="678" spans="1:48" hidden="1" x14ac:dyDescent="0.3">
      <c r="A678" t="s">
        <v>292</v>
      </c>
      <c r="B678" t="s">
        <v>293</v>
      </c>
      <c r="C678" t="s">
        <v>3121</v>
      </c>
      <c r="D678" t="s">
        <v>75</v>
      </c>
      <c r="E678">
        <v>86771.312480159904</v>
      </c>
      <c r="F678">
        <v>24049.200000000001</v>
      </c>
      <c r="G678">
        <v>-29.3622474248529</v>
      </c>
      <c r="H678">
        <f>(Table2[[#This Row],[1Y Return vs Nifty]]-AVERAGE(Table2[1Y Return vs Nifty]))/_xlfn.STDEV.P(Table2[1Y Return vs Nifty])</f>
        <v>-0.89236770966932155</v>
      </c>
      <c r="I678">
        <v>5.5374374545232001</v>
      </c>
      <c r="J678">
        <f>(Table2[[#This Row],[1M Return vs Nifty]]-AVERAGE(Table2[1M Return vs Nifty]))/_xlfn.STDEV.P(Table2[1M Return vs Nifty])</f>
        <v>0.71066917920663852</v>
      </c>
      <c r="K678">
        <v>-14.058891530685401</v>
      </c>
      <c r="L678">
        <f>(Table2[[#This Row],[6M Return vs Nifty]]-AVERAGE(Table2[6M Return vs Nifty]))/_xlfn.STDEV.P(Table2[6M Return vs Nifty])</f>
        <v>-0.6490361022911233</v>
      </c>
      <c r="M678">
        <v>2.0524170848258301</v>
      </c>
      <c r="N678">
        <f>(Table2[[#This Row],[1W Return vs Nifty]]-AVERAGE(Table2[1W Return vs Nifty]))/_xlfn.STDEV.P(Table2[1W Return vs Nifty])</f>
        <v>0.24191702639775403</v>
      </c>
      <c r="O678">
        <v>24763.16</v>
      </c>
      <c r="P678">
        <v>25110.3896550522</v>
      </c>
      <c r="Q678">
        <v>25721.320289027899</v>
      </c>
      <c r="R678">
        <v>27.097427056084399</v>
      </c>
      <c r="S678" s="1">
        <f>(Table2[[#This Row],[Close Price]]-Table2[[#This Row],[20D EMA]])/Table2[[#This Row],[20D EMA]]</f>
        <v>-2.8831538462780967E-2</v>
      </c>
      <c r="T678" s="1">
        <f>(Table2[[#This Row],[Close Price]]-Table2[[#This Row],[50D EMA]])/Table2[[#This Row],[50D EMA]]</f>
        <v>-4.2260979205421795E-2</v>
      </c>
      <c r="U678" s="1">
        <f>(Table2[[#This Row],[Close Price]]-Table2[[#This Row],[200D EMA]])/Table2[[#This Row],[200D EMA]]</f>
        <v>-6.5009115793374914E-2</v>
      </c>
      <c r="V678">
        <v>0.81278668506540896</v>
      </c>
      <c r="W678">
        <v>23925.599999999999</v>
      </c>
      <c r="X678">
        <v>24300.2</v>
      </c>
      <c r="Y678">
        <v>23500</v>
      </c>
      <c r="Z678">
        <v>24562</v>
      </c>
      <c r="AA678">
        <v>23500</v>
      </c>
      <c r="AB678">
        <v>25400</v>
      </c>
      <c r="AC678" s="1">
        <f>(Table2[[#This Row],[Close Price]]/Table2[[#This Row],[Day Low]])-1</f>
        <v>5.1660146454008959E-3</v>
      </c>
      <c r="AD678" s="1">
        <f>(Table2[[#This Row],[Day High]]/Table2[[#This Row],[Close Price]])-1</f>
        <v>1.0436937611230324E-2</v>
      </c>
      <c r="AE678" s="1">
        <f>(Table2[[#This Row],[Close Price]]/Table2[[#This Row],[Current Week Low]])-1</f>
        <v>2.337021276595741E-2</v>
      </c>
      <c r="AF678" s="1">
        <f>(Table2[[#This Row],[Current Week High]]/Table2[[#This Row],[Close Price]])-1</f>
        <v>2.1322954609716671E-2</v>
      </c>
      <c r="AG678" s="1">
        <f>(Table2[[#This Row],[Close Price]]/Table2[[#This Row],[Current Month Low]])-1</f>
        <v>2.337021276595741E-2</v>
      </c>
      <c r="AH678" s="1">
        <f>(Table2[[#This Row],[Current Month High]]/Table2[[#This Row],[Close Price]])-1</f>
        <v>5.6168188546812381E-2</v>
      </c>
      <c r="AI678">
        <v>27.811943848443999</v>
      </c>
      <c r="AJ678">
        <v>2.3370212765957401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7.0000000000000007E-2</v>
      </c>
      <c r="AM678" t="s">
        <v>3159</v>
      </c>
      <c r="AN678">
        <v>-4.0199999999999996</v>
      </c>
      <c r="AO678" t="s">
        <v>3158</v>
      </c>
      <c r="AP678">
        <v>-6.1789813815218003E-2</v>
      </c>
      <c r="AQ678">
        <f>(Table2[[#This Row],[Sharpe Ratio]]-AVERAGE(Table2[Sharpe Ratio]))/_xlfn.STDEV.P(Table2[Sharpe Ratio])</f>
        <v>-1.3882475411711115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625</v>
      </c>
      <c r="AT678">
        <f>_xlfn.RANK.AVG(Table2[[#This Row],[6M Return vs Nifty Z-Score]],Table2[6M Return vs Nifty Z-Score])</f>
        <v>546</v>
      </c>
      <c r="AU678">
        <f>_xlfn.RANK.AVG(Table2[[#This Row],[Sharpe Ratio Z-Score]],Table2[Sharpe Ratio Z-Score])</f>
        <v>680</v>
      </c>
      <c r="AV678">
        <f>(Table2[[#This Row],[Rank 1Y]]+Table2[[#This Row],[Rank 6M]]+Table2[[#This Row],[Rank Sharpe]])/3</f>
        <v>617</v>
      </c>
    </row>
    <row r="679" spans="1:48" hidden="1" x14ac:dyDescent="0.3">
      <c r="A679" t="s">
        <v>1988</v>
      </c>
      <c r="B679" t="s">
        <v>1989</v>
      </c>
      <c r="C679" t="s">
        <v>3130</v>
      </c>
      <c r="D679" t="s">
        <v>1990</v>
      </c>
      <c r="E679">
        <v>3235.7510259999999</v>
      </c>
      <c r="F679">
        <v>18.28</v>
      </c>
      <c r="G679">
        <v>-25.459595943208399</v>
      </c>
      <c r="H679">
        <f>(Table2[[#This Row],[1Y Return vs Nifty]]-AVERAGE(Table2[1Y Return vs Nifty]))/_xlfn.STDEV.P(Table2[1Y Return vs Nifty])</f>
        <v>-0.81393287752283716</v>
      </c>
      <c r="I679">
        <v>-4.1495707841018001</v>
      </c>
      <c r="J679">
        <f>(Table2[[#This Row],[1M Return vs Nifty]]-AVERAGE(Table2[1M Return vs Nifty]))/_xlfn.STDEV.P(Table2[1M Return vs Nifty])</f>
        <v>-0.34898351126982069</v>
      </c>
      <c r="K679">
        <v>-18.4861185690688</v>
      </c>
      <c r="L679">
        <f>(Table2[[#This Row],[6M Return vs Nifty]]-AVERAGE(Table2[6M Return vs Nifty]))/_xlfn.STDEV.P(Table2[6M Return vs Nifty])</f>
        <v>-0.80274088155695744</v>
      </c>
      <c r="M679">
        <v>0.32436149206078801</v>
      </c>
      <c r="N679">
        <f>(Table2[[#This Row],[1W Return vs Nifty]]-AVERAGE(Table2[1W Return vs Nifty]))/_xlfn.STDEV.P(Table2[1W Return vs Nifty])</f>
        <v>-0.11999719654390212</v>
      </c>
      <c r="O679">
        <v>19.25</v>
      </c>
      <c r="P679">
        <v>19.915100060763098</v>
      </c>
      <c r="Q679">
        <v>20.773270433128801</v>
      </c>
      <c r="R679">
        <v>30.442306895964599</v>
      </c>
      <c r="S679" s="1">
        <f>(Table2[[#This Row],[Close Price]]-Table2[[#This Row],[20D EMA]])/Table2[[#This Row],[20D EMA]]</f>
        <v>-5.0389610389610331E-2</v>
      </c>
      <c r="T679" s="1">
        <f>(Table2[[#This Row],[Close Price]]-Table2[[#This Row],[50D EMA]])/Table2[[#This Row],[50D EMA]]</f>
        <v>-8.2103532283254024E-2</v>
      </c>
      <c r="U679" s="1">
        <f>(Table2[[#This Row],[Close Price]]-Table2[[#This Row],[200D EMA]])/Table2[[#This Row],[200D EMA]]</f>
        <v>-0.12002300943199493</v>
      </c>
      <c r="V679">
        <v>0.42777484822926298</v>
      </c>
      <c r="W679">
        <v>18.21</v>
      </c>
      <c r="X679">
        <v>18.84</v>
      </c>
      <c r="Y679">
        <v>18.21</v>
      </c>
      <c r="Z679">
        <v>19.34</v>
      </c>
      <c r="AA679">
        <v>18.21</v>
      </c>
      <c r="AB679">
        <v>20.05</v>
      </c>
      <c r="AC679" s="1">
        <f>(Table2[[#This Row],[Close Price]]/Table2[[#This Row],[Day Low]])-1</f>
        <v>3.8440417353102774E-3</v>
      </c>
      <c r="AD679" s="1">
        <f>(Table2[[#This Row],[Day High]]/Table2[[#This Row],[Close Price]])-1</f>
        <v>3.0634573304157531E-2</v>
      </c>
      <c r="AE679" s="1">
        <f>(Table2[[#This Row],[Close Price]]/Table2[[#This Row],[Current Week Low]])-1</f>
        <v>3.8440417353102774E-3</v>
      </c>
      <c r="AF679" s="1">
        <f>(Table2[[#This Row],[Current Week High]]/Table2[[#This Row],[Close Price]])-1</f>
        <v>5.7986870897155374E-2</v>
      </c>
      <c r="AG679" s="1">
        <f>(Table2[[#This Row],[Close Price]]/Table2[[#This Row],[Current Month Low]])-1</f>
        <v>3.8440417353102774E-3</v>
      </c>
      <c r="AH679" s="1">
        <f>(Table2[[#This Row],[Current Month High]]/Table2[[#This Row],[Close Price]])-1</f>
        <v>9.6827133479212124E-2</v>
      </c>
      <c r="AI679">
        <v>52.8993435448577</v>
      </c>
      <c r="AJ679">
        <v>2.2371364653243901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-0.13</v>
      </c>
      <c r="AM679" t="s">
        <v>3158</v>
      </c>
      <c r="AN679">
        <v>-2.25</v>
      </c>
      <c r="AO679" t="s">
        <v>3158</v>
      </c>
      <c r="AP679">
        <v>-3.7254546938082E-2</v>
      </c>
      <c r="AQ679">
        <f>(Table2[[#This Row],[Sharpe Ratio]]-AVERAGE(Table2[Sharpe Ratio]))/_xlfn.STDEV.P(Table2[Sharpe Ratio])</f>
        <v>-1.0974318806640624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606</v>
      </c>
      <c r="AT679">
        <f>_xlfn.RANK.AVG(Table2[[#This Row],[6M Return vs Nifty Z-Score]],Table2[6M Return vs Nifty Z-Score])</f>
        <v>607</v>
      </c>
      <c r="AU679">
        <f>_xlfn.RANK.AVG(Table2[[#This Row],[Sharpe Ratio Z-Score]],Table2[Sharpe Ratio Z-Score])</f>
        <v>639</v>
      </c>
      <c r="AV679">
        <f>(Table2[[#This Row],[Rank 1Y]]+Table2[[#This Row],[Rank 6M]]+Table2[[#This Row],[Rank Sharpe]])/3</f>
        <v>617.33333333333337</v>
      </c>
    </row>
    <row r="680" spans="1:48" hidden="1" x14ac:dyDescent="0.3">
      <c r="A680" t="s">
        <v>1730</v>
      </c>
      <c r="B680" t="s">
        <v>1731</v>
      </c>
      <c r="C680" t="s">
        <v>3123</v>
      </c>
      <c r="D680" t="s">
        <v>1204</v>
      </c>
      <c r="E680">
        <v>4552.9576884999997</v>
      </c>
      <c r="F680">
        <v>2716.1</v>
      </c>
      <c r="G680">
        <v>-12.000589641778699</v>
      </c>
      <c r="H680">
        <f>(Table2[[#This Row],[1Y Return vs Nifty]]-AVERAGE(Table2[1Y Return vs Nifty]))/_xlfn.STDEV.P(Table2[1Y Return vs Nifty])</f>
        <v>-0.54343603580478506</v>
      </c>
      <c r="I680">
        <v>-4.4033552932386497</v>
      </c>
      <c r="J680">
        <f>(Table2[[#This Row],[1M Return vs Nifty]]-AVERAGE(Table2[1M Return vs Nifty]))/_xlfn.STDEV.P(Table2[1M Return vs Nifty])</f>
        <v>-0.37674475925099121</v>
      </c>
      <c r="K680">
        <v>-22.6097107892403</v>
      </c>
      <c r="L680">
        <f>(Table2[[#This Row],[6M Return vs Nifty]]-AVERAGE(Table2[6M Return vs Nifty]))/_xlfn.STDEV.P(Table2[6M Return vs Nifty])</f>
        <v>-0.94590404587825427</v>
      </c>
      <c r="M680">
        <v>6.3480631974273702</v>
      </c>
      <c r="N680">
        <f>(Table2[[#This Row],[1W Return vs Nifty]]-AVERAGE(Table2[1W Return vs Nifty]))/_xlfn.STDEV.P(Table2[1W Return vs Nifty])</f>
        <v>1.1415729352605852</v>
      </c>
      <c r="O680">
        <v>2815.57</v>
      </c>
      <c r="P680">
        <v>2927.4707699606001</v>
      </c>
      <c r="Q680">
        <v>2972.6225733932001</v>
      </c>
      <c r="R680">
        <v>38.202741102083102</v>
      </c>
      <c r="S680" s="1">
        <f>(Table2[[#This Row],[Close Price]]-Table2[[#This Row],[20D EMA]])/Table2[[#This Row],[20D EMA]]</f>
        <v>-3.5328548038230358E-2</v>
      </c>
      <c r="T680" s="1">
        <f>(Table2[[#This Row],[Close Price]]-Table2[[#This Row],[50D EMA]])/Table2[[#This Row],[50D EMA]]</f>
        <v>-7.2202521073658751E-2</v>
      </c>
      <c r="U680" s="1">
        <f>(Table2[[#This Row],[Close Price]]-Table2[[#This Row],[200D EMA]])/Table2[[#This Row],[200D EMA]]</f>
        <v>-8.6295036473595738E-2</v>
      </c>
      <c r="V680">
        <v>1.51569167820539</v>
      </c>
      <c r="W680">
        <v>2694.3</v>
      </c>
      <c r="X680">
        <v>2800.7</v>
      </c>
      <c r="Y680">
        <v>2694.3</v>
      </c>
      <c r="Z680">
        <v>2839.4</v>
      </c>
      <c r="AA680">
        <v>2539.6999999999998</v>
      </c>
      <c r="AB680">
        <v>2880</v>
      </c>
      <c r="AC680" s="1">
        <f>(Table2[[#This Row],[Close Price]]/Table2[[#This Row],[Day Low]])-1</f>
        <v>8.0911554021452226E-3</v>
      </c>
      <c r="AD680" s="1">
        <f>(Table2[[#This Row],[Day High]]/Table2[[#This Row],[Close Price]])-1</f>
        <v>3.1147601340156816E-2</v>
      </c>
      <c r="AE680" s="1">
        <f>(Table2[[#This Row],[Close Price]]/Table2[[#This Row],[Current Week Low]])-1</f>
        <v>8.0911554021452226E-3</v>
      </c>
      <c r="AF680" s="1">
        <f>(Table2[[#This Row],[Current Week High]]/Table2[[#This Row],[Close Price]])-1</f>
        <v>4.5395972165973353E-2</v>
      </c>
      <c r="AG680" s="1">
        <f>(Table2[[#This Row],[Close Price]]/Table2[[#This Row],[Current Month Low]])-1</f>
        <v>6.9457022482970476E-2</v>
      </c>
      <c r="AH680" s="1">
        <f>(Table2[[#This Row],[Current Month High]]/Table2[[#This Row],[Close Price]])-1</f>
        <v>6.0343875409594627E-2</v>
      </c>
      <c r="AI680">
        <v>36.224733993593702</v>
      </c>
      <c r="AJ680">
        <v>12.1035144561157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</v>
      </c>
      <c r="AM680">
        <v>0</v>
      </c>
      <c r="AN680">
        <v>-2.42</v>
      </c>
      <c r="AO680" t="s">
        <v>3158</v>
      </c>
      <c r="AP680">
        <v>-6.7000232231746004E-2</v>
      </c>
      <c r="AQ680">
        <f>(Table2[[#This Row],[Sharpe Ratio]]-AVERAGE(Table2[Sharpe Ratio]))/_xlfn.STDEV.P(Table2[Sharpe Ratio])</f>
        <v>-1.4500064484986182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510</v>
      </c>
      <c r="AT680">
        <f>_xlfn.RANK.AVG(Table2[[#This Row],[6M Return vs Nifty Z-Score]],Table2[6M Return vs Nifty Z-Score])</f>
        <v>659</v>
      </c>
      <c r="AU680">
        <f>_xlfn.RANK.AVG(Table2[[#This Row],[Sharpe Ratio Z-Score]],Table2[Sharpe Ratio Z-Score])</f>
        <v>686</v>
      </c>
      <c r="AV680">
        <f>(Table2[[#This Row],[Rank 1Y]]+Table2[[#This Row],[Rank 6M]]+Table2[[#This Row],[Rank Sharpe]])/3</f>
        <v>618.33333333333337</v>
      </c>
    </row>
    <row r="681" spans="1:48" hidden="1" x14ac:dyDescent="0.3">
      <c r="A681" t="s">
        <v>1496</v>
      </c>
      <c r="B681" t="s">
        <v>1497</v>
      </c>
      <c r="C681" t="s">
        <v>3127</v>
      </c>
      <c r="D681" t="s">
        <v>475</v>
      </c>
      <c r="E681">
        <v>6470.1556899999996</v>
      </c>
      <c r="F681">
        <v>1996.9</v>
      </c>
      <c r="G681">
        <v>-22.881672313294001</v>
      </c>
      <c r="H681">
        <f>(Table2[[#This Row],[1Y Return vs Nifty]]-AVERAGE(Table2[1Y Return vs Nifty]))/_xlfn.STDEV.P(Table2[1Y Return vs Nifty])</f>
        <v>-0.7621222026137906</v>
      </c>
      <c r="I681">
        <v>-3.6775735823190598</v>
      </c>
      <c r="J681">
        <f>(Table2[[#This Row],[1M Return vs Nifty]]-AVERAGE(Table2[1M Return vs Nifty]))/_xlfn.STDEV.P(Table2[1M Return vs Nifty])</f>
        <v>-0.29735218274754477</v>
      </c>
      <c r="K681">
        <v>-15.480973510630699</v>
      </c>
      <c r="L681">
        <f>(Table2[[#This Row],[6M Return vs Nifty]]-AVERAGE(Table2[6M Return vs Nifty]))/_xlfn.STDEV.P(Table2[6M Return vs Nifty])</f>
        <v>-0.6984080443510966</v>
      </c>
      <c r="M681">
        <v>-1.2056751203296201</v>
      </c>
      <c r="N681">
        <f>(Table2[[#This Row],[1W Return vs Nifty]]-AVERAGE(Table2[1W Return vs Nifty]))/_xlfn.STDEV.P(Table2[1W Return vs Nifty])</f>
        <v>-0.44043944039528327</v>
      </c>
      <c r="O681">
        <v>2103.6</v>
      </c>
      <c r="P681">
        <v>2164.6362845597901</v>
      </c>
      <c r="Q681">
        <v>2230.2308675632398</v>
      </c>
      <c r="R681">
        <v>24.746554413099599</v>
      </c>
      <c r="S681" s="1">
        <f>(Table2[[#This Row],[Close Price]]-Table2[[#This Row],[20D EMA]])/Table2[[#This Row],[20D EMA]]</f>
        <v>-5.0722570830956375E-2</v>
      </c>
      <c r="T681" s="1">
        <f>(Table2[[#This Row],[Close Price]]-Table2[[#This Row],[50D EMA]])/Table2[[#This Row],[50D EMA]]</f>
        <v>-7.7489361957129702E-2</v>
      </c>
      <c r="U681" s="1">
        <f>(Table2[[#This Row],[Close Price]]-Table2[[#This Row],[200D EMA]])/Table2[[#This Row],[200D EMA]]</f>
        <v>-0.10462184474120299</v>
      </c>
      <c r="V681">
        <v>0.52886042905644104</v>
      </c>
      <c r="W681">
        <v>1990</v>
      </c>
      <c r="X681">
        <v>2048.9499999999998</v>
      </c>
      <c r="Y681">
        <v>1990</v>
      </c>
      <c r="Z681">
        <v>2089.9499999999998</v>
      </c>
      <c r="AA681">
        <v>1990</v>
      </c>
      <c r="AB681">
        <v>2169</v>
      </c>
      <c r="AC681" s="1">
        <f>(Table2[[#This Row],[Close Price]]/Table2[[#This Row],[Day Low]])-1</f>
        <v>3.4673366834170327E-3</v>
      </c>
      <c r="AD681" s="1">
        <f>(Table2[[#This Row],[Day High]]/Table2[[#This Row],[Close Price]])-1</f>
        <v>2.6065401372126651E-2</v>
      </c>
      <c r="AE681" s="1">
        <f>(Table2[[#This Row],[Close Price]]/Table2[[#This Row],[Current Week Low]])-1</f>
        <v>3.4673366834170327E-3</v>
      </c>
      <c r="AF681" s="1">
        <f>(Table2[[#This Row],[Current Week High]]/Table2[[#This Row],[Close Price]])-1</f>
        <v>4.6597225699834599E-2</v>
      </c>
      <c r="AG681" s="1">
        <f>(Table2[[#This Row],[Close Price]]/Table2[[#This Row],[Current Month Low]])-1</f>
        <v>3.4673366834170327E-3</v>
      </c>
      <c r="AH681" s="1">
        <f>(Table2[[#This Row],[Current Month High]]/Table2[[#This Row],[Close Price]])-1</f>
        <v>8.6183584556061898E-2</v>
      </c>
      <c r="AI681">
        <v>36.962291551905402</v>
      </c>
      <c r="AJ681">
        <v>1.8826530612245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0.01</v>
      </c>
      <c r="AM681" t="s">
        <v>3159</v>
      </c>
      <c r="AN681">
        <v>-1.73</v>
      </c>
      <c r="AO681" t="s">
        <v>3158</v>
      </c>
      <c r="AP681">
        <v>-8.0823952138752E-2</v>
      </c>
      <c r="AQ681">
        <f>(Table2[[#This Row],[Sharpe Ratio]]-AVERAGE(Table2[Sharpe Ratio]))/_xlfn.STDEV.P(Table2[Sharpe Ratio])</f>
        <v>-1.6138585172595536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590</v>
      </c>
      <c r="AT681">
        <f>_xlfn.RANK.AVG(Table2[[#This Row],[6M Return vs Nifty Z-Score]],Table2[6M Return vs Nifty Z-Score])</f>
        <v>568</v>
      </c>
      <c r="AU681">
        <f>_xlfn.RANK.AVG(Table2[[#This Row],[Sharpe Ratio Z-Score]],Table2[Sharpe Ratio Z-Score])</f>
        <v>700</v>
      </c>
      <c r="AV681">
        <f>(Table2[[#This Row],[Rank 1Y]]+Table2[[#This Row],[Rank 6M]]+Table2[[#This Row],[Rank Sharpe]])/3</f>
        <v>619.33333333333337</v>
      </c>
    </row>
    <row r="682" spans="1:48" hidden="1" x14ac:dyDescent="0.3">
      <c r="A682" t="s">
        <v>2240</v>
      </c>
      <c r="B682" t="s">
        <v>2241</v>
      </c>
      <c r="C682" t="s">
        <v>3115</v>
      </c>
      <c r="D682" t="s">
        <v>350</v>
      </c>
      <c r="E682">
        <v>2413.7241502400002</v>
      </c>
      <c r="F682">
        <v>1713.4</v>
      </c>
      <c r="G682">
        <v>-36.514343235293303</v>
      </c>
      <c r="H682">
        <f>(Table2[[#This Row],[1Y Return vs Nifty]]-AVERAGE(Table2[1Y Return vs Nifty]))/_xlfn.STDEV.P(Table2[1Y Return vs Nifty])</f>
        <v>-1.0361093266253618</v>
      </c>
      <c r="I682">
        <v>-1.3025510471614301</v>
      </c>
      <c r="J682">
        <f>(Table2[[#This Row],[1M Return vs Nifty]]-AVERAGE(Table2[1M Return vs Nifty]))/_xlfn.STDEV.P(Table2[1M Return vs Nifty])</f>
        <v>-3.7550708718941048E-2</v>
      </c>
      <c r="K682">
        <v>-10.8752006619985</v>
      </c>
      <c r="L682">
        <f>(Table2[[#This Row],[6M Return vs Nifty]]-AVERAGE(Table2[6M Return vs Nifty]))/_xlfn.STDEV.P(Table2[6M Return vs Nifty])</f>
        <v>-0.53850449910484144</v>
      </c>
      <c r="M682">
        <v>-0.62692156486436301</v>
      </c>
      <c r="N682">
        <f>(Table2[[#This Row],[1W Return vs Nifty]]-AVERAGE(Table2[1W Return vs Nifty]))/_xlfn.STDEV.P(Table2[1W Return vs Nifty])</f>
        <v>-0.31922855795730792</v>
      </c>
      <c r="O682">
        <v>1800.39</v>
      </c>
      <c r="P682">
        <v>1907.7554819023001</v>
      </c>
      <c r="Q682">
        <v>1944.5313457232301</v>
      </c>
      <c r="R682">
        <v>37.231175850164</v>
      </c>
      <c r="S682" s="1">
        <f>(Table2[[#This Row],[Close Price]]-Table2[[#This Row],[20D EMA]])/Table2[[#This Row],[20D EMA]]</f>
        <v>-4.8317309027488493E-2</v>
      </c>
      <c r="T682" s="1">
        <f>(Table2[[#This Row],[Close Price]]-Table2[[#This Row],[50D EMA]])/Table2[[#This Row],[50D EMA]]</f>
        <v>-0.10187651601372953</v>
      </c>
      <c r="U682" s="1">
        <f>(Table2[[#This Row],[Close Price]]-Table2[[#This Row],[200D EMA]])/Table2[[#This Row],[200D EMA]]</f>
        <v>-0.11886223702774265</v>
      </c>
      <c r="V682">
        <v>1.18683627482598</v>
      </c>
      <c r="W682">
        <v>1703.2</v>
      </c>
      <c r="X682">
        <v>1755.5</v>
      </c>
      <c r="Y682">
        <v>1703.2</v>
      </c>
      <c r="Z682">
        <v>1779.45</v>
      </c>
      <c r="AA682">
        <v>1700.3</v>
      </c>
      <c r="AB682">
        <v>1930</v>
      </c>
      <c r="AC682" s="1">
        <f>(Table2[[#This Row],[Close Price]]/Table2[[#This Row],[Day Low]])-1</f>
        <v>5.9887271019258836E-3</v>
      </c>
      <c r="AD682" s="1">
        <f>(Table2[[#This Row],[Day High]]/Table2[[#This Row],[Close Price]])-1</f>
        <v>2.4571028364654968E-2</v>
      </c>
      <c r="AE682" s="1">
        <f>(Table2[[#This Row],[Close Price]]/Table2[[#This Row],[Current Week Low]])-1</f>
        <v>5.9887271019258836E-3</v>
      </c>
      <c r="AF682" s="1">
        <f>(Table2[[#This Row],[Current Week High]]/Table2[[#This Row],[Close Price]])-1</f>
        <v>3.8549083693241393E-2</v>
      </c>
      <c r="AG682" s="1">
        <f>(Table2[[#This Row],[Close Price]]/Table2[[#This Row],[Current Month Low]])-1</f>
        <v>7.704522731282859E-3</v>
      </c>
      <c r="AH682" s="1">
        <f>(Table2[[#This Row],[Current Month High]]/Table2[[#This Row],[Close Price]])-1</f>
        <v>0.1264153145791993</v>
      </c>
      <c r="AI682">
        <v>49.407610598809299</v>
      </c>
      <c r="AJ682">
        <v>11.9137818419333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-0.18</v>
      </c>
      <c r="AM682" t="s">
        <v>3158</v>
      </c>
      <c r="AN682">
        <v>0.34</v>
      </c>
      <c r="AO682" t="s">
        <v>3159</v>
      </c>
      <c r="AP682">
        <v>-7.0348860444733999E-2</v>
      </c>
      <c r="AQ682">
        <f>(Table2[[#This Row],[Sharpe Ratio]]-AVERAGE(Table2[Sharpe Ratio]))/_xlfn.STDEV.P(Table2[Sharpe Ratio])</f>
        <v>-1.4896976216343847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663</v>
      </c>
      <c r="AT682">
        <f>_xlfn.RANK.AVG(Table2[[#This Row],[6M Return vs Nifty Z-Score]],Table2[6M Return vs Nifty Z-Score])</f>
        <v>504</v>
      </c>
      <c r="AU682">
        <f>_xlfn.RANK.AVG(Table2[[#This Row],[Sharpe Ratio Z-Score]],Table2[Sharpe Ratio Z-Score])</f>
        <v>691</v>
      </c>
      <c r="AV682">
        <f>(Table2[[#This Row],[Rank 1Y]]+Table2[[#This Row],[Rank 6M]]+Table2[[#This Row],[Rank Sharpe]])/3</f>
        <v>619.33333333333337</v>
      </c>
    </row>
    <row r="683" spans="1:48" hidden="1" x14ac:dyDescent="0.3">
      <c r="A683" t="s">
        <v>274</v>
      </c>
      <c r="B683" t="s">
        <v>275</v>
      </c>
      <c r="C683" t="s">
        <v>3115</v>
      </c>
      <c r="D683" t="s">
        <v>203</v>
      </c>
      <c r="E683">
        <v>90538.526898384996</v>
      </c>
      <c r="F683">
        <v>510.85</v>
      </c>
      <c r="G683">
        <v>-24.7977925296472</v>
      </c>
      <c r="H683">
        <f>(Table2[[#This Row],[1Y Return vs Nifty]]-AVERAGE(Table2[1Y Return vs Nifty]))/_xlfn.STDEV.P(Table2[1Y Return vs Nifty])</f>
        <v>-0.80063206398599285</v>
      </c>
      <c r="I683">
        <v>-5.2242023477664503</v>
      </c>
      <c r="J683">
        <f>(Table2[[#This Row],[1M Return vs Nifty]]-AVERAGE(Table2[1M Return vs Nifty]))/_xlfn.STDEV.P(Table2[1M Return vs Nifty])</f>
        <v>-0.46653644398723992</v>
      </c>
      <c r="K683">
        <v>-13.7428857559444</v>
      </c>
      <c r="L683">
        <f>(Table2[[#This Row],[6M Return vs Nifty]]-AVERAGE(Table2[6M Return vs Nifty]))/_xlfn.STDEV.P(Table2[6M Return vs Nifty])</f>
        <v>-0.63806499160893193</v>
      </c>
      <c r="M683">
        <v>-0.97949294708370405</v>
      </c>
      <c r="N683">
        <f>(Table2[[#This Row],[1W Return vs Nifty]]-AVERAGE(Table2[1W Return vs Nifty]))/_xlfn.STDEV.P(Table2[1W Return vs Nifty])</f>
        <v>-0.39306912093549667</v>
      </c>
      <c r="O683">
        <v>542.46</v>
      </c>
      <c r="P683">
        <v>573.14313508776104</v>
      </c>
      <c r="Q683">
        <v>581.28332185266595</v>
      </c>
      <c r="R683">
        <v>21.108354040499599</v>
      </c>
      <c r="S683" s="1">
        <f>(Table2[[#This Row],[Close Price]]-Table2[[#This Row],[20D EMA]])/Table2[[#This Row],[20D EMA]]</f>
        <v>-5.8271577627843546E-2</v>
      </c>
      <c r="T683" s="1">
        <f>(Table2[[#This Row],[Close Price]]-Table2[[#This Row],[50D EMA]])/Table2[[#This Row],[50D EMA]]</f>
        <v>-0.10868687291914007</v>
      </c>
      <c r="U683" s="1">
        <f>(Table2[[#This Row],[Close Price]]-Table2[[#This Row],[200D EMA]])/Table2[[#This Row],[200D EMA]]</f>
        <v>-0.12116866114131895</v>
      </c>
      <c r="V683">
        <v>0.91586268736648702</v>
      </c>
      <c r="W683">
        <v>507.3</v>
      </c>
      <c r="X683">
        <v>514.20000000000005</v>
      </c>
      <c r="Y683">
        <v>507.3</v>
      </c>
      <c r="Z683">
        <v>531.4</v>
      </c>
      <c r="AA683">
        <v>507.3</v>
      </c>
      <c r="AB683">
        <v>545.4</v>
      </c>
      <c r="AC683" s="1">
        <f>(Table2[[#This Row],[Close Price]]/Table2[[#This Row],[Day Low]])-1</f>
        <v>6.9978316577961053E-3</v>
      </c>
      <c r="AD683" s="1">
        <f>(Table2[[#This Row],[Day High]]/Table2[[#This Row],[Close Price]])-1</f>
        <v>6.5576979543897629E-3</v>
      </c>
      <c r="AE683" s="1">
        <f>(Table2[[#This Row],[Close Price]]/Table2[[#This Row],[Current Week Low]])-1</f>
        <v>6.9978316577961053E-3</v>
      </c>
      <c r="AF683" s="1">
        <f>(Table2[[#This Row],[Current Week High]]/Table2[[#This Row],[Close Price]])-1</f>
        <v>4.022707252618174E-2</v>
      </c>
      <c r="AG683" s="1">
        <f>(Table2[[#This Row],[Close Price]]/Table2[[#This Row],[Current Month Low]])-1</f>
        <v>6.9978316577961053E-3</v>
      </c>
      <c r="AH683" s="1">
        <f>(Table2[[#This Row],[Current Month High]]/Table2[[#This Row],[Close Price]])-1</f>
        <v>6.7632377410198563E-2</v>
      </c>
      <c r="AI683">
        <v>31.545463443280699</v>
      </c>
      <c r="AJ683">
        <v>4.4255928045789004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-0.12</v>
      </c>
      <c r="AM683" t="s">
        <v>3158</v>
      </c>
      <c r="AN683">
        <v>-7.74</v>
      </c>
      <c r="AO683" t="s">
        <v>3158</v>
      </c>
      <c r="AP683">
        <v>-0.105552325270991</v>
      </c>
      <c r="AQ683">
        <f>(Table2[[#This Row],[Sharpe Ratio]]-AVERAGE(Table2[Sharpe Ratio]))/_xlfn.STDEV.P(Table2[Sharpe Ratio])</f>
        <v>-1.9069630594570703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604</v>
      </c>
      <c r="AT683">
        <f>_xlfn.RANK.AVG(Table2[[#This Row],[6M Return vs Nifty Z-Score]],Table2[6M Return vs Nifty Z-Score])</f>
        <v>541</v>
      </c>
      <c r="AU683">
        <f>_xlfn.RANK.AVG(Table2[[#This Row],[Sharpe Ratio Z-Score]],Table2[Sharpe Ratio Z-Score])</f>
        <v>714</v>
      </c>
      <c r="AV683">
        <f>(Table2[[#This Row],[Rank 1Y]]+Table2[[#This Row],[Rank 6M]]+Table2[[#This Row],[Rank Sharpe]])/3</f>
        <v>619.66666666666663</v>
      </c>
    </row>
    <row r="684" spans="1:48" hidden="1" x14ac:dyDescent="0.3">
      <c r="A684" t="s">
        <v>975</v>
      </c>
      <c r="B684" t="s">
        <v>976</v>
      </c>
      <c r="C684" t="s">
        <v>3113</v>
      </c>
      <c r="D684" t="s">
        <v>54</v>
      </c>
      <c r="E684">
        <v>14310.874344</v>
      </c>
      <c r="F684">
        <v>897</v>
      </c>
      <c r="G684">
        <v>-69.134730773742604</v>
      </c>
      <c r="H684">
        <f>(Table2[[#This Row],[1Y Return vs Nifty]]-AVERAGE(Table2[1Y Return vs Nifty]))/_xlfn.STDEV.P(Table2[1Y Return vs Nifty])</f>
        <v>-1.6917083810542262</v>
      </c>
      <c r="I684">
        <v>-10.1601394578444</v>
      </c>
      <c r="J684">
        <f>(Table2[[#This Row],[1M Return vs Nifty]]-AVERAGE(Table2[1M Return vs Nifty]))/_xlfn.STDEV.P(Table2[1M Return vs Nifty])</f>
        <v>-1.0064739468647137</v>
      </c>
      <c r="K684">
        <v>-42.616163100041597</v>
      </c>
      <c r="L684">
        <f>(Table2[[#This Row],[6M Return vs Nifty]]-AVERAGE(Table2[6M Return vs Nifty]))/_xlfn.STDEV.P(Table2[6M Return vs Nifty])</f>
        <v>-1.6404894623621167</v>
      </c>
      <c r="M684">
        <v>1.52128524750484</v>
      </c>
      <c r="N684">
        <f>(Table2[[#This Row],[1W Return vs Nifty]]-AVERAGE(Table2[1W Return vs Nifty]))/_xlfn.STDEV.P(Table2[1W Return vs Nifty])</f>
        <v>0.13067976818198995</v>
      </c>
      <c r="O684">
        <v>973.56</v>
      </c>
      <c r="P684">
        <v>1067.43053207857</v>
      </c>
      <c r="Q684">
        <v>1259.34889133613</v>
      </c>
      <c r="R684">
        <v>24.1011396463681</v>
      </c>
      <c r="S684" s="1">
        <f>(Table2[[#This Row],[Close Price]]-Table2[[#This Row],[20D EMA]])/Table2[[#This Row],[20D EMA]]</f>
        <v>-7.8639221003327944E-2</v>
      </c>
      <c r="T684" s="1">
        <f>(Table2[[#This Row],[Close Price]]-Table2[[#This Row],[50D EMA]])/Table2[[#This Row],[50D EMA]]</f>
        <v>-0.1596642844257945</v>
      </c>
      <c r="U684" s="1">
        <f>(Table2[[#This Row],[Close Price]]-Table2[[#This Row],[200D EMA]])/Table2[[#This Row],[200D EMA]]</f>
        <v>-0.28772716903866813</v>
      </c>
      <c r="V684">
        <v>0.79135454512335202</v>
      </c>
      <c r="W684">
        <v>890</v>
      </c>
      <c r="X684">
        <v>917.6</v>
      </c>
      <c r="Y684">
        <v>890</v>
      </c>
      <c r="Z684">
        <v>941</v>
      </c>
      <c r="AA684">
        <v>890</v>
      </c>
      <c r="AB684">
        <v>1002.95</v>
      </c>
      <c r="AC684" s="1">
        <f>(Table2[[#This Row],[Close Price]]/Table2[[#This Row],[Day Low]])-1</f>
        <v>7.8651685393258397E-3</v>
      </c>
      <c r="AD684" s="1">
        <f>(Table2[[#This Row],[Day High]]/Table2[[#This Row],[Close Price]])-1</f>
        <v>2.2965440356744748E-2</v>
      </c>
      <c r="AE684" s="1">
        <f>(Table2[[#This Row],[Close Price]]/Table2[[#This Row],[Current Week Low]])-1</f>
        <v>7.8651685393258397E-3</v>
      </c>
      <c r="AF684" s="1">
        <f>(Table2[[#This Row],[Current Week High]]/Table2[[#This Row],[Close Price]])-1</f>
        <v>4.9052396878483728E-2</v>
      </c>
      <c r="AG684" s="1">
        <f>(Table2[[#This Row],[Close Price]]/Table2[[#This Row],[Current Month Low]])-1</f>
        <v>7.8651685393258397E-3</v>
      </c>
      <c r="AH684" s="1">
        <f>(Table2[[#This Row],[Current Month High]]/Table2[[#This Row],[Close Price]])-1</f>
        <v>0.11811594202898545</v>
      </c>
      <c r="AI684">
        <v>100.22296544035601</v>
      </c>
      <c r="AJ684">
        <v>0.78651685393258397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-0.25</v>
      </c>
      <c r="AM684" t="s">
        <v>3158</v>
      </c>
      <c r="AN684">
        <v>-6.31</v>
      </c>
      <c r="AO684" t="s">
        <v>3158</v>
      </c>
      <c r="AP684">
        <v>4.1226885927290999E-2</v>
      </c>
      <c r="AQ684">
        <f>(Table2[[#This Row],[Sharpe Ratio]]-AVERAGE(Table2[Sharpe Ratio]))/_xlfn.STDEV.P(Table2[Sharpe Ratio])</f>
        <v>-0.16719420073272959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734</v>
      </c>
      <c r="AT684">
        <f>_xlfn.RANK.AVG(Table2[[#This Row],[6M Return vs Nifty Z-Score]],Table2[6M Return vs Nifty Z-Score])</f>
        <v>732</v>
      </c>
      <c r="AU684">
        <f>_xlfn.RANK.AVG(Table2[[#This Row],[Sharpe Ratio Z-Score]],Table2[Sharpe Ratio Z-Score])</f>
        <v>393</v>
      </c>
      <c r="AV684">
        <f>(Table2[[#This Row],[Rank 1Y]]+Table2[[#This Row],[Rank 6M]]+Table2[[#This Row],[Rank Sharpe]])/3</f>
        <v>619.66666666666663</v>
      </c>
    </row>
    <row r="685" spans="1:48" hidden="1" x14ac:dyDescent="0.3">
      <c r="A685" t="s">
        <v>1991</v>
      </c>
      <c r="B685" t="s">
        <v>1992</v>
      </c>
      <c r="C685" t="s">
        <v>3113</v>
      </c>
      <c r="D685" t="s">
        <v>1993</v>
      </c>
      <c r="E685">
        <v>3226.8548753999999</v>
      </c>
      <c r="F685">
        <v>192.6</v>
      </c>
      <c r="G685">
        <v>-48.801194636225901</v>
      </c>
      <c r="H685">
        <f>(Table2[[#This Row],[1Y Return vs Nifty]]-AVERAGE(Table2[1Y Return vs Nifty]))/_xlfn.STDEV.P(Table2[1Y Return vs Nifty])</f>
        <v>-1.2830483965816812</v>
      </c>
      <c r="I685">
        <v>-5.4972102101161298</v>
      </c>
      <c r="J685">
        <f>(Table2[[#This Row],[1M Return vs Nifty]]-AVERAGE(Table2[1M Return vs Nifty]))/_xlfn.STDEV.P(Table2[1M Return vs Nifty])</f>
        <v>-0.49640051643703564</v>
      </c>
      <c r="K685">
        <v>-18.917506387068201</v>
      </c>
      <c r="L685">
        <f>(Table2[[#This Row],[6M Return vs Nifty]]-AVERAGE(Table2[6M Return vs Nifty]))/_xlfn.STDEV.P(Table2[6M Return vs Nifty])</f>
        <v>-0.8177178341208764</v>
      </c>
      <c r="M685">
        <v>0.61647450371507495</v>
      </c>
      <c r="N685">
        <f>(Table2[[#This Row],[1W Return vs Nifty]]-AVERAGE(Table2[1W Return vs Nifty]))/_xlfn.STDEV.P(Table2[1W Return vs Nifty])</f>
        <v>-5.8818693915495893E-2</v>
      </c>
      <c r="O685">
        <v>206.05</v>
      </c>
      <c r="P685">
        <v>214.93734247625</v>
      </c>
      <c r="Q685">
        <v>226.83573199548201</v>
      </c>
      <c r="R685">
        <v>25.808796035118998</v>
      </c>
      <c r="S685" s="1">
        <f>(Table2[[#This Row],[Close Price]]-Table2[[#This Row],[20D EMA]])/Table2[[#This Row],[20D EMA]]</f>
        <v>-6.5275418587721512E-2</v>
      </c>
      <c r="T685" s="1">
        <f>(Table2[[#This Row],[Close Price]]-Table2[[#This Row],[50D EMA]])/Table2[[#This Row],[50D EMA]]</f>
        <v>-0.10392490303874589</v>
      </c>
      <c r="U685" s="1">
        <f>(Table2[[#This Row],[Close Price]]-Table2[[#This Row],[200D EMA]])/Table2[[#This Row],[200D EMA]]</f>
        <v>-0.15092742088871564</v>
      </c>
      <c r="V685">
        <v>0.71778326364729494</v>
      </c>
      <c r="W685">
        <v>191.1</v>
      </c>
      <c r="X685">
        <v>198.98</v>
      </c>
      <c r="Y685">
        <v>191.1</v>
      </c>
      <c r="Z685">
        <v>202.26</v>
      </c>
      <c r="AA685">
        <v>191.1</v>
      </c>
      <c r="AB685">
        <v>215</v>
      </c>
      <c r="AC685" s="1">
        <f>(Table2[[#This Row],[Close Price]]/Table2[[#This Row],[Day Low]])-1</f>
        <v>7.8492935635792183E-3</v>
      </c>
      <c r="AD685" s="1">
        <f>(Table2[[#This Row],[Day High]]/Table2[[#This Row],[Close Price]])-1</f>
        <v>3.3125649013499459E-2</v>
      </c>
      <c r="AE685" s="1">
        <f>(Table2[[#This Row],[Close Price]]/Table2[[#This Row],[Current Week Low]])-1</f>
        <v>7.8492935635792183E-3</v>
      </c>
      <c r="AF685" s="1">
        <f>(Table2[[#This Row],[Current Week High]]/Table2[[#This Row],[Close Price]])-1</f>
        <v>5.0155763239875473E-2</v>
      </c>
      <c r="AG685" s="1">
        <f>(Table2[[#This Row],[Close Price]]/Table2[[#This Row],[Current Month Low]])-1</f>
        <v>7.8492935635792183E-3</v>
      </c>
      <c r="AH685" s="1">
        <f>(Table2[[#This Row],[Current Month High]]/Table2[[#This Row],[Close Price]])-1</f>
        <v>0.11630321910695751</v>
      </c>
      <c r="AI685">
        <v>45.898234683281402</v>
      </c>
      <c r="AJ685">
        <v>0.78492935635792105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-0.16</v>
      </c>
      <c r="AM685" t="s">
        <v>3158</v>
      </c>
      <c r="AN685">
        <v>-4.88</v>
      </c>
      <c r="AO685" t="s">
        <v>3158</v>
      </c>
      <c r="AQ685">
        <f>(Table2[[#This Row],[Sharpe Ratio]]-AVERAGE(Table2[Sharpe Ratio]))/_xlfn.STDEV.P(Table2[Sharpe Ratio])</f>
        <v>-0.65585503827864744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712</v>
      </c>
      <c r="AT685">
        <f>_xlfn.RANK.AVG(Table2[[#This Row],[6M Return vs Nifty Z-Score]],Table2[6M Return vs Nifty Z-Score])</f>
        <v>616</v>
      </c>
      <c r="AU685">
        <f>_xlfn.RANK.AVG(Table2[[#This Row],[Sharpe Ratio Z-Score]],Table2[Sharpe Ratio Z-Score])</f>
        <v>531</v>
      </c>
      <c r="AV685">
        <f>(Table2[[#This Row],[Rank 1Y]]+Table2[[#This Row],[Rank 6M]]+Table2[[#This Row],[Rank Sharpe]])/3</f>
        <v>619.66666666666663</v>
      </c>
    </row>
    <row r="686" spans="1:48" hidden="1" x14ac:dyDescent="0.3">
      <c r="A686" t="s">
        <v>758</v>
      </c>
      <c r="B686" t="s">
        <v>759</v>
      </c>
      <c r="C686" t="s">
        <v>3122</v>
      </c>
      <c r="D686" t="s">
        <v>108</v>
      </c>
      <c r="E686">
        <v>21204.489170159999</v>
      </c>
      <c r="F686">
        <v>262.3</v>
      </c>
      <c r="G686">
        <v>-36.933903831582803</v>
      </c>
      <c r="H686">
        <f>(Table2[[#This Row],[1Y Return vs Nifty]]-AVERAGE(Table2[1Y Return vs Nifty]))/_xlfn.STDEV.P(Table2[1Y Return vs Nifty])</f>
        <v>-1.0445415848221351</v>
      </c>
      <c r="I686">
        <v>-2.29671931896381</v>
      </c>
      <c r="J686">
        <f>(Table2[[#This Row],[1M Return vs Nifty]]-AVERAGE(Table2[1M Return vs Nifty]))/_xlfn.STDEV.P(Table2[1M Return vs Nifty])</f>
        <v>-0.14630183786542109</v>
      </c>
      <c r="K686">
        <v>-9.5242247402846996</v>
      </c>
      <c r="L686">
        <f>(Table2[[#This Row],[6M Return vs Nifty]]-AVERAGE(Table2[6M Return vs Nifty]))/_xlfn.STDEV.P(Table2[6M Return vs Nifty])</f>
        <v>-0.49160122216869856</v>
      </c>
      <c r="M686">
        <v>-2.58264003798282</v>
      </c>
      <c r="N686">
        <f>(Table2[[#This Row],[1W Return vs Nifty]]-AVERAGE(Table2[1W Return vs Nifty]))/_xlfn.STDEV.P(Table2[1W Return vs Nifty])</f>
        <v>-0.72882321130914951</v>
      </c>
      <c r="O686">
        <v>279.39999999999998</v>
      </c>
      <c r="P686">
        <v>286.55076525095598</v>
      </c>
      <c r="Q686">
        <v>291.78985926694202</v>
      </c>
      <c r="R686">
        <v>19.393613885134801</v>
      </c>
      <c r="S686" s="1">
        <f>(Table2[[#This Row],[Close Price]]-Table2[[#This Row],[20D EMA]])/Table2[[#This Row],[20D EMA]]</f>
        <v>-6.120257695060833E-2</v>
      </c>
      <c r="T686" s="1">
        <f>(Table2[[#This Row],[Close Price]]-Table2[[#This Row],[50D EMA]])/Table2[[#This Row],[50D EMA]]</f>
        <v>-8.4629909222952465E-2</v>
      </c>
      <c r="U686" s="1">
        <f>(Table2[[#This Row],[Close Price]]-Table2[[#This Row],[200D EMA]])/Table2[[#This Row],[200D EMA]]</f>
        <v>-0.10106540145373388</v>
      </c>
      <c r="V686">
        <v>0.47411238534947697</v>
      </c>
      <c r="W686">
        <v>261</v>
      </c>
      <c r="X686">
        <v>265.95</v>
      </c>
      <c r="Y686">
        <v>261</v>
      </c>
      <c r="Z686">
        <v>274.39999999999998</v>
      </c>
      <c r="AA686">
        <v>261</v>
      </c>
      <c r="AB686">
        <v>289.64999999999998</v>
      </c>
      <c r="AC686" s="1">
        <f>(Table2[[#This Row],[Close Price]]/Table2[[#This Row],[Day Low]])-1</f>
        <v>4.9808429118773923E-3</v>
      </c>
      <c r="AD686" s="1">
        <f>(Table2[[#This Row],[Day High]]/Table2[[#This Row],[Close Price]])-1</f>
        <v>1.3915364086923177E-2</v>
      </c>
      <c r="AE686" s="1">
        <f>(Table2[[#This Row],[Close Price]]/Table2[[#This Row],[Current Week Low]])-1</f>
        <v>4.9808429118773923E-3</v>
      </c>
      <c r="AF686" s="1">
        <f>(Table2[[#This Row],[Current Week High]]/Table2[[#This Row],[Close Price]])-1</f>
        <v>4.613038505528011E-2</v>
      </c>
      <c r="AG686" s="1">
        <f>(Table2[[#This Row],[Close Price]]/Table2[[#This Row],[Current Month Low]])-1</f>
        <v>4.9808429118773923E-3</v>
      </c>
      <c r="AH686" s="1">
        <f>(Table2[[#This Row],[Current Month High]]/Table2[[#This Row],[Close Price]])-1</f>
        <v>0.10426991993900092</v>
      </c>
      <c r="AI686">
        <v>36.2180709111704</v>
      </c>
      <c r="AJ686">
        <v>4.1492952154060099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-0.01</v>
      </c>
      <c r="AM686" t="s">
        <v>3158</v>
      </c>
      <c r="AN686">
        <v>-7.45</v>
      </c>
      <c r="AO686" t="s">
        <v>3158</v>
      </c>
      <c r="AP686">
        <v>-0.111331037768164</v>
      </c>
      <c r="AQ686">
        <f>(Table2[[#This Row],[Sharpe Ratio]]-AVERAGE(Table2[Sharpe Ratio]))/_xlfn.STDEV.P(Table2[Sharpe Ratio])</f>
        <v>-1.975457936654097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667</v>
      </c>
      <c r="AT686">
        <f>_xlfn.RANK.AVG(Table2[[#This Row],[6M Return vs Nifty Z-Score]],Table2[6M Return vs Nifty Z-Score])</f>
        <v>486</v>
      </c>
      <c r="AU686">
        <f>_xlfn.RANK.AVG(Table2[[#This Row],[Sharpe Ratio Z-Score]],Table2[Sharpe Ratio Z-Score])</f>
        <v>719</v>
      </c>
      <c r="AV686">
        <f>(Table2[[#This Row],[Rank 1Y]]+Table2[[#This Row],[Rank 6M]]+Table2[[#This Row],[Rank Sharpe]])/3</f>
        <v>624</v>
      </c>
    </row>
    <row r="687" spans="1:48" hidden="1" x14ac:dyDescent="0.3">
      <c r="A687" t="s">
        <v>505</v>
      </c>
      <c r="B687" t="s">
        <v>506</v>
      </c>
      <c r="C687" t="s">
        <v>3112</v>
      </c>
      <c r="D687" t="s">
        <v>234</v>
      </c>
      <c r="E687">
        <v>39968.212458479997</v>
      </c>
      <c r="F687">
        <v>6417.3</v>
      </c>
      <c r="G687">
        <v>-41.811156640532502</v>
      </c>
      <c r="H687">
        <f>(Table2[[#This Row],[1Y Return vs Nifty]]-AVERAGE(Table2[1Y Return vs Nifty]))/_xlfn.STDEV.P(Table2[1Y Return vs Nifty])</f>
        <v>-1.1425637902906955</v>
      </c>
      <c r="I687">
        <v>-8.5108330798591698</v>
      </c>
      <c r="J687">
        <f>(Table2[[#This Row],[1M Return vs Nifty]]-AVERAGE(Table2[1M Return vs Nifty]))/_xlfn.STDEV.P(Table2[1M Return vs Nifty])</f>
        <v>-0.8260578784770084</v>
      </c>
      <c r="K687">
        <v>-15.8016298715996</v>
      </c>
      <c r="L687">
        <f>(Table2[[#This Row],[6M Return vs Nifty]]-AVERAGE(Table2[6M Return vs Nifty]))/_xlfn.STDEV.P(Table2[6M Return vs Nifty])</f>
        <v>-0.70954061441258309</v>
      </c>
      <c r="M687">
        <v>-2.0700789008434501</v>
      </c>
      <c r="N687">
        <f>(Table2[[#This Row],[1W Return vs Nifty]]-AVERAGE(Table2[1W Return vs Nifty]))/_xlfn.STDEV.P(Table2[1W Return vs Nifty])</f>
        <v>-0.62147529586328987</v>
      </c>
      <c r="O687">
        <v>7018.3</v>
      </c>
      <c r="P687">
        <v>7238.9362264951596</v>
      </c>
      <c r="Q687">
        <v>7382.1393355571199</v>
      </c>
      <c r="R687">
        <v>24.732386197589701</v>
      </c>
      <c r="S687" s="1">
        <f>(Table2[[#This Row],[Close Price]]-Table2[[#This Row],[20D EMA]])/Table2[[#This Row],[20D EMA]]</f>
        <v>-8.5633273014832645E-2</v>
      </c>
      <c r="T687" s="1">
        <f>(Table2[[#This Row],[Close Price]]-Table2[[#This Row],[50D EMA]])/Table2[[#This Row],[50D EMA]]</f>
        <v>-0.11350234354709422</v>
      </c>
      <c r="U687" s="1">
        <f>(Table2[[#This Row],[Close Price]]-Table2[[#This Row],[200D EMA]])/Table2[[#This Row],[200D EMA]]</f>
        <v>-0.13069914989410109</v>
      </c>
      <c r="V687">
        <v>0.466889335929636</v>
      </c>
      <c r="W687">
        <v>6379.6</v>
      </c>
      <c r="X687">
        <v>6719.9</v>
      </c>
      <c r="Y687">
        <v>6379.6</v>
      </c>
      <c r="Z687">
        <v>7011.05</v>
      </c>
      <c r="AA687">
        <v>6379.6</v>
      </c>
      <c r="AB687">
        <v>7390</v>
      </c>
      <c r="AC687" s="1">
        <f>(Table2[[#This Row],[Close Price]]/Table2[[#This Row],[Day Low]])-1</f>
        <v>5.9094614082386698E-3</v>
      </c>
      <c r="AD687" s="1">
        <f>(Table2[[#This Row],[Day High]]/Table2[[#This Row],[Close Price]])-1</f>
        <v>4.7153787418384496E-2</v>
      </c>
      <c r="AE687" s="1">
        <f>(Table2[[#This Row],[Close Price]]/Table2[[#This Row],[Current Week Low]])-1</f>
        <v>5.9094614082386698E-3</v>
      </c>
      <c r="AF687" s="1">
        <f>(Table2[[#This Row],[Current Week High]]/Table2[[#This Row],[Close Price]])-1</f>
        <v>9.2523335359107506E-2</v>
      </c>
      <c r="AG687" s="1">
        <f>(Table2[[#This Row],[Close Price]]/Table2[[#This Row],[Current Month Low]])-1</f>
        <v>5.9094614082386698E-3</v>
      </c>
      <c r="AH687" s="1">
        <f>(Table2[[#This Row],[Current Month High]]/Table2[[#This Row],[Close Price]])-1</f>
        <v>0.15157464977482737</v>
      </c>
      <c r="AI687">
        <v>43.362473314322202</v>
      </c>
      <c r="AJ687">
        <v>0.59094614082386698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-0.3</v>
      </c>
      <c r="AM687" t="s">
        <v>3158</v>
      </c>
      <c r="AN687">
        <v>-9.1</v>
      </c>
      <c r="AO687" t="s">
        <v>3158</v>
      </c>
      <c r="AP687">
        <v>-2.5722184050872E-2</v>
      </c>
      <c r="AQ687">
        <f>(Table2[[#This Row],[Sharpe Ratio]]-AVERAGE(Table2[Sharpe Ratio]))/_xlfn.STDEV.P(Table2[Sharpe Ratio])</f>
        <v>-0.96073918654968549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690</v>
      </c>
      <c r="AT687">
        <f>_xlfn.RANK.AVG(Table2[[#This Row],[6M Return vs Nifty Z-Score]],Table2[6M Return vs Nifty Z-Score])</f>
        <v>575</v>
      </c>
      <c r="AU687">
        <f>_xlfn.RANK.AVG(Table2[[#This Row],[Sharpe Ratio Z-Score]],Table2[Sharpe Ratio Z-Score])</f>
        <v>609</v>
      </c>
      <c r="AV687">
        <f>(Table2[[#This Row],[Rank 1Y]]+Table2[[#This Row],[Rank 6M]]+Table2[[#This Row],[Rank Sharpe]])/3</f>
        <v>624.66666666666663</v>
      </c>
    </row>
    <row r="688" spans="1:48" hidden="1" x14ac:dyDescent="0.3">
      <c r="A688" t="s">
        <v>2220</v>
      </c>
      <c r="B688" t="s">
        <v>2221</v>
      </c>
      <c r="C688" t="s">
        <v>3124</v>
      </c>
      <c r="D688" t="s">
        <v>91</v>
      </c>
      <c r="E688">
        <v>2480.41601016</v>
      </c>
      <c r="F688">
        <v>576.4</v>
      </c>
      <c r="G688">
        <v>-49.869476009096203</v>
      </c>
      <c r="H688">
        <f>(Table2[[#This Row],[1Y Return vs Nifty]]-AVERAGE(Table2[1Y Return vs Nifty]))/_xlfn.STDEV.P(Table2[1Y Return vs Nifty])</f>
        <v>-1.3045185356808024</v>
      </c>
      <c r="I688">
        <v>-6.9998298814223201</v>
      </c>
      <c r="J688">
        <f>(Table2[[#This Row],[1M Return vs Nifty]]-AVERAGE(Table2[1M Return vs Nifty]))/_xlfn.STDEV.P(Table2[1M Return vs Nifty])</f>
        <v>-0.66077066439599574</v>
      </c>
      <c r="K688">
        <v>-20.230444186143899</v>
      </c>
      <c r="L688">
        <f>(Table2[[#This Row],[6M Return vs Nifty]]-AVERAGE(Table2[6M Return vs Nifty]))/_xlfn.STDEV.P(Table2[6M Return vs Nifty])</f>
        <v>-0.86330050084365395</v>
      </c>
      <c r="M688">
        <v>8.4323636262497104</v>
      </c>
      <c r="N688">
        <f>(Table2[[#This Row],[1W Return vs Nifty]]-AVERAGE(Table2[1W Return vs Nifty]))/_xlfn.STDEV.P(Table2[1W Return vs Nifty])</f>
        <v>1.578097068646358</v>
      </c>
      <c r="O688">
        <v>612.03</v>
      </c>
      <c r="P688">
        <v>648.74573245750196</v>
      </c>
      <c r="Q688">
        <v>733.150017668033</v>
      </c>
      <c r="R688">
        <v>36.0908325295254</v>
      </c>
      <c r="S688" s="1">
        <f>(Table2[[#This Row],[Close Price]]-Table2[[#This Row],[20D EMA]])/Table2[[#This Row],[20D EMA]]</f>
        <v>-5.8216100517948462E-2</v>
      </c>
      <c r="T688" s="1">
        <f>(Table2[[#This Row],[Close Price]]-Table2[[#This Row],[50D EMA]])/Table2[[#This Row],[50D EMA]]</f>
        <v>-0.11151631346143955</v>
      </c>
      <c r="U688" s="1">
        <f>(Table2[[#This Row],[Close Price]]-Table2[[#This Row],[200D EMA]])/Table2[[#This Row],[200D EMA]]</f>
        <v>-0.21380346980910628</v>
      </c>
      <c r="V688">
        <v>0.88615898923395198</v>
      </c>
      <c r="W688">
        <v>573.35</v>
      </c>
      <c r="X688">
        <v>602.04999999999995</v>
      </c>
      <c r="Y688">
        <v>573.35</v>
      </c>
      <c r="Z688">
        <v>626.95000000000005</v>
      </c>
      <c r="AA688">
        <v>560.29999999999995</v>
      </c>
      <c r="AB688">
        <v>636.45000000000005</v>
      </c>
      <c r="AC688" s="1">
        <f>(Table2[[#This Row],[Close Price]]/Table2[[#This Row],[Day Low]])-1</f>
        <v>5.3196128019532551E-3</v>
      </c>
      <c r="AD688" s="1">
        <f>(Table2[[#This Row],[Day High]]/Table2[[#This Row],[Close Price]])-1</f>
        <v>4.4500346981263039E-2</v>
      </c>
      <c r="AE688" s="1">
        <f>(Table2[[#This Row],[Close Price]]/Table2[[#This Row],[Current Week Low]])-1</f>
        <v>5.3196128019532551E-3</v>
      </c>
      <c r="AF688" s="1">
        <f>(Table2[[#This Row],[Current Week High]]/Table2[[#This Row],[Close Price]])-1</f>
        <v>8.7699514226232012E-2</v>
      </c>
      <c r="AG688" s="1">
        <f>(Table2[[#This Row],[Close Price]]/Table2[[#This Row],[Current Month Low]])-1</f>
        <v>2.8734606460824708E-2</v>
      </c>
      <c r="AH688" s="1">
        <f>(Table2[[#This Row],[Current Month High]]/Table2[[#This Row],[Close Price]])-1</f>
        <v>0.10418112421929226</v>
      </c>
      <c r="AI688">
        <v>53.712699514226202</v>
      </c>
      <c r="AJ688">
        <v>7.7383177570093498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-0.11</v>
      </c>
      <c r="AM688" t="s">
        <v>3158</v>
      </c>
      <c r="AN688">
        <v>-5.03</v>
      </c>
      <c r="AO688" t="s">
        <v>3158</v>
      </c>
      <c r="AQ688">
        <f>(Table2[[#This Row],[Sharpe Ratio]]-AVERAGE(Table2[Sharpe Ratio]))/_xlfn.STDEV.P(Table2[Sharpe Ratio])</f>
        <v>-0.65585503827864744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714</v>
      </c>
      <c r="AT688">
        <f>_xlfn.RANK.AVG(Table2[[#This Row],[6M Return vs Nifty Z-Score]],Table2[6M Return vs Nifty Z-Score])</f>
        <v>629</v>
      </c>
      <c r="AU688">
        <f>_xlfn.RANK.AVG(Table2[[#This Row],[Sharpe Ratio Z-Score]],Table2[Sharpe Ratio Z-Score])</f>
        <v>531</v>
      </c>
      <c r="AV688">
        <f>(Table2[[#This Row],[Rank 1Y]]+Table2[[#This Row],[Rank 6M]]+Table2[[#This Row],[Rank Sharpe]])/3</f>
        <v>624.66666666666663</v>
      </c>
    </row>
    <row r="689" spans="1:48" hidden="1" x14ac:dyDescent="0.3">
      <c r="A689" t="s">
        <v>2201</v>
      </c>
      <c r="B689" t="s">
        <v>2202</v>
      </c>
      <c r="C689" t="s">
        <v>3119</v>
      </c>
      <c r="D689" t="s">
        <v>1603</v>
      </c>
      <c r="E689">
        <v>2525.7319100999998</v>
      </c>
      <c r="F689">
        <v>611.1</v>
      </c>
      <c r="G689">
        <v>-40.668476914727599</v>
      </c>
      <c r="H689">
        <f>(Table2[[#This Row],[1Y Return vs Nifty]]-AVERAGE(Table2[1Y Return vs Nifty]))/_xlfn.STDEV.P(Table2[1Y Return vs Nifty])</f>
        <v>-1.1195984056253623</v>
      </c>
      <c r="I689">
        <v>2.3705508950290302</v>
      </c>
      <c r="J689">
        <f>(Table2[[#This Row],[1M Return vs Nifty]]-AVERAGE(Table2[1M Return vs Nifty]))/_xlfn.STDEV.P(Table2[1M Return vs Nifty])</f>
        <v>0.36424644676576412</v>
      </c>
      <c r="K689">
        <v>-22.881641215743699</v>
      </c>
      <c r="L689">
        <f>(Table2[[#This Row],[6M Return vs Nifty]]-AVERAGE(Table2[6M Return vs Nifty]))/_xlfn.STDEV.P(Table2[6M Return vs Nifty])</f>
        <v>-0.95534494552469107</v>
      </c>
      <c r="M689">
        <v>4.7737476411802602</v>
      </c>
      <c r="N689">
        <f>(Table2[[#This Row],[1W Return vs Nifty]]-AVERAGE(Table2[1W Return vs Nifty]))/_xlfn.STDEV.P(Table2[1W Return vs Nifty])</f>
        <v>0.81185715899180444</v>
      </c>
      <c r="O689">
        <v>624.54</v>
      </c>
      <c r="P689">
        <v>624.80564853930696</v>
      </c>
      <c r="Q689">
        <v>664.93722941957299</v>
      </c>
      <c r="R689">
        <v>40.705037569250798</v>
      </c>
      <c r="S689" s="1">
        <f>(Table2[[#This Row],[Close Price]]-Table2[[#This Row],[20D EMA]])/Table2[[#This Row],[20D EMA]]</f>
        <v>-2.1519838601210397E-2</v>
      </c>
      <c r="T689" s="1">
        <f>(Table2[[#This Row],[Close Price]]-Table2[[#This Row],[50D EMA]])/Table2[[#This Row],[50D EMA]]</f>
        <v>-2.1935858888837659E-2</v>
      </c>
      <c r="U689" s="1">
        <f>(Table2[[#This Row],[Close Price]]-Table2[[#This Row],[200D EMA]])/Table2[[#This Row],[200D EMA]]</f>
        <v>-8.0965882248114976E-2</v>
      </c>
      <c r="V689">
        <v>0.36228000289501</v>
      </c>
      <c r="W689">
        <v>602.4</v>
      </c>
      <c r="X689">
        <v>646.54999999999995</v>
      </c>
      <c r="Y689">
        <v>602.4</v>
      </c>
      <c r="Z689">
        <v>648</v>
      </c>
      <c r="AA689">
        <v>601.20000000000005</v>
      </c>
      <c r="AB689">
        <v>673.45</v>
      </c>
      <c r="AC689" s="1">
        <f>(Table2[[#This Row],[Close Price]]/Table2[[#This Row],[Day Low]])-1</f>
        <v>1.4442231075697309E-2</v>
      </c>
      <c r="AD689" s="1">
        <f>(Table2[[#This Row],[Day High]]/Table2[[#This Row],[Close Price]])-1</f>
        <v>5.8010145639011412E-2</v>
      </c>
      <c r="AE689" s="1">
        <f>(Table2[[#This Row],[Close Price]]/Table2[[#This Row],[Current Week Low]])-1</f>
        <v>1.4442231075697309E-2</v>
      </c>
      <c r="AF689" s="1">
        <f>(Table2[[#This Row],[Current Week High]]/Table2[[#This Row],[Close Price]])-1</f>
        <v>6.0382916053019153E-2</v>
      </c>
      <c r="AG689" s="1">
        <f>(Table2[[#This Row],[Close Price]]/Table2[[#This Row],[Current Month Low]])-1</f>
        <v>1.646706586826352E-2</v>
      </c>
      <c r="AH689" s="1">
        <f>(Table2[[#This Row],[Current Month High]]/Table2[[#This Row],[Close Price]])-1</f>
        <v>0.10202912780232376</v>
      </c>
      <c r="AI689">
        <v>48.093601701849103</v>
      </c>
      <c r="AJ689">
        <v>12.9157427937915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0.18</v>
      </c>
      <c r="AM689" t="s">
        <v>3159</v>
      </c>
      <c r="AN689">
        <v>4.78</v>
      </c>
      <c r="AO689" t="s">
        <v>3159</v>
      </c>
      <c r="AQ689">
        <f>(Table2[[#This Row],[Sharpe Ratio]]-AVERAGE(Table2[Sharpe Ratio]))/_xlfn.STDEV.P(Table2[Sharpe Ratio])</f>
        <v>-0.65585503827864744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684</v>
      </c>
      <c r="AT689">
        <f>_xlfn.RANK.AVG(Table2[[#This Row],[6M Return vs Nifty Z-Score]],Table2[6M Return vs Nifty Z-Score])</f>
        <v>661</v>
      </c>
      <c r="AU689">
        <f>_xlfn.RANK.AVG(Table2[[#This Row],[Sharpe Ratio Z-Score]],Table2[Sharpe Ratio Z-Score])</f>
        <v>531</v>
      </c>
      <c r="AV689">
        <f>(Table2[[#This Row],[Rank 1Y]]+Table2[[#This Row],[Rank 6M]]+Table2[[#This Row],[Rank Sharpe]])/3</f>
        <v>625.33333333333337</v>
      </c>
    </row>
    <row r="690" spans="1:48" hidden="1" x14ac:dyDescent="0.3">
      <c r="A690" t="s">
        <v>1353</v>
      </c>
      <c r="B690" t="s">
        <v>1354</v>
      </c>
      <c r="C690" t="s">
        <v>3127</v>
      </c>
      <c r="D690" t="s">
        <v>475</v>
      </c>
      <c r="E690">
        <v>7947.0773463599999</v>
      </c>
      <c r="F690">
        <v>729.35</v>
      </c>
      <c r="G690">
        <v>-41.777047703235802</v>
      </c>
      <c r="H690">
        <f>(Table2[[#This Row],[1Y Return vs Nifty]]-AVERAGE(Table2[1Y Return vs Nifty]))/_xlfn.STDEV.P(Table2[1Y Return vs Nifty])</f>
        <v>-1.1418782746139449</v>
      </c>
      <c r="I690">
        <v>4.7253166457381903</v>
      </c>
      <c r="J690">
        <f>(Table2[[#This Row],[1M Return vs Nifty]]-AVERAGE(Table2[1M Return vs Nifty]))/_xlfn.STDEV.P(Table2[1M Return vs Nifty])</f>
        <v>0.62183205025803079</v>
      </c>
      <c r="K690">
        <v>-14.0723569778027</v>
      </c>
      <c r="L690">
        <f>(Table2[[#This Row],[6M Return vs Nifty]]-AVERAGE(Table2[6M Return vs Nifty]))/_xlfn.STDEV.P(Table2[6M Return vs Nifty])</f>
        <v>-0.64950359662989032</v>
      </c>
      <c r="M690">
        <v>3.0160131437966702</v>
      </c>
      <c r="N690">
        <f>(Table2[[#This Row],[1W Return vs Nifty]]-AVERAGE(Table2[1W Return vs Nifty]))/_xlfn.STDEV.P(Table2[1W Return vs Nifty])</f>
        <v>0.44372715355579323</v>
      </c>
      <c r="O690">
        <v>729.54</v>
      </c>
      <c r="P690">
        <v>740.25454953640701</v>
      </c>
      <c r="Q690">
        <v>800.60428967403004</v>
      </c>
      <c r="R690">
        <v>40.417634267096901</v>
      </c>
      <c r="S690" s="1">
        <f>(Table2[[#This Row],[Close Price]]-Table2[[#This Row],[20D EMA]])/Table2[[#This Row],[20D EMA]]</f>
        <v>-2.6043808427220016E-4</v>
      </c>
      <c r="T690" s="1">
        <f>(Table2[[#This Row],[Close Price]]-Table2[[#This Row],[50D EMA]])/Table2[[#This Row],[50D EMA]]</f>
        <v>-1.4730810561361751E-2</v>
      </c>
      <c r="U690" s="1">
        <f>(Table2[[#This Row],[Close Price]]-Table2[[#This Row],[200D EMA]])/Table2[[#This Row],[200D EMA]]</f>
        <v>-8.9000634387109701E-2</v>
      </c>
      <c r="V690">
        <v>1.0840499485959101</v>
      </c>
      <c r="W690">
        <v>702</v>
      </c>
      <c r="X690">
        <v>729</v>
      </c>
      <c r="Y690">
        <v>702</v>
      </c>
      <c r="Z690">
        <v>741.85</v>
      </c>
      <c r="AA690">
        <v>702</v>
      </c>
      <c r="AB690">
        <v>744.8</v>
      </c>
      <c r="AC690" s="1">
        <f>(Table2[[#This Row],[Close Price]]/Table2[[#This Row],[Day Low]])-1</f>
        <v>3.8960113960113896E-2</v>
      </c>
      <c r="AD690" s="1">
        <f>(Table2[[#This Row],[Day High]]/Table2[[#This Row],[Close Price]])-1</f>
        <v>-4.7987934462190296E-4</v>
      </c>
      <c r="AE690" s="1">
        <f>(Table2[[#This Row],[Close Price]]/Table2[[#This Row],[Current Week Low]])-1</f>
        <v>3.8960113960113896E-2</v>
      </c>
      <c r="AF690" s="1">
        <f>(Table2[[#This Row],[Current Week High]]/Table2[[#This Row],[Close Price]])-1</f>
        <v>1.7138548022211486E-2</v>
      </c>
      <c r="AG690" s="1">
        <f>(Table2[[#This Row],[Close Price]]/Table2[[#This Row],[Current Month Low]])-1</f>
        <v>3.8960113960113896E-2</v>
      </c>
      <c r="AH690" s="1">
        <f>(Table2[[#This Row],[Current Month High]]/Table2[[#This Row],[Close Price]])-1</f>
        <v>2.1183245355453462E-2</v>
      </c>
      <c r="AI690">
        <v>51.683005415781103</v>
      </c>
      <c r="AJ690">
        <v>8.4051724137930997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0.05</v>
      </c>
      <c r="AM690" t="s">
        <v>3159</v>
      </c>
      <c r="AN690">
        <v>0.76</v>
      </c>
      <c r="AO690" t="s">
        <v>3159</v>
      </c>
      <c r="AP690">
        <v>-4.0779071094824003E-2</v>
      </c>
      <c r="AQ690">
        <f>(Table2[[#This Row],[Sharpe Ratio]]-AVERAGE(Table2[Sharpe Ratio]))/_xlfn.STDEV.P(Table2[Sharpe Ratio])</f>
        <v>-1.1392079422715742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689</v>
      </c>
      <c r="AT690">
        <f>_xlfn.RANK.AVG(Table2[[#This Row],[6M Return vs Nifty Z-Score]],Table2[6M Return vs Nifty Z-Score])</f>
        <v>547</v>
      </c>
      <c r="AU690">
        <f>_xlfn.RANK.AVG(Table2[[#This Row],[Sharpe Ratio Z-Score]],Table2[Sharpe Ratio Z-Score])</f>
        <v>646</v>
      </c>
      <c r="AV690">
        <f>(Table2[[#This Row],[Rank 1Y]]+Table2[[#This Row],[Rank 6M]]+Table2[[#This Row],[Rank Sharpe]])/3</f>
        <v>627.33333333333337</v>
      </c>
    </row>
    <row r="691" spans="1:48" hidden="1" x14ac:dyDescent="0.3">
      <c r="A691" t="s">
        <v>363</v>
      </c>
      <c r="B691" t="s">
        <v>364</v>
      </c>
      <c r="C691" t="s">
        <v>3113</v>
      </c>
      <c r="D691" t="s">
        <v>365</v>
      </c>
      <c r="E691">
        <v>64717.229760219998</v>
      </c>
      <c r="F691">
        <v>680.3</v>
      </c>
      <c r="G691">
        <v>-30.8151172800514</v>
      </c>
      <c r="H691">
        <f>(Table2[[#This Row],[1Y Return vs Nifty]]-AVERAGE(Table2[1Y Return vs Nifty]))/_xlfn.STDEV.P(Table2[1Y Return vs Nifty])</f>
        <v>-0.92156724330924655</v>
      </c>
      <c r="I691">
        <v>-2.0378400679341202</v>
      </c>
      <c r="J691">
        <f>(Table2[[#This Row],[1M Return vs Nifty]]-AVERAGE(Table2[1M Return vs Nifty]))/_xlfn.STDEV.P(Table2[1M Return vs Nifty])</f>
        <v>-0.11798328087603636</v>
      </c>
      <c r="K691">
        <v>-12.1947136152264</v>
      </c>
      <c r="L691">
        <f>(Table2[[#This Row],[6M Return vs Nifty]]-AVERAGE(Table2[6M Return vs Nifty]))/_xlfn.STDEV.P(Table2[6M Return vs Nifty])</f>
        <v>-0.58431544249128253</v>
      </c>
      <c r="M691">
        <v>0.53722899874271901</v>
      </c>
      <c r="N691">
        <f>(Table2[[#This Row],[1W Return vs Nifty]]-AVERAGE(Table2[1W Return vs Nifty]))/_xlfn.STDEV.P(Table2[1W Return vs Nifty])</f>
        <v>-7.541542579945032E-2</v>
      </c>
      <c r="O691">
        <v>701.14</v>
      </c>
      <c r="P691">
        <v>720.58080299775099</v>
      </c>
      <c r="Q691">
        <v>735.94923242420998</v>
      </c>
      <c r="R691">
        <v>32.292860758331699</v>
      </c>
      <c r="S691" s="1">
        <f>(Table2[[#This Row],[Close Price]]-Table2[[#This Row],[20D EMA]])/Table2[[#This Row],[20D EMA]]</f>
        <v>-2.9723022506204226E-2</v>
      </c>
      <c r="T691" s="1">
        <f>(Table2[[#This Row],[Close Price]]-Table2[[#This Row],[50D EMA]])/Table2[[#This Row],[50D EMA]]</f>
        <v>-5.5900466443423641E-2</v>
      </c>
      <c r="U691" s="1">
        <f>(Table2[[#This Row],[Close Price]]-Table2[[#This Row],[200D EMA]])/Table2[[#This Row],[200D EMA]]</f>
        <v>-7.5615585929619047E-2</v>
      </c>
      <c r="V691">
        <v>0.64981162491904398</v>
      </c>
      <c r="W691">
        <v>673.25</v>
      </c>
      <c r="X691">
        <v>693</v>
      </c>
      <c r="Y691">
        <v>673.25</v>
      </c>
      <c r="Z691">
        <v>700.9</v>
      </c>
      <c r="AA691">
        <v>673.25</v>
      </c>
      <c r="AB691">
        <v>704.85</v>
      </c>
      <c r="AC691" s="1">
        <f>(Table2[[#This Row],[Close Price]]/Table2[[#This Row],[Day Low]])-1</f>
        <v>1.0471593018937853E-2</v>
      </c>
      <c r="AD691" s="1">
        <f>(Table2[[#This Row],[Day High]]/Table2[[#This Row],[Close Price]])-1</f>
        <v>1.8668234602381428E-2</v>
      </c>
      <c r="AE691" s="1">
        <f>(Table2[[#This Row],[Close Price]]/Table2[[#This Row],[Current Week Low]])-1</f>
        <v>1.0471593018937853E-2</v>
      </c>
      <c r="AF691" s="1">
        <f>(Table2[[#This Row],[Current Week High]]/Table2[[#This Row],[Close Price]])-1</f>
        <v>3.0280758488901993E-2</v>
      </c>
      <c r="AG691" s="1">
        <f>(Table2[[#This Row],[Close Price]]/Table2[[#This Row],[Current Month Low]])-1</f>
        <v>1.0471593018937853E-2</v>
      </c>
      <c r="AH691" s="1">
        <f>(Table2[[#This Row],[Current Month High]]/Table2[[#This Row],[Close Price]])-1</f>
        <v>3.6087020432162387E-2</v>
      </c>
      <c r="AI691">
        <v>20.1528737321769</v>
      </c>
      <c r="AJ691">
        <v>4.9926691874372802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-0.06</v>
      </c>
      <c r="AM691" t="s">
        <v>3158</v>
      </c>
      <c r="AN691">
        <v>1.91</v>
      </c>
      <c r="AO691" t="s">
        <v>3159</v>
      </c>
      <c r="AP691">
        <v>-0.13427855996452401</v>
      </c>
      <c r="AQ691">
        <f>(Table2[[#This Row],[Sharpe Ratio]]-AVERAGE(Table2[Sharpe Ratio]))/_xlfn.STDEV.P(Table2[Sharpe Ratio])</f>
        <v>-2.2474541149697087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633</v>
      </c>
      <c r="AT691">
        <f>_xlfn.RANK.AVG(Table2[[#This Row],[6M Return vs Nifty Z-Score]],Table2[6M Return vs Nifty Z-Score])</f>
        <v>519</v>
      </c>
      <c r="AU691">
        <f>_xlfn.RANK.AVG(Table2[[#This Row],[Sharpe Ratio Z-Score]],Table2[Sharpe Ratio Z-Score])</f>
        <v>732</v>
      </c>
      <c r="AV691">
        <f>(Table2[[#This Row],[Rank 1Y]]+Table2[[#This Row],[Rank 6M]]+Table2[[#This Row],[Rank Sharpe]])/3</f>
        <v>628</v>
      </c>
    </row>
    <row r="692" spans="1:48" hidden="1" x14ac:dyDescent="0.3">
      <c r="A692" t="s">
        <v>2121</v>
      </c>
      <c r="B692" t="s">
        <v>2122</v>
      </c>
      <c r="C692" t="s">
        <v>3115</v>
      </c>
      <c r="D692" t="s">
        <v>203</v>
      </c>
      <c r="E692">
        <v>2796.1512868059999</v>
      </c>
      <c r="F692">
        <v>204.02</v>
      </c>
      <c r="G692">
        <v>-30.531129014025101</v>
      </c>
      <c r="H692">
        <f>(Table2[[#This Row],[1Y Return vs Nifty]]-AVERAGE(Table2[1Y Return vs Nifty]))/_xlfn.STDEV.P(Table2[1Y Return vs Nifty])</f>
        <v>-0.91585969497137709</v>
      </c>
      <c r="I692">
        <v>-5.9109431331093996</v>
      </c>
      <c r="J692">
        <f>(Table2[[#This Row],[1M Return vs Nifty]]-AVERAGE(Table2[1M Return vs Nifty]))/_xlfn.STDEV.P(Table2[1M Return vs Nifty])</f>
        <v>-0.54165837048122079</v>
      </c>
      <c r="K692">
        <v>-21.2541895984813</v>
      </c>
      <c r="L692">
        <f>(Table2[[#This Row],[6M Return vs Nifty]]-AVERAGE(Table2[6M Return vs Nifty]))/_xlfn.STDEV.P(Table2[6M Return vs Nifty])</f>
        <v>-0.89884296597216218</v>
      </c>
      <c r="M692">
        <v>-5.2595680651776204</v>
      </c>
      <c r="N692">
        <f>(Table2[[#This Row],[1W Return vs Nifty]]-AVERAGE(Table2[1W Return vs Nifty]))/_xlfn.STDEV.P(Table2[1W Return vs Nifty])</f>
        <v>-1.2894639284765594</v>
      </c>
      <c r="O692">
        <v>223.98</v>
      </c>
      <c r="P692">
        <v>235.78634198050699</v>
      </c>
      <c r="Q692">
        <v>241.39431505417201</v>
      </c>
      <c r="R692">
        <v>23.3532127947453</v>
      </c>
      <c r="S692" s="1">
        <f>(Table2[[#This Row],[Close Price]]-Table2[[#This Row],[20D EMA]])/Table2[[#This Row],[20D EMA]]</f>
        <v>-8.9115099562460845E-2</v>
      </c>
      <c r="T692" s="1">
        <f>(Table2[[#This Row],[Close Price]]-Table2[[#This Row],[50D EMA]])/Table2[[#This Row],[50D EMA]]</f>
        <v>-0.13472511475297064</v>
      </c>
      <c r="U692" s="1">
        <f>(Table2[[#This Row],[Close Price]]-Table2[[#This Row],[200D EMA]])/Table2[[#This Row],[200D EMA]]</f>
        <v>-0.15482682367969072</v>
      </c>
      <c r="V692">
        <v>0.86862528690260499</v>
      </c>
      <c r="W692">
        <v>200.1</v>
      </c>
      <c r="X692">
        <v>209.98</v>
      </c>
      <c r="Y692">
        <v>200.1</v>
      </c>
      <c r="Z692">
        <v>225.3</v>
      </c>
      <c r="AA692">
        <v>200.1</v>
      </c>
      <c r="AB692">
        <v>236.4</v>
      </c>
      <c r="AC692" s="1">
        <f>(Table2[[#This Row],[Close Price]]/Table2[[#This Row],[Day Low]])-1</f>
        <v>1.9590204897551367E-2</v>
      </c>
      <c r="AD692" s="1">
        <f>(Table2[[#This Row],[Day High]]/Table2[[#This Row],[Close Price]])-1</f>
        <v>2.9212822272326244E-2</v>
      </c>
      <c r="AE692" s="1">
        <f>(Table2[[#This Row],[Close Price]]/Table2[[#This Row],[Current Week Low]])-1</f>
        <v>1.9590204897551367E-2</v>
      </c>
      <c r="AF692" s="1">
        <f>(Table2[[#This Row],[Current Week High]]/Table2[[#This Row],[Close Price]])-1</f>
        <v>0.10430349965689634</v>
      </c>
      <c r="AG692" s="1">
        <f>(Table2[[#This Row],[Close Price]]/Table2[[#This Row],[Current Month Low]])-1</f>
        <v>1.9590204897551367E-2</v>
      </c>
      <c r="AH692" s="1">
        <f>(Table2[[#This Row],[Current Month High]]/Table2[[#This Row],[Close Price]])-1</f>
        <v>0.15870993039898051</v>
      </c>
      <c r="AI692">
        <v>41.628271738064797</v>
      </c>
      <c r="AJ692">
        <v>2.1376720901126398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-0.15</v>
      </c>
      <c r="AM692" t="s">
        <v>3158</v>
      </c>
      <c r="AN692">
        <v>-8.23</v>
      </c>
      <c r="AO692" t="s">
        <v>3158</v>
      </c>
      <c r="AP692">
        <v>-2.7765744406549001E-2</v>
      </c>
      <c r="AQ692">
        <f>(Table2[[#This Row],[Sharpe Ratio]]-AVERAGE(Table2[Sharpe Ratio]))/_xlfn.STDEV.P(Table2[Sharpe Ratio])</f>
        <v>-0.9849614359997636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631</v>
      </c>
      <c r="AT692">
        <f>_xlfn.RANK.AVG(Table2[[#This Row],[6M Return vs Nifty Z-Score]],Table2[6M Return vs Nifty Z-Score])</f>
        <v>639</v>
      </c>
      <c r="AU692">
        <f>_xlfn.RANK.AVG(Table2[[#This Row],[Sharpe Ratio Z-Score]],Table2[Sharpe Ratio Z-Score])</f>
        <v>614</v>
      </c>
      <c r="AV692">
        <f>(Table2[[#This Row],[Rank 1Y]]+Table2[[#This Row],[Rank 6M]]+Table2[[#This Row],[Rank Sharpe]])/3</f>
        <v>628</v>
      </c>
    </row>
    <row r="693" spans="1:48" hidden="1" x14ac:dyDescent="0.3">
      <c r="A693" t="s">
        <v>1652</v>
      </c>
      <c r="B693" t="s">
        <v>1653</v>
      </c>
      <c r="C693" t="s">
        <v>3113</v>
      </c>
      <c r="D693" t="s">
        <v>24</v>
      </c>
      <c r="E693">
        <v>5220.6497053749999</v>
      </c>
      <c r="F693">
        <v>308.75</v>
      </c>
      <c r="G693">
        <v>-36.704632290217603</v>
      </c>
      <c r="H693">
        <f>(Table2[[#This Row],[1Y Return vs Nifty]]-AVERAGE(Table2[1Y Return vs Nifty]))/_xlfn.STDEV.P(Table2[1Y Return vs Nifty])</f>
        <v>-1.039933724000454</v>
      </c>
      <c r="I693">
        <v>8.6822843689376494</v>
      </c>
      <c r="J693">
        <f>(Table2[[#This Row],[1M Return vs Nifty]]-AVERAGE(Table2[1M Return vs Nifty]))/_xlfn.STDEV.P(Table2[1M Return vs Nifty])</f>
        <v>1.0546810156690465</v>
      </c>
      <c r="K693">
        <v>-19.659643750877098</v>
      </c>
      <c r="L693">
        <f>(Table2[[#This Row],[6M Return vs Nifty]]-AVERAGE(Table2[6M Return vs Nifty]))/_xlfn.STDEV.P(Table2[6M Return vs Nifty])</f>
        <v>-0.8434834112417704</v>
      </c>
      <c r="M693">
        <v>5.7384389665443702</v>
      </c>
      <c r="N693">
        <f>(Table2[[#This Row],[1W Return vs Nifty]]-AVERAGE(Table2[1W Return vs Nifty]))/_xlfn.STDEV.P(Table2[1W Return vs Nifty])</f>
        <v>1.0138966725696406</v>
      </c>
      <c r="O693">
        <v>311.83999999999997</v>
      </c>
      <c r="P693">
        <v>315.97770436957097</v>
      </c>
      <c r="Q693">
        <v>334.19613856718001</v>
      </c>
      <c r="R693">
        <v>43.305637902343904</v>
      </c>
      <c r="S693" s="1">
        <f>(Table2[[#This Row],[Close Price]]-Table2[[#This Row],[20D EMA]])/Table2[[#This Row],[20D EMA]]</f>
        <v>-9.9089276552077193E-3</v>
      </c>
      <c r="T693" s="1">
        <f>(Table2[[#This Row],[Close Price]]-Table2[[#This Row],[50D EMA]])/Table2[[#This Row],[50D EMA]]</f>
        <v>-2.2874096082163349E-2</v>
      </c>
      <c r="U693" s="1">
        <f>(Table2[[#This Row],[Close Price]]-Table2[[#This Row],[200D EMA]])/Table2[[#This Row],[200D EMA]]</f>
        <v>-7.6141330286689832E-2</v>
      </c>
      <c r="V693">
        <v>0.46352991302109398</v>
      </c>
      <c r="W693">
        <v>304.10000000000002</v>
      </c>
      <c r="X693">
        <v>315.75</v>
      </c>
      <c r="Y693">
        <v>304.10000000000002</v>
      </c>
      <c r="Z693">
        <v>322.89999999999998</v>
      </c>
      <c r="AA693">
        <v>304.10000000000002</v>
      </c>
      <c r="AB693">
        <v>322.89999999999998</v>
      </c>
      <c r="AC693" s="1">
        <f>(Table2[[#This Row],[Close Price]]/Table2[[#This Row],[Day Low]])-1</f>
        <v>1.5291022689904565E-2</v>
      </c>
      <c r="AD693" s="1">
        <f>(Table2[[#This Row],[Day High]]/Table2[[#This Row],[Close Price]])-1</f>
        <v>2.2672064777327972E-2</v>
      </c>
      <c r="AE693" s="1">
        <f>(Table2[[#This Row],[Close Price]]/Table2[[#This Row],[Current Week Low]])-1</f>
        <v>1.5291022689904565E-2</v>
      </c>
      <c r="AF693" s="1">
        <f>(Table2[[#This Row],[Current Week High]]/Table2[[#This Row],[Close Price]])-1</f>
        <v>4.5829959514170016E-2</v>
      </c>
      <c r="AG693" s="1">
        <f>(Table2[[#This Row],[Close Price]]/Table2[[#This Row],[Current Month Low]])-1</f>
        <v>1.5291022689904565E-2</v>
      </c>
      <c r="AH693" s="1">
        <f>(Table2[[#This Row],[Current Month High]]/Table2[[#This Row],[Close Price]])-1</f>
        <v>4.5829959514170016E-2</v>
      </c>
      <c r="AI693">
        <v>36.761133603238797</v>
      </c>
      <c r="AJ693">
        <v>5.7181989385379097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-0.03</v>
      </c>
      <c r="AM693" t="s">
        <v>3158</v>
      </c>
      <c r="AN693">
        <v>-0.39</v>
      </c>
      <c r="AO693" t="s">
        <v>3158</v>
      </c>
      <c r="AP693">
        <v>-1.9538526123823001E-2</v>
      </c>
      <c r="AQ693">
        <f>(Table2[[#This Row],[Sharpe Ratio]]-AVERAGE(Table2[Sharpe Ratio]))/_xlfn.STDEV.P(Table2[Sharpe Ratio])</f>
        <v>-0.88744450532980401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666</v>
      </c>
      <c r="AT693">
        <f>_xlfn.RANK.AVG(Table2[[#This Row],[6M Return vs Nifty Z-Score]],Table2[6M Return vs Nifty Z-Score])</f>
        <v>626</v>
      </c>
      <c r="AU693">
        <f>_xlfn.RANK.AVG(Table2[[#This Row],[Sharpe Ratio Z-Score]],Table2[Sharpe Ratio Z-Score])</f>
        <v>596</v>
      </c>
      <c r="AV693">
        <f>(Table2[[#This Row],[Rank 1Y]]+Table2[[#This Row],[Rank 6M]]+Table2[[#This Row],[Rank Sharpe]])/3</f>
        <v>629.33333333333337</v>
      </c>
    </row>
    <row r="694" spans="1:48" hidden="1" x14ac:dyDescent="0.3">
      <c r="A694" t="s">
        <v>1357</v>
      </c>
      <c r="B694" t="s">
        <v>1358</v>
      </c>
      <c r="C694" t="s">
        <v>3116</v>
      </c>
      <c r="D694" t="s">
        <v>48</v>
      </c>
      <c r="E694">
        <v>7932.1909818000004</v>
      </c>
      <c r="F694">
        <v>309.2</v>
      </c>
      <c r="G694">
        <v>-24.071096840470101</v>
      </c>
      <c r="H694">
        <f>(Table2[[#This Row],[1Y Return vs Nifty]]-AVERAGE(Table2[1Y Return vs Nifty]))/_xlfn.STDEV.P(Table2[1Y Return vs Nifty])</f>
        <v>-0.78602705642375925</v>
      </c>
      <c r="I694">
        <v>-24.245433939214099</v>
      </c>
      <c r="J694">
        <f>(Table2[[#This Row],[1M Return vs Nifty]]-AVERAGE(Table2[1M Return vs Nifty]))/_xlfn.STDEV.P(Table2[1M Return vs Nifty])</f>
        <v>-2.5472510191731805</v>
      </c>
      <c r="K694">
        <v>-33.9833024206998</v>
      </c>
      <c r="L694">
        <f>(Table2[[#This Row],[6M Return vs Nifty]]-AVERAGE(Table2[6M Return vs Nifty]))/_xlfn.STDEV.P(Table2[6M Return vs Nifty])</f>
        <v>-1.3407731989659095</v>
      </c>
      <c r="M694">
        <v>3.88817125081846</v>
      </c>
      <c r="N694">
        <f>(Table2[[#This Row],[1W Return vs Nifty]]-AVERAGE(Table2[1W Return vs Nifty]))/_xlfn.STDEV.P(Table2[1W Return vs Nifty])</f>
        <v>0.62638703145937069</v>
      </c>
      <c r="O694">
        <v>340.83</v>
      </c>
      <c r="P694">
        <v>385.63920909245201</v>
      </c>
      <c r="Q694">
        <v>421.92316028985999</v>
      </c>
      <c r="R694">
        <v>32.528119753734401</v>
      </c>
      <c r="S694" s="1">
        <f>(Table2[[#This Row],[Close Price]]-Table2[[#This Row],[20D EMA]])/Table2[[#This Row],[20D EMA]]</f>
        <v>-9.2802863597687982E-2</v>
      </c>
      <c r="T694" s="1">
        <f>(Table2[[#This Row],[Close Price]]-Table2[[#This Row],[50D EMA]])/Table2[[#This Row],[50D EMA]]</f>
        <v>-0.19821430832290371</v>
      </c>
      <c r="U694" s="1">
        <f>(Table2[[#This Row],[Close Price]]-Table2[[#This Row],[200D EMA]])/Table2[[#This Row],[200D EMA]]</f>
        <v>-0.26716514024122195</v>
      </c>
      <c r="V694">
        <v>0.72768246500516798</v>
      </c>
      <c r="W694">
        <v>295.55</v>
      </c>
      <c r="X694">
        <v>312.7</v>
      </c>
      <c r="Y694">
        <v>295.55</v>
      </c>
      <c r="Z694">
        <v>327.8</v>
      </c>
      <c r="AA694">
        <v>295.55</v>
      </c>
      <c r="AB694">
        <v>334.45</v>
      </c>
      <c r="AC694" s="1">
        <f>(Table2[[#This Row],[Close Price]]/Table2[[#This Row],[Day Low]])-1</f>
        <v>4.6185078666892254E-2</v>
      </c>
      <c r="AD694" s="1">
        <f>(Table2[[#This Row],[Day High]]/Table2[[#This Row],[Close Price]])-1</f>
        <v>1.131953428201804E-2</v>
      </c>
      <c r="AE694" s="1">
        <f>(Table2[[#This Row],[Close Price]]/Table2[[#This Row],[Current Week Low]])-1</f>
        <v>4.6185078666892254E-2</v>
      </c>
      <c r="AF694" s="1">
        <f>(Table2[[#This Row],[Current Week High]]/Table2[[#This Row],[Close Price]])-1</f>
        <v>6.0155239327296384E-2</v>
      </c>
      <c r="AG694" s="1">
        <f>(Table2[[#This Row],[Close Price]]/Table2[[#This Row],[Current Month Low]])-1</f>
        <v>4.6185078666892254E-2</v>
      </c>
      <c r="AH694" s="1">
        <f>(Table2[[#This Row],[Current Month High]]/Table2[[#This Row],[Close Price]])-1</f>
        <v>8.1662354463130749E-2</v>
      </c>
      <c r="AI694">
        <v>85.899094437257403</v>
      </c>
      <c r="AJ694">
        <v>4.6185078666892201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-0.25</v>
      </c>
      <c r="AM694" t="s">
        <v>3158</v>
      </c>
      <c r="AN694">
        <v>-2.83</v>
      </c>
      <c r="AO694" t="s">
        <v>3158</v>
      </c>
      <c r="AP694">
        <v>-8.7254862855270007E-3</v>
      </c>
      <c r="AQ694">
        <f>(Table2[[#This Row],[Sharpe Ratio]]-AVERAGE(Table2[Sharpe Ratio]))/_xlfn.STDEV.P(Table2[Sharpe Ratio])</f>
        <v>-0.75927792216565304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598</v>
      </c>
      <c r="AT694">
        <f>_xlfn.RANK.AVG(Table2[[#This Row],[6M Return vs Nifty Z-Score]],Table2[6M Return vs Nifty Z-Score])</f>
        <v>716</v>
      </c>
      <c r="AU694">
        <f>_xlfn.RANK.AVG(Table2[[#This Row],[Sharpe Ratio Z-Score]],Table2[Sharpe Ratio Z-Score])</f>
        <v>576</v>
      </c>
      <c r="AV694">
        <f>(Table2[[#This Row],[Rank 1Y]]+Table2[[#This Row],[Rank 6M]]+Table2[[#This Row],[Rank Sharpe]])/3</f>
        <v>630</v>
      </c>
    </row>
    <row r="695" spans="1:48" hidden="1" x14ac:dyDescent="0.3">
      <c r="A695" t="s">
        <v>1593</v>
      </c>
      <c r="B695" t="s">
        <v>1594</v>
      </c>
      <c r="C695" t="s">
        <v>3114</v>
      </c>
      <c r="D695" t="s">
        <v>629</v>
      </c>
      <c r="E695">
        <v>5725.9555085900001</v>
      </c>
      <c r="F695">
        <v>117.38</v>
      </c>
      <c r="G695">
        <v>-38.270921999942203</v>
      </c>
      <c r="H695">
        <f>(Table2[[#This Row],[1Y Return vs Nifty]]-AVERAGE(Table2[1Y Return vs Nifty]))/_xlfn.STDEV.P(Table2[1Y Return vs Nifty])</f>
        <v>-1.0714127507731053</v>
      </c>
      <c r="I695">
        <v>3.62851998212563</v>
      </c>
      <c r="J695">
        <f>(Table2[[#This Row],[1M Return vs Nifty]]-AVERAGE(Table2[1M Return vs Nifty]))/_xlfn.STDEV.P(Table2[1M Return vs Nifty])</f>
        <v>0.50185449817249428</v>
      </c>
      <c r="K695">
        <v>-10.3693893571391</v>
      </c>
      <c r="L695">
        <f>(Table2[[#This Row],[6M Return vs Nifty]]-AVERAGE(Table2[6M Return vs Nifty]))/_xlfn.STDEV.P(Table2[6M Return vs Nifty])</f>
        <v>-0.52094370669696755</v>
      </c>
      <c r="M695">
        <v>1.2002283319548099</v>
      </c>
      <c r="N695">
        <f>(Table2[[#This Row],[1W Return vs Nifty]]-AVERAGE(Table2[1W Return vs Nifty]))/_xlfn.STDEV.P(Table2[1W Return vs Nifty])</f>
        <v>6.343941746768704E-2</v>
      </c>
      <c r="O695">
        <v>120.51</v>
      </c>
      <c r="P695">
        <v>123.676829514848</v>
      </c>
      <c r="Q695">
        <v>132.70933702954301</v>
      </c>
      <c r="R695">
        <v>41.245203435914497</v>
      </c>
      <c r="S695" s="1">
        <f>(Table2[[#This Row],[Close Price]]-Table2[[#This Row],[20D EMA]])/Table2[[#This Row],[20D EMA]]</f>
        <v>-2.597294830304547E-2</v>
      </c>
      <c r="T695" s="1">
        <f>(Table2[[#This Row],[Close Price]]-Table2[[#This Row],[50D EMA]])/Table2[[#This Row],[50D EMA]]</f>
        <v>-5.0913574834904989E-2</v>
      </c>
      <c r="U695" s="1">
        <f>(Table2[[#This Row],[Close Price]]-Table2[[#This Row],[200D EMA]])/Table2[[#This Row],[200D EMA]]</f>
        <v>-0.11551061419386401</v>
      </c>
      <c r="V695">
        <v>1.3121375414640699</v>
      </c>
      <c r="W695">
        <v>116.52</v>
      </c>
      <c r="X695">
        <v>121.9</v>
      </c>
      <c r="Y695">
        <v>116.52</v>
      </c>
      <c r="Z695">
        <v>126.5</v>
      </c>
      <c r="AA695">
        <v>115.95</v>
      </c>
      <c r="AB695">
        <v>130.75</v>
      </c>
      <c r="AC695" s="1">
        <f>(Table2[[#This Row],[Close Price]]/Table2[[#This Row],[Day Low]])-1</f>
        <v>7.3807071747340469E-3</v>
      </c>
      <c r="AD695" s="1">
        <f>(Table2[[#This Row],[Day High]]/Table2[[#This Row],[Close Price]])-1</f>
        <v>3.8507411824842519E-2</v>
      </c>
      <c r="AE695" s="1">
        <f>(Table2[[#This Row],[Close Price]]/Table2[[#This Row],[Current Week Low]])-1</f>
        <v>7.3807071747340469E-3</v>
      </c>
      <c r="AF695" s="1">
        <f>(Table2[[#This Row],[Current Week High]]/Table2[[#This Row],[Close Price]])-1</f>
        <v>7.7696370761628941E-2</v>
      </c>
      <c r="AG695" s="1">
        <f>(Table2[[#This Row],[Close Price]]/Table2[[#This Row],[Current Month Low]])-1</f>
        <v>1.233290211297966E-2</v>
      </c>
      <c r="AH695" s="1">
        <f>(Table2[[#This Row],[Current Month High]]/Table2[[#This Row],[Close Price]])-1</f>
        <v>0.11390356108365984</v>
      </c>
      <c r="AI695">
        <v>38.780030669619997</v>
      </c>
      <c r="AJ695">
        <v>7.1963470319634499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3158</v>
      </c>
      <c r="AN695">
        <v>0.69</v>
      </c>
      <c r="AO695" t="s">
        <v>3159</v>
      </c>
      <c r="AP695">
        <v>-0.109032001573031</v>
      </c>
      <c r="AQ695">
        <f>(Table2[[#This Row],[Sharpe Ratio]]-AVERAGE(Table2[Sharpe Ratio]))/_xlfn.STDEV.P(Table2[Sharpe Ratio])</f>
        <v>-1.9482075410107438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675</v>
      </c>
      <c r="AT695">
        <f>_xlfn.RANK.AVG(Table2[[#This Row],[6M Return vs Nifty Z-Score]],Table2[6M Return vs Nifty Z-Score])</f>
        <v>499</v>
      </c>
      <c r="AU695">
        <f>_xlfn.RANK.AVG(Table2[[#This Row],[Sharpe Ratio Z-Score]],Table2[Sharpe Ratio Z-Score])</f>
        <v>717</v>
      </c>
      <c r="AV695">
        <f>(Table2[[#This Row],[Rank 1Y]]+Table2[[#This Row],[Rank 6M]]+Table2[[#This Row],[Rank Sharpe]])/3</f>
        <v>630.33333333333337</v>
      </c>
    </row>
    <row r="696" spans="1:48" hidden="1" x14ac:dyDescent="0.3">
      <c r="A696" t="s">
        <v>1801</v>
      </c>
      <c r="B696" t="s">
        <v>1802</v>
      </c>
      <c r="C696" t="s">
        <v>3123</v>
      </c>
      <c r="D696" t="s">
        <v>449</v>
      </c>
      <c r="E696">
        <v>4167.0295922400001</v>
      </c>
      <c r="F696">
        <v>83.4</v>
      </c>
      <c r="G696">
        <v>-29.417227308439202</v>
      </c>
      <c r="H696">
        <f>(Table2[[#This Row],[1Y Return vs Nifty]]-AVERAGE(Table2[1Y Return vs Nifty]))/_xlfn.STDEV.P(Table2[1Y Return vs Nifty])</f>
        <v>-0.89347268610926422</v>
      </c>
      <c r="I696">
        <v>3.5284859483484698</v>
      </c>
      <c r="J696">
        <f>(Table2[[#This Row],[1M Return vs Nifty]]-AVERAGE(Table2[1M Return vs Nifty]))/_xlfn.STDEV.P(Table2[1M Return vs Nifty])</f>
        <v>0.49091186961061056</v>
      </c>
      <c r="K696">
        <v>-26.390196418929801</v>
      </c>
      <c r="L696">
        <f>(Table2[[#This Row],[6M Return vs Nifty]]-AVERAGE(Table2[6M Return vs Nifty]))/_xlfn.STDEV.P(Table2[6M Return vs Nifty])</f>
        <v>-1.0771552114930323</v>
      </c>
      <c r="M696">
        <v>1.7777424409268101</v>
      </c>
      <c r="N696">
        <f>(Table2[[#This Row],[1W Return vs Nifty]]-AVERAGE(Table2[1W Return vs Nifty]))/_xlfn.STDEV.P(Table2[1W Return vs Nifty])</f>
        <v>0.18439071721841377</v>
      </c>
      <c r="O696">
        <v>86.99</v>
      </c>
      <c r="P696">
        <v>90.264946451823107</v>
      </c>
      <c r="Q696">
        <v>96.618530596253606</v>
      </c>
      <c r="R696">
        <v>33.381964419256398</v>
      </c>
      <c r="S696" s="1">
        <f>(Table2[[#This Row],[Close Price]]-Table2[[#This Row],[20D EMA]])/Table2[[#This Row],[20D EMA]]</f>
        <v>-4.1269111392113915E-2</v>
      </c>
      <c r="T696" s="1">
        <f>(Table2[[#This Row],[Close Price]]-Table2[[#This Row],[50D EMA]])/Table2[[#This Row],[50D EMA]]</f>
        <v>-7.6053293351114021E-2</v>
      </c>
      <c r="U696" s="1">
        <f>(Table2[[#This Row],[Close Price]]-Table2[[#This Row],[200D EMA]])/Table2[[#This Row],[200D EMA]]</f>
        <v>-0.13681154654991359</v>
      </c>
      <c r="V696">
        <v>0.73944835711715295</v>
      </c>
      <c r="W696">
        <v>83</v>
      </c>
      <c r="X696">
        <v>86.45</v>
      </c>
      <c r="Y696">
        <v>83</v>
      </c>
      <c r="Z696">
        <v>89.6</v>
      </c>
      <c r="AA696">
        <v>83</v>
      </c>
      <c r="AB696">
        <v>90.5</v>
      </c>
      <c r="AC696" s="1">
        <f>(Table2[[#This Row],[Close Price]]/Table2[[#This Row],[Day Low]])-1</f>
        <v>4.8192771084338837E-3</v>
      </c>
      <c r="AD696" s="1">
        <f>(Table2[[#This Row],[Day High]]/Table2[[#This Row],[Close Price]])-1</f>
        <v>3.6570743405275774E-2</v>
      </c>
      <c r="AE696" s="1">
        <f>(Table2[[#This Row],[Close Price]]/Table2[[#This Row],[Current Week Low]])-1</f>
        <v>4.8192771084338837E-3</v>
      </c>
      <c r="AF696" s="1">
        <f>(Table2[[#This Row],[Current Week High]]/Table2[[#This Row],[Close Price]])-1</f>
        <v>7.434052757793741E-2</v>
      </c>
      <c r="AG696" s="1">
        <f>(Table2[[#This Row],[Close Price]]/Table2[[#This Row],[Current Month Low]])-1</f>
        <v>4.8192771084338837E-3</v>
      </c>
      <c r="AH696" s="1">
        <f>(Table2[[#This Row],[Current Month High]]/Table2[[#This Row],[Close Price]])-1</f>
        <v>8.5131894484412385E-2</v>
      </c>
      <c r="AI696">
        <v>45.743405275779303</v>
      </c>
      <c r="AJ696">
        <v>2.9502530551783699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3158</v>
      </c>
      <c r="AN696">
        <v>-1.5</v>
      </c>
      <c r="AO696" t="s">
        <v>3158</v>
      </c>
      <c r="AP696">
        <v>-1.0167597050472999E-2</v>
      </c>
      <c r="AQ696">
        <f>(Table2[[#This Row],[Sharpe Ratio]]-AVERAGE(Table2[Sharpe Ratio]))/_xlfn.STDEV.P(Table2[Sharpe Ratio])</f>
        <v>-0.77637121064432535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627</v>
      </c>
      <c r="AT696">
        <f>_xlfn.RANK.AVG(Table2[[#This Row],[6M Return vs Nifty Z-Score]],Table2[6M Return vs Nifty Z-Score])</f>
        <v>684</v>
      </c>
      <c r="AU696">
        <f>_xlfn.RANK.AVG(Table2[[#This Row],[Sharpe Ratio Z-Score]],Table2[Sharpe Ratio Z-Score])</f>
        <v>580</v>
      </c>
      <c r="AV696">
        <f>(Table2[[#This Row],[Rank 1Y]]+Table2[[#This Row],[Rank 6M]]+Table2[[#This Row],[Rank Sharpe]])/3</f>
        <v>630.33333333333337</v>
      </c>
    </row>
    <row r="697" spans="1:48" hidden="1" x14ac:dyDescent="0.3">
      <c r="A697" t="s">
        <v>2134</v>
      </c>
      <c r="B697" t="s">
        <v>2135</v>
      </c>
      <c r="C697" t="s">
        <v>3126</v>
      </c>
      <c r="D697" t="s">
        <v>138</v>
      </c>
      <c r="E697">
        <v>2736.91876809</v>
      </c>
      <c r="F697">
        <v>360.1</v>
      </c>
      <c r="G697">
        <v>-48.279042646940901</v>
      </c>
      <c r="H697">
        <f>(Table2[[#This Row],[1Y Return vs Nifty]]-AVERAGE(Table2[1Y Return vs Nifty]))/_xlfn.STDEV.P(Table2[1Y Return vs Nifty])</f>
        <v>-1.2725542738481637</v>
      </c>
      <c r="I697">
        <v>-1.5112805661083499</v>
      </c>
      <c r="J697">
        <f>(Table2[[#This Row],[1M Return vs Nifty]]-AVERAGE(Table2[1M Return vs Nifty]))/_xlfn.STDEV.P(Table2[1M Return vs Nifty])</f>
        <v>-6.0383433837522725E-2</v>
      </c>
      <c r="K697">
        <v>-32.6324065652882</v>
      </c>
      <c r="L697">
        <f>(Table2[[#This Row],[6M Return vs Nifty]]-AVERAGE(Table2[6M Return vs Nifty]))/_xlfn.STDEV.P(Table2[6M Return vs Nifty])</f>
        <v>-1.2938727017772698</v>
      </c>
      <c r="M697">
        <v>3.4909668694547502</v>
      </c>
      <c r="N697">
        <f>(Table2[[#This Row],[1W Return vs Nifty]]-AVERAGE(Table2[1W Return vs Nifty]))/_xlfn.STDEV.P(Table2[1W Return vs Nifty])</f>
        <v>0.54319878472001137</v>
      </c>
      <c r="O697">
        <v>372.02</v>
      </c>
      <c r="P697">
        <v>385.63862731220303</v>
      </c>
      <c r="Q697">
        <v>422.80093873392798</v>
      </c>
      <c r="R697">
        <v>37.610097557371397</v>
      </c>
      <c r="S697" s="1">
        <f>(Table2[[#This Row],[Close Price]]-Table2[[#This Row],[20D EMA]])/Table2[[#This Row],[20D EMA]]</f>
        <v>-3.2041288102790062E-2</v>
      </c>
      <c r="T697" s="1">
        <f>(Table2[[#This Row],[Close Price]]-Table2[[#This Row],[50D EMA]])/Table2[[#This Row],[50D EMA]]</f>
        <v>-6.6224245974010262E-2</v>
      </c>
      <c r="U697" s="1">
        <f>(Table2[[#This Row],[Close Price]]-Table2[[#This Row],[200D EMA]])/Table2[[#This Row],[200D EMA]]</f>
        <v>-0.1482989581851098</v>
      </c>
      <c r="V697">
        <v>0.50546383508620696</v>
      </c>
      <c r="W697">
        <v>356.05</v>
      </c>
      <c r="X697">
        <v>369.75</v>
      </c>
      <c r="Y697">
        <v>356.05</v>
      </c>
      <c r="Z697">
        <v>393.7</v>
      </c>
      <c r="AA697">
        <v>356.05</v>
      </c>
      <c r="AB697">
        <v>393.7</v>
      </c>
      <c r="AC697" s="1">
        <f>(Table2[[#This Row],[Close Price]]/Table2[[#This Row],[Day Low]])-1</f>
        <v>1.1374806909141943E-2</v>
      </c>
      <c r="AD697" s="1">
        <f>(Table2[[#This Row],[Day High]]/Table2[[#This Row],[Close Price]])-1</f>
        <v>2.6798111635656596E-2</v>
      </c>
      <c r="AE697" s="1">
        <f>(Table2[[#This Row],[Close Price]]/Table2[[#This Row],[Current Week Low]])-1</f>
        <v>1.1374806909141943E-2</v>
      </c>
      <c r="AF697" s="1">
        <f>(Table2[[#This Row],[Current Week High]]/Table2[[#This Row],[Close Price]])-1</f>
        <v>9.3307414607053385E-2</v>
      </c>
      <c r="AG697" s="1">
        <f>(Table2[[#This Row],[Close Price]]/Table2[[#This Row],[Current Month Low]])-1</f>
        <v>1.1374806909141943E-2</v>
      </c>
      <c r="AH697" s="1">
        <f>(Table2[[#This Row],[Current Month High]]/Table2[[#This Row],[Close Price]])-1</f>
        <v>9.3307414607053385E-2</v>
      </c>
      <c r="AI697">
        <v>62.4548736462093</v>
      </c>
      <c r="AJ697">
        <v>4.37681159420291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-0.12</v>
      </c>
      <c r="AM697" t="s">
        <v>3158</v>
      </c>
      <c r="AN697">
        <v>-1.25</v>
      </c>
      <c r="AO697" t="s">
        <v>3158</v>
      </c>
      <c r="AP697">
        <v>1.2955417041207E-2</v>
      </c>
      <c r="AQ697">
        <f>(Table2[[#This Row],[Sharpe Ratio]]-AVERAGE(Table2[Sharpe Ratio]))/_xlfn.STDEV.P(Table2[Sharpe Ratio])</f>
        <v>-0.5022949330289308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710</v>
      </c>
      <c r="AT697">
        <f>_xlfn.RANK.AVG(Table2[[#This Row],[6M Return vs Nifty Z-Score]],Table2[6M Return vs Nifty Z-Score])</f>
        <v>714</v>
      </c>
      <c r="AU697">
        <f>_xlfn.RANK.AVG(Table2[[#This Row],[Sharpe Ratio Z-Score]],Table2[Sharpe Ratio Z-Score])</f>
        <v>470</v>
      </c>
      <c r="AV697">
        <f>(Table2[[#This Row],[Rank 1Y]]+Table2[[#This Row],[Rank 6M]]+Table2[[#This Row],[Rank Sharpe]])/3</f>
        <v>631.33333333333337</v>
      </c>
    </row>
    <row r="698" spans="1:48" hidden="1" x14ac:dyDescent="0.3">
      <c r="A698" t="s">
        <v>1783</v>
      </c>
      <c r="B698" t="s">
        <v>1784</v>
      </c>
      <c r="C698" t="s">
        <v>3119</v>
      </c>
      <c r="D698" t="s">
        <v>215</v>
      </c>
      <c r="E698">
        <v>4235.3315991600002</v>
      </c>
      <c r="F698">
        <v>106.16</v>
      </c>
      <c r="G698">
        <v>-26.0835540396345</v>
      </c>
      <c r="H698">
        <f>(Table2[[#This Row],[1Y Return vs Nifty]]-AVERAGE(Table2[1Y Return vs Nifty]))/_xlfn.STDEV.P(Table2[1Y Return vs Nifty])</f>
        <v>-0.82647308225026483</v>
      </c>
      <c r="I698">
        <v>-4.24748481298949</v>
      </c>
      <c r="J698">
        <f>(Table2[[#This Row],[1M Return vs Nifty]]-AVERAGE(Table2[1M Return vs Nifty]))/_xlfn.STDEV.P(Table2[1M Return vs Nifty])</f>
        <v>-0.35969423449730065</v>
      </c>
      <c r="K698">
        <v>-25.296133513994</v>
      </c>
      <c r="L698">
        <f>(Table2[[#This Row],[6M Return vs Nifty]]-AVERAGE(Table2[6M Return vs Nifty]))/_xlfn.STDEV.P(Table2[6M Return vs Nifty])</f>
        <v>-1.0391714587177288</v>
      </c>
      <c r="M698">
        <v>-0.141120020314255</v>
      </c>
      <c r="N698">
        <f>(Table2[[#This Row],[1W Return vs Nifty]]-AVERAGE(Table2[1W Return vs Nifty]))/_xlfn.STDEV.P(Table2[1W Return vs Nifty])</f>
        <v>-0.21748502074946641</v>
      </c>
      <c r="O698">
        <v>111.16</v>
      </c>
      <c r="P698">
        <v>115.898305404938</v>
      </c>
      <c r="Q698">
        <v>120.99900795216099</v>
      </c>
      <c r="R698">
        <v>32.804600962492202</v>
      </c>
      <c r="S698" s="1">
        <f>(Table2[[#This Row],[Close Price]]-Table2[[#This Row],[20D EMA]])/Table2[[#This Row],[20D EMA]]</f>
        <v>-4.4980208708168407E-2</v>
      </c>
      <c r="T698" s="1">
        <f>(Table2[[#This Row],[Close Price]]-Table2[[#This Row],[50D EMA]])/Table2[[#This Row],[50D EMA]]</f>
        <v>-8.4024571117871497E-2</v>
      </c>
      <c r="U698" s="1">
        <f>(Table2[[#This Row],[Close Price]]-Table2[[#This Row],[200D EMA]])/Table2[[#This Row],[200D EMA]]</f>
        <v>-0.12263743482944794</v>
      </c>
      <c r="V698">
        <v>0.41189211772658402</v>
      </c>
      <c r="W698">
        <v>103.7</v>
      </c>
      <c r="X698">
        <v>107.1</v>
      </c>
      <c r="Y698">
        <v>103.7</v>
      </c>
      <c r="Z698">
        <v>110.99</v>
      </c>
      <c r="AA698">
        <v>103.7</v>
      </c>
      <c r="AB698">
        <v>114.4</v>
      </c>
      <c r="AC698" s="1">
        <f>(Table2[[#This Row],[Close Price]]/Table2[[#This Row],[Day Low]])-1</f>
        <v>2.3722275795563963E-2</v>
      </c>
      <c r="AD698" s="1">
        <f>(Table2[[#This Row],[Day High]]/Table2[[#This Row],[Close Price]])-1</f>
        <v>8.854559155990982E-3</v>
      </c>
      <c r="AE698" s="1">
        <f>(Table2[[#This Row],[Close Price]]/Table2[[#This Row],[Current Week Low]])-1</f>
        <v>2.3722275795563963E-2</v>
      </c>
      <c r="AF698" s="1">
        <f>(Table2[[#This Row],[Current Week High]]/Table2[[#This Row],[Close Price]])-1</f>
        <v>4.5497362471740743E-2</v>
      </c>
      <c r="AG698" s="1">
        <f>(Table2[[#This Row],[Close Price]]/Table2[[#This Row],[Current Month Low]])-1</f>
        <v>2.3722275795563963E-2</v>
      </c>
      <c r="AH698" s="1">
        <f>(Table2[[#This Row],[Current Month High]]/Table2[[#This Row],[Close Price]])-1</f>
        <v>7.7618688771665445E-2</v>
      </c>
      <c r="AI698">
        <v>40.975885455915503</v>
      </c>
      <c r="AJ698">
        <v>2.3722275795563901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-0.03</v>
      </c>
      <c r="AM698" t="s">
        <v>3158</v>
      </c>
      <c r="AN698">
        <v>-1.87</v>
      </c>
      <c r="AO698" t="s">
        <v>3158</v>
      </c>
      <c r="AP698">
        <v>-3.1246976892374E-2</v>
      </c>
      <c r="AQ698">
        <f>(Table2[[#This Row],[Sharpe Ratio]]-AVERAGE(Table2[Sharpe Ratio]))/_xlfn.STDEV.P(Table2[Sharpe Ratio])</f>
        <v>-1.0262243629454342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609</v>
      </c>
      <c r="AT698">
        <f>_xlfn.RANK.AVG(Table2[[#This Row],[6M Return vs Nifty Z-Score]],Table2[6M Return vs Nifty Z-Score])</f>
        <v>677</v>
      </c>
      <c r="AU698">
        <f>_xlfn.RANK.AVG(Table2[[#This Row],[Sharpe Ratio Z-Score]],Table2[Sharpe Ratio Z-Score])</f>
        <v>625</v>
      </c>
      <c r="AV698">
        <f>(Table2[[#This Row],[Rank 1Y]]+Table2[[#This Row],[Rank 6M]]+Table2[[#This Row],[Rank Sharpe]])/3</f>
        <v>637</v>
      </c>
    </row>
    <row r="699" spans="1:48" hidden="1" x14ac:dyDescent="0.3">
      <c r="A699" t="s">
        <v>1180</v>
      </c>
      <c r="B699" t="s">
        <v>1181</v>
      </c>
      <c r="C699" t="s">
        <v>3113</v>
      </c>
      <c r="D699" t="s">
        <v>567</v>
      </c>
      <c r="E699">
        <v>9759.0589333250009</v>
      </c>
      <c r="F699">
        <v>133.74</v>
      </c>
      <c r="G699">
        <v>-35.821663647905901</v>
      </c>
      <c r="H699">
        <f>(Table2[[#This Row],[1Y Return vs Nifty]]-AVERAGE(Table2[1Y Return vs Nifty]))/_xlfn.STDEV.P(Table2[1Y Return vs Nifty])</f>
        <v>-1.0221879689474958</v>
      </c>
      <c r="I699">
        <v>-4.7081565783594197</v>
      </c>
      <c r="J699">
        <f>(Table2[[#This Row],[1M Return vs Nifty]]-AVERAGE(Table2[1M Return vs Nifty]))/_xlfn.STDEV.P(Table2[1M Return vs Nifty])</f>
        <v>-0.41008668421716127</v>
      </c>
      <c r="K699">
        <v>-19.427078891296102</v>
      </c>
      <c r="L699">
        <f>(Table2[[#This Row],[6M Return vs Nifty]]-AVERAGE(Table2[6M Return vs Nifty]))/_xlfn.STDEV.P(Table2[6M Return vs Nifty])</f>
        <v>-0.83540920811259467</v>
      </c>
      <c r="M699">
        <v>-0.17898964961755801</v>
      </c>
      <c r="N699">
        <f>(Table2[[#This Row],[1W Return vs Nifty]]-AVERAGE(Table2[1W Return vs Nifty]))/_xlfn.STDEV.P(Table2[1W Return vs Nifty])</f>
        <v>-0.22541622245372603</v>
      </c>
      <c r="O699">
        <v>143.32</v>
      </c>
      <c r="P699">
        <v>149.952659585888</v>
      </c>
      <c r="Q699">
        <v>159.56036460221799</v>
      </c>
      <c r="R699">
        <v>29.751358319355099</v>
      </c>
      <c r="S699" s="1">
        <f>(Table2[[#This Row],[Close Price]]-Table2[[#This Row],[20D EMA]])/Table2[[#This Row],[20D EMA]]</f>
        <v>-6.6843427295562266E-2</v>
      </c>
      <c r="T699" s="1">
        <f>(Table2[[#This Row],[Close Price]]-Table2[[#This Row],[50D EMA]])/Table2[[#This Row],[50D EMA]]</f>
        <v>-0.10811851974257188</v>
      </c>
      <c r="U699" s="1">
        <f>(Table2[[#This Row],[Close Price]]-Table2[[#This Row],[200D EMA]])/Table2[[#This Row],[200D EMA]]</f>
        <v>-0.16182192029071774</v>
      </c>
      <c r="V699">
        <v>0.54201604087309896</v>
      </c>
      <c r="W699">
        <v>133.11000000000001</v>
      </c>
      <c r="X699">
        <v>139.29</v>
      </c>
      <c r="Y699">
        <v>133.11000000000001</v>
      </c>
      <c r="Z699">
        <v>143.55000000000001</v>
      </c>
      <c r="AA699">
        <v>133.11000000000001</v>
      </c>
      <c r="AB699">
        <v>149.97999999999999</v>
      </c>
      <c r="AC699" s="1">
        <f>(Table2[[#This Row],[Close Price]]/Table2[[#This Row],[Day Low]])-1</f>
        <v>4.7329276538201626E-3</v>
      </c>
      <c r="AD699" s="1">
        <f>(Table2[[#This Row],[Day High]]/Table2[[#This Row],[Close Price]])-1</f>
        <v>4.1498429789142977E-2</v>
      </c>
      <c r="AE699" s="1">
        <f>(Table2[[#This Row],[Close Price]]/Table2[[#This Row],[Current Week Low]])-1</f>
        <v>4.7329276538201626E-3</v>
      </c>
      <c r="AF699" s="1">
        <f>(Table2[[#This Row],[Current Week High]]/Table2[[#This Row],[Close Price]])-1</f>
        <v>7.3351278600269243E-2</v>
      </c>
      <c r="AG699" s="1">
        <f>(Table2[[#This Row],[Close Price]]/Table2[[#This Row],[Current Month Low]])-1</f>
        <v>4.7329276538201626E-3</v>
      </c>
      <c r="AH699" s="1">
        <f>(Table2[[#This Row],[Current Month High]]/Table2[[#This Row],[Close Price]])-1</f>
        <v>0.12142963959922226</v>
      </c>
      <c r="AI699">
        <v>56.495721756507798</v>
      </c>
      <c r="AJ699">
        <v>1.99039121482498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-0.19</v>
      </c>
      <c r="AM699" t="s">
        <v>3158</v>
      </c>
      <c r="AN699">
        <v>-4.67</v>
      </c>
      <c r="AO699" t="s">
        <v>3158</v>
      </c>
      <c r="AP699">
        <v>-3.6375415488464999E-2</v>
      </c>
      <c r="AQ699">
        <f>(Table2[[#This Row],[Sharpe Ratio]]-AVERAGE(Table2[Sharpe Ratio]))/_xlfn.STDEV.P(Table2[Sharpe Ratio])</f>
        <v>-1.0870115663274316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656</v>
      </c>
      <c r="AT699">
        <f>_xlfn.RANK.AVG(Table2[[#This Row],[6M Return vs Nifty Z-Score]],Table2[6M Return vs Nifty Z-Score])</f>
        <v>623</v>
      </c>
      <c r="AU699">
        <f>_xlfn.RANK.AVG(Table2[[#This Row],[Sharpe Ratio Z-Score]],Table2[Sharpe Ratio Z-Score])</f>
        <v>637</v>
      </c>
      <c r="AV699">
        <f>(Table2[[#This Row],[Rank 1Y]]+Table2[[#This Row],[Rank 6M]]+Table2[[#This Row],[Rank Sharpe]])/3</f>
        <v>638.66666666666663</v>
      </c>
    </row>
    <row r="700" spans="1:48" hidden="1" x14ac:dyDescent="0.3">
      <c r="A700" t="s">
        <v>462</v>
      </c>
      <c r="B700" t="s">
        <v>463</v>
      </c>
      <c r="C700" t="s">
        <v>3124</v>
      </c>
      <c r="D700" t="s">
        <v>464</v>
      </c>
      <c r="E700">
        <v>46476.494118269999</v>
      </c>
      <c r="F700">
        <v>1730.1</v>
      </c>
      <c r="G700">
        <v>-28.808201238342502</v>
      </c>
      <c r="H700">
        <f>(Table2[[#This Row],[1Y Return vs Nifty]]-AVERAGE(Table2[1Y Return vs Nifty]))/_xlfn.STDEV.P(Table2[1Y Return vs Nifty])</f>
        <v>-0.88123258273197291</v>
      </c>
      <c r="I700">
        <v>-2.5488254827687702</v>
      </c>
      <c r="J700">
        <f>(Table2[[#This Row],[1M Return vs Nifty]]-AVERAGE(Table2[1M Return vs Nifty]))/_xlfn.STDEV.P(Table2[1M Return vs Nifty])</f>
        <v>-0.17387949323443772</v>
      </c>
      <c r="K700">
        <v>-28.493542002506</v>
      </c>
      <c r="L700">
        <f>(Table2[[#This Row],[6M Return vs Nifty]]-AVERAGE(Table2[6M Return vs Nifty]))/_xlfn.STDEV.P(Table2[6M Return vs Nifty])</f>
        <v>-1.1501793111925585</v>
      </c>
      <c r="M700">
        <v>1.7594715246455299</v>
      </c>
      <c r="N700">
        <f>(Table2[[#This Row],[1W Return vs Nifty]]-AVERAGE(Table2[1W Return vs Nifty]))/_xlfn.STDEV.P(Table2[1W Return vs Nifty])</f>
        <v>0.18056415949882618</v>
      </c>
      <c r="O700">
        <v>1790.46</v>
      </c>
      <c r="P700">
        <v>1864.9819437588201</v>
      </c>
      <c r="Q700">
        <v>1970.10143529007</v>
      </c>
      <c r="R700">
        <v>35.959977430877402</v>
      </c>
      <c r="S700" s="1">
        <f>(Table2[[#This Row],[Close Price]]-Table2[[#This Row],[20D EMA]])/Table2[[#This Row],[20D EMA]]</f>
        <v>-3.3712006970275862E-2</v>
      </c>
      <c r="T700" s="1">
        <f>(Table2[[#This Row],[Close Price]]-Table2[[#This Row],[50D EMA]])/Table2[[#This Row],[50D EMA]]</f>
        <v>-7.2323458256635609E-2</v>
      </c>
      <c r="U700" s="1">
        <f>(Table2[[#This Row],[Close Price]]-Table2[[#This Row],[200D EMA]])/Table2[[#This Row],[200D EMA]]</f>
        <v>-0.12182186713382764</v>
      </c>
      <c r="V700">
        <v>1.13211105244076</v>
      </c>
      <c r="W700">
        <v>1721.3</v>
      </c>
      <c r="X700">
        <v>1754.6</v>
      </c>
      <c r="Y700">
        <v>1710</v>
      </c>
      <c r="Z700">
        <v>1788.8</v>
      </c>
      <c r="AA700">
        <v>1710</v>
      </c>
      <c r="AB700">
        <v>1817.95</v>
      </c>
      <c r="AC700" s="1">
        <f>(Table2[[#This Row],[Close Price]]/Table2[[#This Row],[Day Low]])-1</f>
        <v>5.1124150351478104E-3</v>
      </c>
      <c r="AD700" s="1">
        <f>(Table2[[#This Row],[Day High]]/Table2[[#This Row],[Close Price]])-1</f>
        <v>1.4161031154268588E-2</v>
      </c>
      <c r="AE700" s="1">
        <f>(Table2[[#This Row],[Close Price]]/Table2[[#This Row],[Current Week Low]])-1</f>
        <v>1.1754385964912295E-2</v>
      </c>
      <c r="AF700" s="1">
        <f>(Table2[[#This Row],[Current Week High]]/Table2[[#This Row],[Close Price]])-1</f>
        <v>3.3928674643084245E-2</v>
      </c>
      <c r="AG700" s="1">
        <f>(Table2[[#This Row],[Close Price]]/Table2[[#This Row],[Current Month Low]])-1</f>
        <v>1.1754385964912295E-2</v>
      </c>
      <c r="AH700" s="1">
        <f>(Table2[[#This Row],[Current Month High]]/Table2[[#This Row],[Close Price]])-1</f>
        <v>5.077741171030592E-2</v>
      </c>
      <c r="AI700">
        <v>41.841512051326497</v>
      </c>
      <c r="AJ700">
        <v>1.17543859649122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-0.04</v>
      </c>
      <c r="AM700" t="s">
        <v>3158</v>
      </c>
      <c r="AN700">
        <v>-3.63</v>
      </c>
      <c r="AO700" t="s">
        <v>3158</v>
      </c>
      <c r="AP700">
        <v>-2.4714233393113998E-2</v>
      </c>
      <c r="AQ700">
        <f>(Table2[[#This Row],[Sharpe Ratio]]-AVERAGE(Table2[Sharpe Ratio]))/_xlfn.STDEV.P(Table2[Sharpe Ratio])</f>
        <v>-0.94879198264266118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623</v>
      </c>
      <c r="AT700">
        <f>_xlfn.RANK.AVG(Table2[[#This Row],[6M Return vs Nifty Z-Score]],Table2[6M Return vs Nifty Z-Score])</f>
        <v>697</v>
      </c>
      <c r="AU700">
        <f>_xlfn.RANK.AVG(Table2[[#This Row],[Sharpe Ratio Z-Score]],Table2[Sharpe Ratio Z-Score])</f>
        <v>608</v>
      </c>
      <c r="AV700">
        <f>(Table2[[#This Row],[Rank 1Y]]+Table2[[#This Row],[Rank 6M]]+Table2[[#This Row],[Rank Sharpe]])/3</f>
        <v>642.66666666666663</v>
      </c>
    </row>
    <row r="701" spans="1:48" hidden="1" x14ac:dyDescent="0.3">
      <c r="A701" t="s">
        <v>1088</v>
      </c>
      <c r="B701" t="s">
        <v>1089</v>
      </c>
      <c r="C701" t="s">
        <v>3112</v>
      </c>
      <c r="D701" t="s">
        <v>21</v>
      </c>
      <c r="E701">
        <v>11229.881524410001</v>
      </c>
      <c r="F701">
        <v>749.85</v>
      </c>
      <c r="G701">
        <v>-31.320967287037998</v>
      </c>
      <c r="H701">
        <f>(Table2[[#This Row],[1Y Return vs Nifty]]-AVERAGE(Table2[1Y Return vs Nifty]))/_xlfn.STDEV.P(Table2[1Y Return vs Nifty])</f>
        <v>-0.93173373154830708</v>
      </c>
      <c r="I701">
        <v>0.266349254433844</v>
      </c>
      <c r="J701">
        <f>(Table2[[#This Row],[1M Return vs Nifty]]-AVERAGE(Table2[1M Return vs Nifty]))/_xlfn.STDEV.P(Table2[1M Return vs Nifty])</f>
        <v>0.13406981484435249</v>
      </c>
      <c r="K701">
        <v>-15.4707179629993</v>
      </c>
      <c r="L701">
        <f>(Table2[[#This Row],[6M Return vs Nifty]]-AVERAGE(Table2[6M Return vs Nifty]))/_xlfn.STDEV.P(Table2[6M Return vs Nifty])</f>
        <v>-0.69805199152812913</v>
      </c>
      <c r="M701">
        <v>2.2561175022305999</v>
      </c>
      <c r="N701">
        <f>(Table2[[#This Row],[1W Return vs Nifty]]-AVERAGE(Table2[1W Return vs Nifty]))/_xlfn.STDEV.P(Table2[1W Return vs Nifty])</f>
        <v>0.28457889363547201</v>
      </c>
      <c r="O701">
        <v>772.91</v>
      </c>
      <c r="P701">
        <v>785.287190565272</v>
      </c>
      <c r="Q701">
        <v>815.165943974681</v>
      </c>
      <c r="R701">
        <v>33.522739975501302</v>
      </c>
      <c r="S701" s="1">
        <f>(Table2[[#This Row],[Close Price]]-Table2[[#This Row],[20D EMA]])/Table2[[#This Row],[20D EMA]]</f>
        <v>-2.9835297770762374E-2</v>
      </c>
      <c r="T701" s="1">
        <f>(Table2[[#This Row],[Close Price]]-Table2[[#This Row],[50D EMA]])/Table2[[#This Row],[50D EMA]]</f>
        <v>-4.5126408517835725E-2</v>
      </c>
      <c r="U701" s="1">
        <f>(Table2[[#This Row],[Close Price]]-Table2[[#This Row],[200D EMA]])/Table2[[#This Row],[200D EMA]]</f>
        <v>-8.0125947921972668E-2</v>
      </c>
      <c r="V701">
        <v>0.74228560343706496</v>
      </c>
      <c r="W701">
        <v>741.4</v>
      </c>
      <c r="X701">
        <v>764.1</v>
      </c>
      <c r="Y701">
        <v>741.4</v>
      </c>
      <c r="Z701">
        <v>770.2</v>
      </c>
      <c r="AA701">
        <v>741.4</v>
      </c>
      <c r="AB701">
        <v>795</v>
      </c>
      <c r="AC701" s="1">
        <f>(Table2[[#This Row],[Close Price]]/Table2[[#This Row],[Day Low]])-1</f>
        <v>1.1397356352846E-2</v>
      </c>
      <c r="AD701" s="1">
        <f>(Table2[[#This Row],[Day High]]/Table2[[#This Row],[Close Price]])-1</f>
        <v>1.9003800760152068E-2</v>
      </c>
      <c r="AE701" s="1">
        <f>(Table2[[#This Row],[Close Price]]/Table2[[#This Row],[Current Week Low]])-1</f>
        <v>1.1397356352846E-2</v>
      </c>
      <c r="AF701" s="1">
        <f>(Table2[[#This Row],[Current Week High]]/Table2[[#This Row],[Close Price]])-1</f>
        <v>2.7138761085550467E-2</v>
      </c>
      <c r="AG701" s="1">
        <f>(Table2[[#This Row],[Close Price]]/Table2[[#This Row],[Current Month Low]])-1</f>
        <v>1.1397356352846E-2</v>
      </c>
      <c r="AH701" s="1">
        <f>(Table2[[#This Row],[Current Month High]]/Table2[[#This Row],[Close Price]])-1</f>
        <v>6.021204240848177E-2</v>
      </c>
      <c r="AI701">
        <v>28.158965126358598</v>
      </c>
      <c r="AJ701">
        <v>1.1943319838056701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-0.08</v>
      </c>
      <c r="AM701" t="s">
        <v>3158</v>
      </c>
      <c r="AN701">
        <v>-2.2200000000000002</v>
      </c>
      <c r="AO701" t="s">
        <v>3158</v>
      </c>
      <c r="AP701">
        <v>-0.12851383428846799</v>
      </c>
      <c r="AQ701">
        <f>(Table2[[#This Row],[Sharpe Ratio]]-AVERAGE(Table2[Sharpe Ratio]))/_xlfn.STDEV.P(Table2[Sharpe Ratio])</f>
        <v>-2.1791250230743828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636</v>
      </c>
      <c r="AT701">
        <f>_xlfn.RANK.AVG(Table2[[#This Row],[6M Return vs Nifty Z-Score]],Table2[6M Return vs Nifty Z-Score])</f>
        <v>567</v>
      </c>
      <c r="AU701">
        <f>_xlfn.RANK.AVG(Table2[[#This Row],[Sharpe Ratio Z-Score]],Table2[Sharpe Ratio Z-Score])</f>
        <v>729</v>
      </c>
      <c r="AV701">
        <f>(Table2[[#This Row],[Rank 1Y]]+Table2[[#This Row],[Rank 6M]]+Table2[[#This Row],[Rank Sharpe]])/3</f>
        <v>644</v>
      </c>
    </row>
    <row r="702" spans="1:48" hidden="1" x14ac:dyDescent="0.3">
      <c r="A702" t="s">
        <v>1610</v>
      </c>
      <c r="B702" t="s">
        <v>1611</v>
      </c>
      <c r="C702" t="s">
        <v>3124</v>
      </c>
      <c r="D702" t="s">
        <v>271</v>
      </c>
      <c r="E702">
        <v>5583.4624346800001</v>
      </c>
      <c r="F702">
        <v>1241.95</v>
      </c>
      <c r="G702">
        <v>-47.066584201409</v>
      </c>
      <c r="H702">
        <f>(Table2[[#This Row],[1Y Return vs Nifty]]-AVERAGE(Table2[1Y Return vs Nifty]))/_xlfn.STDEV.P(Table2[1Y Return vs Nifty])</f>
        <v>-1.2481864882267304</v>
      </c>
      <c r="I702">
        <v>-4.21056575739496</v>
      </c>
      <c r="J702">
        <f>(Table2[[#This Row],[1M Return vs Nifty]]-AVERAGE(Table2[1M Return vs Nifty]))/_xlfn.STDEV.P(Table2[1M Return vs Nifty])</f>
        <v>-0.35565569384296269</v>
      </c>
      <c r="K702">
        <v>-13.858149922794899</v>
      </c>
      <c r="L702">
        <f>(Table2[[#This Row],[6M Return vs Nifty]]-AVERAGE(Table2[6M Return vs Nifty]))/_xlfn.STDEV.P(Table2[6M Return vs Nifty])</f>
        <v>-0.6420667410492511</v>
      </c>
      <c r="M702">
        <v>-6.7223149175048604</v>
      </c>
      <c r="N702">
        <f>(Table2[[#This Row],[1W Return vs Nifty]]-AVERAGE(Table2[1W Return vs Nifty]))/_xlfn.STDEV.P(Table2[1W Return vs Nifty])</f>
        <v>-1.5958133842676763</v>
      </c>
      <c r="O702">
        <v>1350.15</v>
      </c>
      <c r="P702">
        <v>1378.48366619695</v>
      </c>
      <c r="Q702">
        <v>1407.3045638385399</v>
      </c>
      <c r="R702">
        <v>13.053781847389001</v>
      </c>
      <c r="S702" s="1">
        <f>(Table2[[#This Row],[Close Price]]-Table2[[#This Row],[20D EMA]])/Table2[[#This Row],[20D EMA]]</f>
        <v>-8.0139243787727313E-2</v>
      </c>
      <c r="T702" s="1">
        <f>(Table2[[#This Row],[Close Price]]-Table2[[#This Row],[50D EMA]])/Table2[[#This Row],[50D EMA]]</f>
        <v>-9.9046270583406981E-2</v>
      </c>
      <c r="U702" s="1">
        <f>(Table2[[#This Row],[Close Price]]-Table2[[#This Row],[200D EMA]])/Table2[[#This Row],[200D EMA]]</f>
        <v>-0.11749735493468563</v>
      </c>
      <c r="V702">
        <v>0.54504232501271699</v>
      </c>
      <c r="W702">
        <v>1240.0999999999999</v>
      </c>
      <c r="X702">
        <v>1257.05</v>
      </c>
      <c r="Y702">
        <v>1240.0999999999999</v>
      </c>
      <c r="Z702">
        <v>1313.75</v>
      </c>
      <c r="AA702">
        <v>1240.0999999999999</v>
      </c>
      <c r="AB702">
        <v>1410</v>
      </c>
      <c r="AC702" s="1">
        <f>(Table2[[#This Row],[Close Price]]/Table2[[#This Row],[Day Low]])-1</f>
        <v>1.4918151761955656E-3</v>
      </c>
      <c r="AD702" s="1">
        <f>(Table2[[#This Row],[Day High]]/Table2[[#This Row],[Close Price]])-1</f>
        <v>1.2158299448447929E-2</v>
      </c>
      <c r="AE702" s="1">
        <f>(Table2[[#This Row],[Close Price]]/Table2[[#This Row],[Current Week Low]])-1</f>
        <v>1.4918151761955656E-3</v>
      </c>
      <c r="AF702" s="1">
        <f>(Table2[[#This Row],[Current Week High]]/Table2[[#This Row],[Close Price]])-1</f>
        <v>5.7812311284673346E-2</v>
      </c>
      <c r="AG702" s="1">
        <f>(Table2[[#This Row],[Close Price]]/Table2[[#This Row],[Current Month Low]])-1</f>
        <v>1.4918151761955656E-3</v>
      </c>
      <c r="AH702" s="1">
        <f>(Table2[[#This Row],[Current Month High]]/Table2[[#This Row],[Close Price]])-1</f>
        <v>0.13531140545110509</v>
      </c>
      <c r="AI702">
        <v>38.495913684125703</v>
      </c>
      <c r="AJ702">
        <v>8.6475373983028607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3159</v>
      </c>
      <c r="AN702">
        <v>-8.7200000000000006</v>
      </c>
      <c r="AO702" t="s">
        <v>3158</v>
      </c>
      <c r="AP702">
        <v>-6.5239498897945003E-2</v>
      </c>
      <c r="AQ702">
        <f>(Table2[[#This Row],[Sharpe Ratio]]-AVERAGE(Table2[Sharpe Ratio]))/_xlfn.STDEV.P(Table2[Sharpe Ratio])</f>
        <v>-1.4291365378508034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705</v>
      </c>
      <c r="AT702">
        <f>_xlfn.RANK.AVG(Table2[[#This Row],[6M Return vs Nifty Z-Score]],Table2[6M Return vs Nifty Z-Score])</f>
        <v>543</v>
      </c>
      <c r="AU702">
        <f>_xlfn.RANK.AVG(Table2[[#This Row],[Sharpe Ratio Z-Score]],Table2[Sharpe Ratio Z-Score])</f>
        <v>684</v>
      </c>
      <c r="AV702">
        <f>(Table2[[#This Row],[Rank 1Y]]+Table2[[#This Row],[Rank 6M]]+Table2[[#This Row],[Rank Sharpe]])/3</f>
        <v>644</v>
      </c>
    </row>
    <row r="703" spans="1:48" hidden="1" x14ac:dyDescent="0.3">
      <c r="A703" t="s">
        <v>484</v>
      </c>
      <c r="B703" t="s">
        <v>485</v>
      </c>
      <c r="C703" t="s">
        <v>3113</v>
      </c>
      <c r="D703" t="s">
        <v>54</v>
      </c>
      <c r="E703">
        <v>41710.165837840002</v>
      </c>
      <c r="F703">
        <v>560.79999999999995</v>
      </c>
      <c r="G703">
        <v>-44.318166528774398</v>
      </c>
      <c r="H703">
        <f>(Table2[[#This Row],[1Y Return vs Nifty]]-AVERAGE(Table2[1Y Return vs Nifty]))/_xlfn.STDEV.P(Table2[1Y Return vs Nifty])</f>
        <v>-1.1929492527637551</v>
      </c>
      <c r="I703">
        <v>-10.851577535271201</v>
      </c>
      <c r="J703">
        <f>(Table2[[#This Row],[1M Return vs Nifty]]-AVERAGE(Table2[1M Return vs Nifty]))/_xlfn.STDEV.P(Table2[1M Return vs Nifty])</f>
        <v>-1.0821097057073406</v>
      </c>
      <c r="K703">
        <v>-18.107312819922502</v>
      </c>
      <c r="L703">
        <f>(Table2[[#This Row],[6M Return vs Nifty]]-AVERAGE(Table2[6M Return vs Nifty]))/_xlfn.STDEV.P(Table2[6M Return vs Nifty])</f>
        <v>-0.78958947695259329</v>
      </c>
      <c r="M703">
        <v>-1.6660394018812099</v>
      </c>
      <c r="N703">
        <f>(Table2[[#This Row],[1W Return vs Nifty]]-AVERAGE(Table2[1W Return vs Nifty]))/_xlfn.STDEV.P(Table2[1W Return vs Nifty])</f>
        <v>-0.53685554062111152</v>
      </c>
      <c r="O703">
        <v>618.35</v>
      </c>
      <c r="P703">
        <v>650.02368556025101</v>
      </c>
      <c r="Q703">
        <v>660.35889021951596</v>
      </c>
      <c r="R703">
        <v>17.854047945996101</v>
      </c>
      <c r="S703" s="1">
        <f>(Table2[[#This Row],[Close Price]]-Table2[[#This Row],[20D EMA]])/Table2[[#This Row],[20D EMA]]</f>
        <v>-9.3070267647772403E-2</v>
      </c>
      <c r="T703" s="1">
        <f>(Table2[[#This Row],[Close Price]]-Table2[[#This Row],[50D EMA]])/Table2[[#This Row],[50D EMA]]</f>
        <v>-0.1372622068122791</v>
      </c>
      <c r="U703" s="1">
        <f>(Table2[[#This Row],[Close Price]]-Table2[[#This Row],[200D EMA]])/Table2[[#This Row],[200D EMA]]</f>
        <v>-0.15076482151458689</v>
      </c>
      <c r="V703">
        <v>0.96714213824991402</v>
      </c>
      <c r="W703">
        <v>557.25</v>
      </c>
      <c r="X703">
        <v>578.95000000000005</v>
      </c>
      <c r="Y703">
        <v>557.25</v>
      </c>
      <c r="Z703">
        <v>582</v>
      </c>
      <c r="AA703">
        <v>557.25</v>
      </c>
      <c r="AB703">
        <v>628.4</v>
      </c>
      <c r="AC703" s="1">
        <f>(Table2[[#This Row],[Close Price]]/Table2[[#This Row],[Day Low]])-1</f>
        <v>6.3705697622251645E-3</v>
      </c>
      <c r="AD703" s="1">
        <f>(Table2[[#This Row],[Day High]]/Table2[[#This Row],[Close Price]])-1</f>
        <v>3.2364479315263983E-2</v>
      </c>
      <c r="AE703" s="1">
        <f>(Table2[[#This Row],[Close Price]]/Table2[[#This Row],[Current Week Low]])-1</f>
        <v>6.3705697622251645E-3</v>
      </c>
      <c r="AF703" s="1">
        <f>(Table2[[#This Row],[Current Week High]]/Table2[[#This Row],[Close Price]])-1</f>
        <v>3.7803138373751821E-2</v>
      </c>
      <c r="AG703" s="1">
        <f>(Table2[[#This Row],[Close Price]]/Table2[[#This Row],[Current Month Low]])-1</f>
        <v>6.3705697622251645E-3</v>
      </c>
      <c r="AH703" s="1">
        <f>(Table2[[#This Row],[Current Month High]]/Table2[[#This Row],[Close Price]])-1</f>
        <v>0.12054208273894451</v>
      </c>
      <c r="AI703">
        <v>45.042796005706101</v>
      </c>
      <c r="AJ703">
        <v>1.2822828246342499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</v>
      </c>
      <c r="AM703" t="s">
        <v>3158</v>
      </c>
      <c r="AN703">
        <v>-9.5500000000000007</v>
      </c>
      <c r="AO703" t="s">
        <v>3158</v>
      </c>
      <c r="AP703">
        <v>-3.7215829962042001E-2</v>
      </c>
      <c r="AQ703">
        <f>(Table2[[#This Row],[Sharpe Ratio]]-AVERAGE(Table2[Sharpe Ratio]))/_xlfn.STDEV.P(Table2[Sharpe Ratio])</f>
        <v>-1.0969729697006607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695</v>
      </c>
      <c r="AT703">
        <f>_xlfn.RANK.AVG(Table2[[#This Row],[6M Return vs Nifty Z-Score]],Table2[6M Return vs Nifty Z-Score])</f>
        <v>603</v>
      </c>
      <c r="AU703">
        <f>_xlfn.RANK.AVG(Table2[[#This Row],[Sharpe Ratio Z-Score]],Table2[Sharpe Ratio Z-Score])</f>
        <v>638</v>
      </c>
      <c r="AV703">
        <f>(Table2[[#This Row],[Rank 1Y]]+Table2[[#This Row],[Rank 6M]]+Table2[[#This Row],[Rank Sharpe]])/3</f>
        <v>645.33333333333337</v>
      </c>
    </row>
    <row r="704" spans="1:48" hidden="1" x14ac:dyDescent="0.3">
      <c r="A704" t="s">
        <v>1486</v>
      </c>
      <c r="B704" t="s">
        <v>1487</v>
      </c>
      <c r="C704" t="s">
        <v>3122</v>
      </c>
      <c r="D704" t="s">
        <v>423</v>
      </c>
      <c r="E704">
        <v>6559.6011631199999</v>
      </c>
      <c r="F704">
        <v>461.9</v>
      </c>
      <c r="G704">
        <v>-43.711887259887497</v>
      </c>
      <c r="H704">
        <f>(Table2[[#This Row],[1Y Return vs Nifty]]-AVERAGE(Table2[1Y Return vs Nifty]))/_xlfn.STDEV.P(Table2[1Y Return vs Nifty])</f>
        <v>-1.180764354134529</v>
      </c>
      <c r="I704">
        <v>-8.0145899910564893</v>
      </c>
      <c r="J704">
        <f>(Table2[[#This Row],[1M Return vs Nifty]]-AVERAGE(Table2[1M Return vs Nifty]))/_xlfn.STDEV.P(Table2[1M Return vs Nifty])</f>
        <v>-0.77177431525225482</v>
      </c>
      <c r="K704">
        <v>-15.9605696399799</v>
      </c>
      <c r="L704">
        <f>(Table2[[#This Row],[6M Return vs Nifty]]-AVERAGE(Table2[6M Return vs Nifty]))/_xlfn.STDEV.P(Table2[6M Return vs Nifty])</f>
        <v>-0.71505869645437903</v>
      </c>
      <c r="M704">
        <v>1.9357549185009499</v>
      </c>
      <c r="N704">
        <f>(Table2[[#This Row],[1W Return vs Nifty]]-AVERAGE(Table2[1W Return vs Nifty]))/_xlfn.STDEV.P(Table2[1W Return vs Nifty])</f>
        <v>0.21748395986393912</v>
      </c>
      <c r="O704">
        <v>483.87</v>
      </c>
      <c r="P704">
        <v>494.59885444635898</v>
      </c>
      <c r="Q704">
        <v>515.08778287626501</v>
      </c>
      <c r="R704">
        <v>34.6656955427828</v>
      </c>
      <c r="S704" s="1">
        <f>(Table2[[#This Row],[Close Price]]-Table2[[#This Row],[20D EMA]])/Table2[[#This Row],[20D EMA]]</f>
        <v>-4.5404757476181674E-2</v>
      </c>
      <c r="T704" s="1">
        <f>(Table2[[#This Row],[Close Price]]-Table2[[#This Row],[50D EMA]])/Table2[[#This Row],[50D EMA]]</f>
        <v>-6.611186854235894E-2</v>
      </c>
      <c r="U704" s="1">
        <f>(Table2[[#This Row],[Close Price]]-Table2[[#This Row],[200D EMA]])/Table2[[#This Row],[200D EMA]]</f>
        <v>-0.10325964747069503</v>
      </c>
      <c r="V704">
        <v>0.27143868606198002</v>
      </c>
      <c r="W704">
        <v>458.05</v>
      </c>
      <c r="X704">
        <v>472.05</v>
      </c>
      <c r="Y704">
        <v>458.05</v>
      </c>
      <c r="Z704">
        <v>479.7</v>
      </c>
      <c r="AA704">
        <v>458.05</v>
      </c>
      <c r="AB704">
        <v>489.8</v>
      </c>
      <c r="AC704" s="1">
        <f>(Table2[[#This Row],[Close Price]]/Table2[[#This Row],[Day Low]])-1</f>
        <v>8.4051959393078857E-3</v>
      </c>
      <c r="AD704" s="1">
        <f>(Table2[[#This Row],[Day High]]/Table2[[#This Row],[Close Price]])-1</f>
        <v>2.1974453344880018E-2</v>
      </c>
      <c r="AE704" s="1">
        <f>(Table2[[#This Row],[Close Price]]/Table2[[#This Row],[Current Week Low]])-1</f>
        <v>8.4051959393078857E-3</v>
      </c>
      <c r="AF704" s="1">
        <f>(Table2[[#This Row],[Current Week High]]/Table2[[#This Row],[Close Price]])-1</f>
        <v>3.853647975752339E-2</v>
      </c>
      <c r="AG704" s="1">
        <f>(Table2[[#This Row],[Close Price]]/Table2[[#This Row],[Current Month Low]])-1</f>
        <v>8.4051959393078857E-3</v>
      </c>
      <c r="AH704" s="1">
        <f>(Table2[[#This Row],[Current Month High]]/Table2[[#This Row],[Close Price]])-1</f>
        <v>6.0402684563758413E-2</v>
      </c>
      <c r="AI704">
        <v>44.576748213899101</v>
      </c>
      <c r="AJ704">
        <v>7.7946324387397903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0.1</v>
      </c>
      <c r="AM704" t="s">
        <v>3159</v>
      </c>
      <c r="AN704">
        <v>-2.69</v>
      </c>
      <c r="AO704" t="s">
        <v>3158</v>
      </c>
      <c r="AP704">
        <v>-5.8023198760421002E-2</v>
      </c>
      <c r="AQ704">
        <f>(Table2[[#This Row],[Sharpe Ratio]]-AVERAGE(Table2[Sharpe Ratio]))/_xlfn.STDEV.P(Table2[Sharpe Ratio])</f>
        <v>-1.3436019846127942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692</v>
      </c>
      <c r="AT704">
        <f>_xlfn.RANK.AVG(Table2[[#This Row],[6M Return vs Nifty Z-Score]],Table2[6M Return vs Nifty Z-Score])</f>
        <v>577</v>
      </c>
      <c r="AU704">
        <f>_xlfn.RANK.AVG(Table2[[#This Row],[Sharpe Ratio Z-Score]],Table2[Sharpe Ratio Z-Score])</f>
        <v>675</v>
      </c>
      <c r="AV704">
        <f>(Table2[[#This Row],[Rank 1Y]]+Table2[[#This Row],[Rank 6M]]+Table2[[#This Row],[Rank Sharpe]])/3</f>
        <v>648</v>
      </c>
    </row>
    <row r="705" spans="1:48" hidden="1" x14ac:dyDescent="0.3">
      <c r="A705" t="s">
        <v>2311</v>
      </c>
      <c r="B705" t="s">
        <v>2312</v>
      </c>
      <c r="C705" t="s">
        <v>3123</v>
      </c>
      <c r="D705" t="s">
        <v>449</v>
      </c>
      <c r="E705">
        <v>2206.5749151499999</v>
      </c>
      <c r="F705">
        <v>415.75</v>
      </c>
      <c r="G705">
        <v>-39.034833675950701</v>
      </c>
      <c r="H705">
        <f>(Table2[[#This Row],[1Y Return vs Nifty]]-AVERAGE(Table2[1Y Return vs Nifty]))/_xlfn.STDEV.P(Table2[1Y Return vs Nifty])</f>
        <v>-1.0867657189703113</v>
      </c>
      <c r="I705">
        <v>-2.1784418521367499</v>
      </c>
      <c r="J705">
        <f>(Table2[[#This Row],[1M Return vs Nifty]]-AVERAGE(Table2[1M Return vs Nifty]))/_xlfn.STDEV.P(Table2[1M Return vs Nifty])</f>
        <v>-0.13336357737687377</v>
      </c>
      <c r="K705">
        <v>-24.377857546729299</v>
      </c>
      <c r="L705">
        <f>(Table2[[#This Row],[6M Return vs Nifty]]-AVERAGE(Table2[6M Return vs Nifty]))/_xlfn.STDEV.P(Table2[6M Return vs Nifty])</f>
        <v>-1.0072906891909237</v>
      </c>
      <c r="M705">
        <v>-1.6912109860651099</v>
      </c>
      <c r="N705">
        <f>(Table2[[#This Row],[1W Return vs Nifty]]-AVERAGE(Table2[1W Return vs Nifty]))/_xlfn.STDEV.P(Table2[1W Return vs Nifty])</f>
        <v>-0.54212733532972379</v>
      </c>
      <c r="O705">
        <v>449.05</v>
      </c>
      <c r="P705">
        <v>458.65371761037397</v>
      </c>
      <c r="Q705">
        <v>481.86613426320002</v>
      </c>
      <c r="R705">
        <v>22.2703742779347</v>
      </c>
      <c r="S705" s="1">
        <f>(Table2[[#This Row],[Close Price]]-Table2[[#This Row],[20D EMA]])/Table2[[#This Row],[20D EMA]]</f>
        <v>-7.4156552722414004E-2</v>
      </c>
      <c r="T705" s="1">
        <f>(Table2[[#This Row],[Close Price]]-Table2[[#This Row],[50D EMA]])/Table2[[#This Row],[50D EMA]]</f>
        <v>-9.3542722893223448E-2</v>
      </c>
      <c r="U705" s="1">
        <f>(Table2[[#This Row],[Close Price]]-Table2[[#This Row],[200D EMA]])/Table2[[#This Row],[200D EMA]]</f>
        <v>-0.13720850992007408</v>
      </c>
      <c r="V705">
        <v>0.36076029465222498</v>
      </c>
      <c r="W705">
        <v>406.4</v>
      </c>
      <c r="X705">
        <v>434.2</v>
      </c>
      <c r="Y705">
        <v>406.4</v>
      </c>
      <c r="Z705">
        <v>446</v>
      </c>
      <c r="AA705">
        <v>406.4</v>
      </c>
      <c r="AB705">
        <v>469.9</v>
      </c>
      <c r="AC705" s="1">
        <f>(Table2[[#This Row],[Close Price]]/Table2[[#This Row],[Day Low]])-1</f>
        <v>2.3006889763779625E-2</v>
      </c>
      <c r="AD705" s="1">
        <f>(Table2[[#This Row],[Day High]]/Table2[[#This Row],[Close Price]])-1</f>
        <v>4.4377630787733047E-2</v>
      </c>
      <c r="AE705" s="1">
        <f>(Table2[[#This Row],[Close Price]]/Table2[[#This Row],[Current Week Low]])-1</f>
        <v>2.3006889763779625E-2</v>
      </c>
      <c r="AF705" s="1">
        <f>(Table2[[#This Row],[Current Week High]]/Table2[[#This Row],[Close Price]])-1</f>
        <v>7.2760072158749356E-2</v>
      </c>
      <c r="AG705" s="1">
        <f>(Table2[[#This Row],[Close Price]]/Table2[[#This Row],[Current Month Low]])-1</f>
        <v>2.3006889763779625E-2</v>
      </c>
      <c r="AH705" s="1">
        <f>(Table2[[#This Row],[Current Month High]]/Table2[[#This Row],[Close Price]])-1</f>
        <v>0.13024654239326505</v>
      </c>
      <c r="AI705">
        <v>39.987973541791902</v>
      </c>
      <c r="AJ705">
        <v>2.3006889763779599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-0.01</v>
      </c>
      <c r="AM705" t="s">
        <v>3158</v>
      </c>
      <c r="AN705">
        <v>-4.32</v>
      </c>
      <c r="AO705" t="s">
        <v>3158</v>
      </c>
      <c r="AP705">
        <v>-2.2092015761002001E-2</v>
      </c>
      <c r="AQ705">
        <f>(Table2[[#This Row],[Sharpe Ratio]]-AVERAGE(Table2[Sharpe Ratio]))/_xlfn.STDEV.P(Table2[Sharpe Ratio])</f>
        <v>-0.91771092872567606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680</v>
      </c>
      <c r="AT705">
        <f>_xlfn.RANK.AVG(Table2[[#This Row],[6M Return vs Nifty Z-Score]],Table2[6M Return vs Nifty Z-Score])</f>
        <v>672</v>
      </c>
      <c r="AU705">
        <f>_xlfn.RANK.AVG(Table2[[#This Row],[Sharpe Ratio Z-Score]],Table2[Sharpe Ratio Z-Score])</f>
        <v>603</v>
      </c>
      <c r="AV705">
        <f>(Table2[[#This Row],[Rank 1Y]]+Table2[[#This Row],[Rank 6M]]+Table2[[#This Row],[Rank Sharpe]])/3</f>
        <v>651.66666666666663</v>
      </c>
    </row>
    <row r="706" spans="1:48" hidden="1" x14ac:dyDescent="0.3">
      <c r="A706" t="s">
        <v>2339</v>
      </c>
      <c r="B706" t="s">
        <v>2340</v>
      </c>
      <c r="C706" t="s">
        <v>3113</v>
      </c>
      <c r="D706" t="s">
        <v>24</v>
      </c>
      <c r="E706">
        <v>2165.2862342399999</v>
      </c>
      <c r="F706">
        <v>42.05</v>
      </c>
      <c r="G706">
        <v>-62.560130448927403</v>
      </c>
      <c r="H706">
        <f>(Table2[[#This Row],[1Y Return vs Nifty]]-AVERAGE(Table2[1Y Return vs Nifty]))/_xlfn.STDEV.P(Table2[1Y Return vs Nifty])</f>
        <v>-1.5595731710995302</v>
      </c>
      <c r="I706">
        <v>-0.30782620730757199</v>
      </c>
      <c r="J706">
        <f>(Table2[[#This Row],[1M Return vs Nifty]]-AVERAGE(Table2[1M Return vs Nifty]))/_xlfn.STDEV.P(Table2[1M Return vs Nifty])</f>
        <v>7.1261302881507671E-2</v>
      </c>
      <c r="K706">
        <v>-30.058391281392201</v>
      </c>
      <c r="L706">
        <f>(Table2[[#This Row],[6M Return vs Nifty]]-AVERAGE(Table2[6M Return vs Nifty]))/_xlfn.STDEV.P(Table2[6M Return vs Nifty])</f>
        <v>-1.2045078583644537</v>
      </c>
      <c r="M706">
        <v>-0.49591703608153598</v>
      </c>
      <c r="N706">
        <f>(Table2[[#This Row],[1W Return vs Nifty]]-AVERAGE(Table2[1W Return vs Nifty]))/_xlfn.STDEV.P(Table2[1W Return vs Nifty])</f>
        <v>-0.29179170787286668</v>
      </c>
      <c r="O706">
        <v>44.42</v>
      </c>
      <c r="P706">
        <v>46.160062629233899</v>
      </c>
      <c r="Q706">
        <v>54.599096477222702</v>
      </c>
      <c r="R706">
        <v>27.488277293805101</v>
      </c>
      <c r="S706" s="1">
        <f>(Table2[[#This Row],[Close Price]]-Table2[[#This Row],[20D EMA]])/Table2[[#This Row],[20D EMA]]</f>
        <v>-5.3354344889689431E-2</v>
      </c>
      <c r="T706" s="1">
        <f>(Table2[[#This Row],[Close Price]]-Table2[[#This Row],[50D EMA]])/Table2[[#This Row],[50D EMA]]</f>
        <v>-8.9039364228048812E-2</v>
      </c>
      <c r="U706" s="1">
        <f>(Table2[[#This Row],[Close Price]]-Table2[[#This Row],[200D EMA]])/Table2[[#This Row],[200D EMA]]</f>
        <v>-0.22984073523007575</v>
      </c>
      <c r="V706">
        <v>0.42524952147092598</v>
      </c>
      <c r="W706">
        <v>41.95</v>
      </c>
      <c r="X706">
        <v>43.09</v>
      </c>
      <c r="Y706">
        <v>41.95</v>
      </c>
      <c r="Z706">
        <v>44.93</v>
      </c>
      <c r="AA706">
        <v>41.95</v>
      </c>
      <c r="AB706">
        <v>46.02</v>
      </c>
      <c r="AC706" s="1">
        <f>(Table2[[#This Row],[Close Price]]/Table2[[#This Row],[Day Low]])-1</f>
        <v>2.3837902264598476E-3</v>
      </c>
      <c r="AD706" s="1">
        <f>(Table2[[#This Row],[Day High]]/Table2[[#This Row],[Close Price]])-1</f>
        <v>2.4732461355529312E-2</v>
      </c>
      <c r="AE706" s="1">
        <f>(Table2[[#This Row],[Close Price]]/Table2[[#This Row],[Current Week Low]])-1</f>
        <v>2.3837902264598476E-3</v>
      </c>
      <c r="AF706" s="1">
        <f>(Table2[[#This Row],[Current Week High]]/Table2[[#This Row],[Close Price]])-1</f>
        <v>6.8489892984542333E-2</v>
      </c>
      <c r="AG706" s="1">
        <f>(Table2[[#This Row],[Close Price]]/Table2[[#This Row],[Current Month Low]])-1</f>
        <v>2.3837902264598476E-3</v>
      </c>
      <c r="AH706" s="1">
        <f>(Table2[[#This Row],[Current Month High]]/Table2[[#This Row],[Close Price]])-1</f>
        <v>9.441141498216421E-2</v>
      </c>
      <c r="AI706">
        <v>95.957193816884597</v>
      </c>
      <c r="AJ706">
        <v>0.23837902264598401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-0.15</v>
      </c>
      <c r="AM706" t="s">
        <v>3158</v>
      </c>
      <c r="AN706">
        <v>-1.64</v>
      </c>
      <c r="AO706" t="s">
        <v>3158</v>
      </c>
      <c r="AQ706">
        <f>(Table2[[#This Row],[Sharpe Ratio]]-AVERAGE(Table2[Sharpe Ratio]))/_xlfn.STDEV.P(Table2[Sharpe Ratio])</f>
        <v>-0.65585503827864744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730</v>
      </c>
      <c r="AT706">
        <f>_xlfn.RANK.AVG(Table2[[#This Row],[6M Return vs Nifty Z-Score]],Table2[6M Return vs Nifty Z-Score])</f>
        <v>699</v>
      </c>
      <c r="AU706">
        <f>_xlfn.RANK.AVG(Table2[[#This Row],[Sharpe Ratio Z-Score]],Table2[Sharpe Ratio Z-Score])</f>
        <v>531</v>
      </c>
      <c r="AV706">
        <f>(Table2[[#This Row],[Rank 1Y]]+Table2[[#This Row],[Rank 6M]]+Table2[[#This Row],[Rank Sharpe]])/3</f>
        <v>653.33333333333337</v>
      </c>
    </row>
    <row r="707" spans="1:48" hidden="1" x14ac:dyDescent="0.3">
      <c r="A707" t="s">
        <v>896</v>
      </c>
      <c r="B707" t="s">
        <v>897</v>
      </c>
      <c r="C707" t="s">
        <v>578</v>
      </c>
      <c r="D707" t="s">
        <v>578</v>
      </c>
      <c r="E707">
        <v>15962.03952876</v>
      </c>
      <c r="F707">
        <v>31.72</v>
      </c>
      <c r="G707">
        <v>-34.023545083073799</v>
      </c>
      <c r="H707">
        <f>(Table2[[#This Row],[1Y Return vs Nifty]]-AVERAGE(Table2[1Y Return vs Nifty]))/_xlfn.STDEV.P(Table2[1Y Return vs Nifty])</f>
        <v>-0.98604968489230427</v>
      </c>
      <c r="I707">
        <v>-1.89377517995528</v>
      </c>
      <c r="J707">
        <f>(Table2[[#This Row],[1M Return vs Nifty]]-AVERAGE(Table2[1M Return vs Nifty]))/_xlfn.STDEV.P(Table2[1M Return vs Nifty])</f>
        <v>-0.1022241587209347</v>
      </c>
      <c r="K707">
        <v>-23.218509367479299</v>
      </c>
      <c r="L707">
        <f>(Table2[[#This Row],[6M Return vs Nifty]]-AVERAGE(Table2[6M Return vs Nifty]))/_xlfn.STDEV.P(Table2[6M Return vs Nifty])</f>
        <v>-0.96704035767665442</v>
      </c>
      <c r="M707">
        <v>-0.91453973297354796</v>
      </c>
      <c r="N707">
        <f>(Table2[[#This Row],[1W Return vs Nifty]]-AVERAGE(Table2[1W Return vs Nifty]))/_xlfn.STDEV.P(Table2[1W Return vs Nifty])</f>
        <v>-0.37946568588939034</v>
      </c>
      <c r="O707">
        <v>33.72</v>
      </c>
      <c r="P707">
        <v>34.831562699566597</v>
      </c>
      <c r="Q707">
        <v>36.953110743865402</v>
      </c>
      <c r="R707">
        <v>25.264253988525699</v>
      </c>
      <c r="S707" s="1">
        <f>(Table2[[#This Row],[Close Price]]-Table2[[#This Row],[20D EMA]])/Table2[[#This Row],[20D EMA]]</f>
        <v>-5.9311981020166077E-2</v>
      </c>
      <c r="T707" s="1">
        <f>(Table2[[#This Row],[Close Price]]-Table2[[#This Row],[50D EMA]])/Table2[[#This Row],[50D EMA]]</f>
        <v>-8.9331699711690346E-2</v>
      </c>
      <c r="U707" s="1">
        <f>(Table2[[#This Row],[Close Price]]-Table2[[#This Row],[200D EMA]])/Table2[[#This Row],[200D EMA]]</f>
        <v>-0.1416148908311908</v>
      </c>
      <c r="V707">
        <v>0.76021674204730705</v>
      </c>
      <c r="W707">
        <v>31.6</v>
      </c>
      <c r="X707">
        <v>32.74</v>
      </c>
      <c r="Y707">
        <v>31.6</v>
      </c>
      <c r="Z707">
        <v>33.450000000000003</v>
      </c>
      <c r="AA707">
        <v>31.6</v>
      </c>
      <c r="AB707">
        <v>35.47</v>
      </c>
      <c r="AC707" s="1">
        <f>(Table2[[#This Row],[Close Price]]/Table2[[#This Row],[Day Low]])-1</f>
        <v>3.7974683544304E-3</v>
      </c>
      <c r="AD707" s="1">
        <f>(Table2[[#This Row],[Day High]]/Table2[[#This Row],[Close Price]])-1</f>
        <v>3.2156368221942122E-2</v>
      </c>
      <c r="AE707" s="1">
        <f>(Table2[[#This Row],[Close Price]]/Table2[[#This Row],[Current Week Low]])-1</f>
        <v>3.7974683544304E-3</v>
      </c>
      <c r="AF707" s="1">
        <f>(Table2[[#This Row],[Current Week High]]/Table2[[#This Row],[Close Price]])-1</f>
        <v>5.4539722572509497E-2</v>
      </c>
      <c r="AG707" s="1">
        <f>(Table2[[#This Row],[Close Price]]/Table2[[#This Row],[Current Month Low]])-1</f>
        <v>3.7974683544304E-3</v>
      </c>
      <c r="AH707" s="1">
        <f>(Table2[[#This Row],[Current Month High]]/Table2[[#This Row],[Close Price]])-1</f>
        <v>0.11822194199243374</v>
      </c>
      <c r="AI707">
        <v>66.771752837326602</v>
      </c>
      <c r="AJ707">
        <v>0.37974683544304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-0.09</v>
      </c>
      <c r="AM707" t="s">
        <v>3158</v>
      </c>
      <c r="AN707">
        <v>-3.35</v>
      </c>
      <c r="AO707" t="s">
        <v>3158</v>
      </c>
      <c r="AP707">
        <v>-4.2301880162352999E-2</v>
      </c>
      <c r="AQ707">
        <f>(Table2[[#This Row],[Sharpe Ratio]]-AVERAGE(Table2[Sharpe Ratio]))/_xlfn.STDEV.P(Table2[Sharpe Ratio])</f>
        <v>-1.1572577449094359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651</v>
      </c>
      <c r="AT707">
        <f>_xlfn.RANK.AVG(Table2[[#This Row],[6M Return vs Nifty Z-Score]],Table2[6M Return vs Nifty Z-Score])</f>
        <v>665</v>
      </c>
      <c r="AU707">
        <f>_xlfn.RANK.AVG(Table2[[#This Row],[Sharpe Ratio Z-Score]],Table2[Sharpe Ratio Z-Score])</f>
        <v>649</v>
      </c>
      <c r="AV707">
        <f>(Table2[[#This Row],[Rank 1Y]]+Table2[[#This Row],[Rank 6M]]+Table2[[#This Row],[Rank Sharpe]])/3</f>
        <v>655</v>
      </c>
    </row>
    <row r="708" spans="1:48" hidden="1" x14ac:dyDescent="0.3">
      <c r="A708" t="s">
        <v>2263</v>
      </c>
      <c r="B708" t="s">
        <v>2264</v>
      </c>
      <c r="C708" t="s">
        <v>3111</v>
      </c>
      <c r="D708" t="s">
        <v>457</v>
      </c>
      <c r="E708">
        <v>2358.5791642569998</v>
      </c>
      <c r="F708">
        <v>70.989999999999995</v>
      </c>
      <c r="G708">
        <v>-39.191806382974796</v>
      </c>
      <c r="H708">
        <f>(Table2[[#This Row],[1Y Return vs Nifty]]-AVERAGE(Table2[1Y Return vs Nifty]))/_xlfn.STDEV.P(Table2[1Y Return vs Nifty])</f>
        <v>-1.089920529996846</v>
      </c>
      <c r="I708">
        <v>-2.3466859137618701</v>
      </c>
      <c r="J708">
        <f>(Table2[[#This Row],[1M Return vs Nifty]]-AVERAGE(Table2[1M Return vs Nifty]))/_xlfn.STDEV.P(Table2[1M Return vs Nifty])</f>
        <v>-0.15176763652145969</v>
      </c>
      <c r="K708">
        <v>-23.456040411003301</v>
      </c>
      <c r="L708">
        <f>(Table2[[#This Row],[6M Return vs Nifty]]-AVERAGE(Table2[6M Return vs Nifty]))/_xlfn.STDEV.P(Table2[6M Return vs Nifty])</f>
        <v>-0.97528697712876444</v>
      </c>
      <c r="M708">
        <v>0.47462783716984402</v>
      </c>
      <c r="N708">
        <f>(Table2[[#This Row],[1W Return vs Nifty]]-AVERAGE(Table2[1W Return vs Nifty]))/_xlfn.STDEV.P(Table2[1W Return vs Nifty])</f>
        <v>-8.852626021979447E-2</v>
      </c>
      <c r="O708">
        <v>77.84</v>
      </c>
      <c r="P708">
        <v>81.177448992348602</v>
      </c>
      <c r="Q708">
        <v>84.599108762017195</v>
      </c>
      <c r="R708">
        <v>16.983901060184699</v>
      </c>
      <c r="S708" s="1">
        <f>(Table2[[#This Row],[Close Price]]-Table2[[#This Row],[20D EMA]])/Table2[[#This Row],[20D EMA]]</f>
        <v>-8.8001027749229299E-2</v>
      </c>
      <c r="T708" s="1">
        <f>(Table2[[#This Row],[Close Price]]-Table2[[#This Row],[50D EMA]])/Table2[[#This Row],[50D EMA]]</f>
        <v>-0.12549604747137136</v>
      </c>
      <c r="U708" s="1">
        <f>(Table2[[#This Row],[Close Price]]-Table2[[#This Row],[200D EMA]])/Table2[[#This Row],[200D EMA]]</f>
        <v>-0.16086586444191167</v>
      </c>
      <c r="V708">
        <v>0.34592653925379202</v>
      </c>
      <c r="W708">
        <v>70.7</v>
      </c>
      <c r="X708">
        <v>75</v>
      </c>
      <c r="Y708">
        <v>70.7</v>
      </c>
      <c r="Z708">
        <v>77.33</v>
      </c>
      <c r="AA708">
        <v>70.7</v>
      </c>
      <c r="AB708">
        <v>79.8</v>
      </c>
      <c r="AC708" s="1">
        <f>(Table2[[#This Row],[Close Price]]/Table2[[#This Row],[Day Low]])-1</f>
        <v>4.1018387553040103E-3</v>
      </c>
      <c r="AD708" s="1">
        <f>(Table2[[#This Row],[Day High]]/Table2[[#This Row],[Close Price]])-1</f>
        <v>5.6486829130863558E-2</v>
      </c>
      <c r="AE708" s="1">
        <f>(Table2[[#This Row],[Close Price]]/Table2[[#This Row],[Current Week Low]])-1</f>
        <v>4.1018387553040103E-3</v>
      </c>
      <c r="AF708" s="1">
        <f>(Table2[[#This Row],[Current Week High]]/Table2[[#This Row],[Close Price]])-1</f>
        <v>8.9308353289195619E-2</v>
      </c>
      <c r="AG708" s="1">
        <f>(Table2[[#This Row],[Close Price]]/Table2[[#This Row],[Current Month Low]])-1</f>
        <v>4.1018387553040103E-3</v>
      </c>
      <c r="AH708" s="1">
        <f>(Table2[[#This Row],[Current Month High]]/Table2[[#This Row],[Close Price]])-1</f>
        <v>0.12410198619523882</v>
      </c>
      <c r="AI708">
        <v>69.037892660938098</v>
      </c>
      <c r="AJ708">
        <v>13.493205435651401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-7.0000000000000007E-2</v>
      </c>
      <c r="AM708" t="s">
        <v>3158</v>
      </c>
      <c r="AN708">
        <v>-8.66</v>
      </c>
      <c r="AO708" t="s">
        <v>3158</v>
      </c>
      <c r="AP708">
        <v>-2.8663420732192999E-2</v>
      </c>
      <c r="AQ708">
        <f>(Table2[[#This Row],[Sharpe Ratio]]-AVERAGE(Table2[Sharpe Ratio]))/_xlfn.STDEV.P(Table2[Sharpe Ratio])</f>
        <v>-0.99560156210358752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681</v>
      </c>
      <c r="AT708">
        <f>_xlfn.RANK.AVG(Table2[[#This Row],[6M Return vs Nifty Z-Score]],Table2[6M Return vs Nifty Z-Score])</f>
        <v>667</v>
      </c>
      <c r="AU708">
        <f>_xlfn.RANK.AVG(Table2[[#This Row],[Sharpe Ratio Z-Score]],Table2[Sharpe Ratio Z-Score])</f>
        <v>617</v>
      </c>
      <c r="AV708">
        <f>(Table2[[#This Row],[Rank 1Y]]+Table2[[#This Row],[Rank 6M]]+Table2[[#This Row],[Rank Sharpe]])/3</f>
        <v>655</v>
      </c>
    </row>
    <row r="709" spans="1:48" hidden="1" x14ac:dyDescent="0.3">
      <c r="A709" t="s">
        <v>1710</v>
      </c>
      <c r="B709" t="s">
        <v>1711</v>
      </c>
      <c r="C709" t="s">
        <v>3124</v>
      </c>
      <c r="D709" t="s">
        <v>271</v>
      </c>
      <c r="E709">
        <v>4798.0348021350001</v>
      </c>
      <c r="F709">
        <v>1559.85</v>
      </c>
      <c r="G709">
        <v>-50.5194219954003</v>
      </c>
      <c r="H709">
        <f>(Table2[[#This Row],[1Y Return vs Nifty]]-AVERAGE(Table2[1Y Return vs Nifty]))/_xlfn.STDEV.P(Table2[1Y Return vs Nifty])</f>
        <v>-1.3175810406418043</v>
      </c>
      <c r="I709">
        <v>-6.8104443438001496</v>
      </c>
      <c r="J709">
        <f>(Table2[[#This Row],[1M Return vs Nifty]]-AVERAGE(Table2[1M Return vs Nifty]))/_xlfn.STDEV.P(Table2[1M Return vs Nifty])</f>
        <v>-0.64005395914137642</v>
      </c>
      <c r="K709">
        <v>-19.508148858362699</v>
      </c>
      <c r="L709">
        <f>(Table2[[#This Row],[6M Return vs Nifty]]-AVERAGE(Table2[6M Return vs Nifty]))/_xlfn.STDEV.P(Table2[6M Return vs Nifty])</f>
        <v>-0.83822380092317927</v>
      </c>
      <c r="M709">
        <v>1.0736096487248801</v>
      </c>
      <c r="N709">
        <f>(Table2[[#This Row],[1W Return vs Nifty]]-AVERAGE(Table2[1W Return vs Nifty]))/_xlfn.STDEV.P(Table2[1W Return vs Nifty])</f>
        <v>3.692111415446344E-2</v>
      </c>
      <c r="O709">
        <v>1631.52</v>
      </c>
      <c r="P709">
        <v>1687.75857763621</v>
      </c>
      <c r="Q709">
        <v>1835.4238440586801</v>
      </c>
      <c r="R709">
        <v>33.7330255423674</v>
      </c>
      <c r="S709" s="1">
        <f>(Table2[[#This Row],[Close Price]]-Table2[[#This Row],[20D EMA]])/Table2[[#This Row],[20D EMA]]</f>
        <v>-4.3928361282730262E-2</v>
      </c>
      <c r="T709" s="1">
        <f>(Table2[[#This Row],[Close Price]]-Table2[[#This Row],[50D EMA]])/Table2[[#This Row],[50D EMA]]</f>
        <v>-7.5786062847538568E-2</v>
      </c>
      <c r="U709" s="1">
        <f>(Table2[[#This Row],[Close Price]]-Table2[[#This Row],[200D EMA]])/Table2[[#This Row],[200D EMA]]</f>
        <v>-0.15014180236936586</v>
      </c>
      <c r="V709">
        <v>0.78264607343909298</v>
      </c>
      <c r="W709">
        <v>1530.55</v>
      </c>
      <c r="X709">
        <v>1609.85</v>
      </c>
      <c r="Y709">
        <v>1530.55</v>
      </c>
      <c r="Z709">
        <v>1629.45</v>
      </c>
      <c r="AA709">
        <v>1530.55</v>
      </c>
      <c r="AB709">
        <v>1694</v>
      </c>
      <c r="AC709" s="1">
        <f>(Table2[[#This Row],[Close Price]]/Table2[[#This Row],[Day Low]])-1</f>
        <v>1.9143445166770023E-2</v>
      </c>
      <c r="AD709" s="1">
        <f>(Table2[[#This Row],[Day High]]/Table2[[#This Row],[Close Price]])-1</f>
        <v>3.205436420168617E-2</v>
      </c>
      <c r="AE709" s="1">
        <f>(Table2[[#This Row],[Close Price]]/Table2[[#This Row],[Current Week Low]])-1</f>
        <v>1.9143445166770023E-2</v>
      </c>
      <c r="AF709" s="1">
        <f>(Table2[[#This Row],[Current Week High]]/Table2[[#This Row],[Close Price]])-1</f>
        <v>4.4619674968747081E-2</v>
      </c>
      <c r="AG709" s="1">
        <f>(Table2[[#This Row],[Close Price]]/Table2[[#This Row],[Current Month Low]])-1</f>
        <v>1.9143445166770023E-2</v>
      </c>
      <c r="AH709" s="1">
        <f>(Table2[[#This Row],[Current Month High]]/Table2[[#This Row],[Close Price]])-1</f>
        <v>8.600185915312375E-2</v>
      </c>
      <c r="AI709">
        <v>50.7388530948488</v>
      </c>
      <c r="AJ709">
        <v>4.3098836431723697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-0.04</v>
      </c>
      <c r="AM709" t="s">
        <v>3158</v>
      </c>
      <c r="AN709">
        <v>2.79</v>
      </c>
      <c r="AO709" t="s">
        <v>3159</v>
      </c>
      <c r="AP709">
        <v>-3.327463502644E-2</v>
      </c>
      <c r="AQ709">
        <f>(Table2[[#This Row],[Sharpe Ratio]]-AVERAGE(Table2[Sharpe Ratio]))/_xlfn.STDEV.P(Table2[Sharpe Ratio])</f>
        <v>-1.0502581239187212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715</v>
      </c>
      <c r="AT709">
        <f>_xlfn.RANK.AVG(Table2[[#This Row],[6M Return vs Nifty Z-Score]],Table2[6M Return vs Nifty Z-Score])</f>
        <v>625</v>
      </c>
      <c r="AU709">
        <f>_xlfn.RANK.AVG(Table2[[#This Row],[Sharpe Ratio Z-Score]],Table2[Sharpe Ratio Z-Score])</f>
        <v>629</v>
      </c>
      <c r="AV709">
        <f>(Table2[[#This Row],[Rank 1Y]]+Table2[[#This Row],[Rank 6M]]+Table2[[#This Row],[Rank Sharpe]])/3</f>
        <v>656.33333333333337</v>
      </c>
    </row>
    <row r="710" spans="1:48" hidden="1" x14ac:dyDescent="0.3">
      <c r="A710" t="s">
        <v>100</v>
      </c>
      <c r="B710" t="s">
        <v>101</v>
      </c>
      <c r="C710" t="s">
        <v>3125</v>
      </c>
      <c r="D710" t="s">
        <v>102</v>
      </c>
      <c r="E710">
        <v>244646.35057993999</v>
      </c>
      <c r="F710">
        <v>3777</v>
      </c>
      <c r="G710">
        <v>-21.731106249940702</v>
      </c>
      <c r="H710">
        <f>(Table2[[#This Row],[1Y Return vs Nifty]]-AVERAGE(Table2[1Y Return vs Nifty]))/_xlfn.STDEV.P(Table2[1Y Return vs Nifty])</f>
        <v>-0.73899831966472196</v>
      </c>
      <c r="I710">
        <v>-4.6220774635587301</v>
      </c>
      <c r="J710">
        <f>(Table2[[#This Row],[1M Return vs Nifty]]-AVERAGE(Table2[1M Return vs Nifty]))/_xlfn.STDEV.P(Table2[1M Return vs Nifty])</f>
        <v>-0.40067057107412862</v>
      </c>
      <c r="K710">
        <v>-26.112938523321802</v>
      </c>
      <c r="L710">
        <f>(Table2[[#This Row],[6M Return vs Nifty]]-AVERAGE(Table2[6M Return vs Nifty]))/_xlfn.STDEV.P(Table2[6M Return vs Nifty])</f>
        <v>-1.0675293524000462</v>
      </c>
      <c r="M710">
        <v>3.05659092570311E-2</v>
      </c>
      <c r="N710">
        <f>(Table2[[#This Row],[1W Return vs Nifty]]-AVERAGE(Table2[1W Return vs Nifty]))/_xlfn.STDEV.P(Table2[1W Return vs Nifty])</f>
        <v>-0.18152808738982518</v>
      </c>
      <c r="O710">
        <v>4019.04</v>
      </c>
      <c r="P710">
        <v>4390.76885862774</v>
      </c>
      <c r="Q710">
        <v>4504.1889493124299</v>
      </c>
      <c r="R710">
        <v>18.564056533136402</v>
      </c>
      <c r="S710" s="1">
        <f>(Table2[[#This Row],[Close Price]]-Table2[[#This Row],[20D EMA]])/Table2[[#This Row],[20D EMA]]</f>
        <v>-6.0223336916278507E-2</v>
      </c>
      <c r="T710" s="1">
        <f>(Table2[[#This Row],[Close Price]]-Table2[[#This Row],[50D EMA]])/Table2[[#This Row],[50D EMA]]</f>
        <v>-0.13978619198359782</v>
      </c>
      <c r="U710" s="1">
        <f>(Table2[[#This Row],[Close Price]]-Table2[[#This Row],[200D EMA]])/Table2[[#This Row],[200D EMA]]</f>
        <v>-0.16144725665281787</v>
      </c>
      <c r="V710">
        <v>0.62508921419873598</v>
      </c>
      <c r="W710">
        <v>3751</v>
      </c>
      <c r="X710">
        <v>3874.95</v>
      </c>
      <c r="Y710">
        <v>3751</v>
      </c>
      <c r="Z710">
        <v>3940</v>
      </c>
      <c r="AA710">
        <v>3751</v>
      </c>
      <c r="AB710">
        <v>4010</v>
      </c>
      <c r="AC710" s="1">
        <f>(Table2[[#This Row],[Close Price]]/Table2[[#This Row],[Day Low]])-1</f>
        <v>6.9314849373500742E-3</v>
      </c>
      <c r="AD710" s="1">
        <f>(Table2[[#This Row],[Day High]]/Table2[[#This Row],[Close Price]])-1</f>
        <v>2.5933280381254864E-2</v>
      </c>
      <c r="AE710" s="1">
        <f>(Table2[[#This Row],[Close Price]]/Table2[[#This Row],[Current Week Low]])-1</f>
        <v>6.9314849373500742E-3</v>
      </c>
      <c r="AF710" s="1">
        <f>(Table2[[#This Row],[Current Week High]]/Table2[[#This Row],[Close Price]])-1</f>
        <v>4.3155943870796909E-2</v>
      </c>
      <c r="AG710" s="1">
        <f>(Table2[[#This Row],[Close Price]]/Table2[[#This Row],[Current Month Low]])-1</f>
        <v>6.9314849373500742E-3</v>
      </c>
      <c r="AH710" s="1">
        <f>(Table2[[#This Row],[Current Month High]]/Table2[[#This Row],[Close Price]])-1</f>
        <v>6.1689171299973422E-2</v>
      </c>
      <c r="AI710">
        <v>45.217103521313199</v>
      </c>
      <c r="AJ710">
        <v>3.6413028565156398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3158</v>
      </c>
      <c r="AN710">
        <v>-5.72</v>
      </c>
      <c r="AO710" t="s">
        <v>3158</v>
      </c>
      <c r="AP710">
        <v>-8.3062394735716E-2</v>
      </c>
      <c r="AQ710">
        <f>(Table2[[#This Row],[Sharpe Ratio]]-AVERAGE(Table2[Sharpe Ratio]))/_xlfn.STDEV.P(Table2[Sharpe Ratio])</f>
        <v>-1.6403906991022474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586</v>
      </c>
      <c r="AT710">
        <f>_xlfn.RANK.AVG(Table2[[#This Row],[6M Return vs Nifty Z-Score]],Table2[6M Return vs Nifty Z-Score])</f>
        <v>683</v>
      </c>
      <c r="AU710">
        <f>_xlfn.RANK.AVG(Table2[[#This Row],[Sharpe Ratio Z-Score]],Table2[Sharpe Ratio Z-Score])</f>
        <v>701</v>
      </c>
      <c r="AV710">
        <f>(Table2[[#This Row],[Rank 1Y]]+Table2[[#This Row],[Rank 6M]]+Table2[[#This Row],[Rank Sharpe]])/3</f>
        <v>656.66666666666663</v>
      </c>
    </row>
    <row r="711" spans="1:48" hidden="1" x14ac:dyDescent="0.3">
      <c r="A711" t="s">
        <v>1217</v>
      </c>
      <c r="B711" t="s">
        <v>1218</v>
      </c>
      <c r="C711" t="s">
        <v>3122</v>
      </c>
      <c r="D711" t="s">
        <v>284</v>
      </c>
      <c r="E711">
        <v>9293.0817967200001</v>
      </c>
      <c r="F711">
        <v>806.15</v>
      </c>
      <c r="G711">
        <v>-39.876697678184598</v>
      </c>
      <c r="H711">
        <f>(Table2[[#This Row],[1Y Return vs Nifty]]-AVERAGE(Table2[1Y Return vs Nifty]))/_xlfn.STDEV.P(Table2[1Y Return vs Nifty])</f>
        <v>-1.1036853598903247</v>
      </c>
      <c r="I711">
        <v>-2.0940542921355898</v>
      </c>
      <c r="J711">
        <f>(Table2[[#This Row],[1M Return vs Nifty]]-AVERAGE(Table2[1M Return vs Nifty]))/_xlfn.STDEV.P(Table2[1M Return vs Nifty])</f>
        <v>-0.12413250181719553</v>
      </c>
      <c r="K711">
        <v>-19.0811473327723</v>
      </c>
      <c r="L711">
        <f>(Table2[[#This Row],[6M Return vs Nifty]]-AVERAGE(Table2[6M Return vs Nifty]))/_xlfn.STDEV.P(Table2[6M Return vs Nifty])</f>
        <v>-0.82339913196718817</v>
      </c>
      <c r="M711">
        <v>-0.33775266451170699</v>
      </c>
      <c r="N711">
        <f>(Table2[[#This Row],[1W Return vs Nifty]]-AVERAGE(Table2[1W Return vs Nifty]))/_xlfn.STDEV.P(Table2[1W Return vs Nifty])</f>
        <v>-0.25866665340505424</v>
      </c>
      <c r="O711">
        <v>871.72</v>
      </c>
      <c r="P711">
        <v>907.02321093131502</v>
      </c>
      <c r="Q711">
        <v>965.09211954014802</v>
      </c>
      <c r="R711">
        <v>25.3406273701464</v>
      </c>
      <c r="S711" s="1">
        <f>(Table2[[#This Row],[Close Price]]-Table2[[#This Row],[20D EMA]])/Table2[[#This Row],[20D EMA]]</f>
        <v>-7.5219107052723402E-2</v>
      </c>
      <c r="T711" s="1">
        <f>(Table2[[#This Row],[Close Price]]-Table2[[#This Row],[50D EMA]])/Table2[[#This Row],[50D EMA]]</f>
        <v>-0.11121348353118798</v>
      </c>
      <c r="U711" s="1">
        <f>(Table2[[#This Row],[Close Price]]-Table2[[#This Row],[200D EMA]])/Table2[[#This Row],[200D EMA]]</f>
        <v>-0.16469113810180275</v>
      </c>
      <c r="V711">
        <v>1.0175468240384</v>
      </c>
      <c r="W711">
        <v>804</v>
      </c>
      <c r="X711">
        <v>848.75</v>
      </c>
      <c r="Y711">
        <v>804</v>
      </c>
      <c r="Z711">
        <v>878.25</v>
      </c>
      <c r="AA711">
        <v>804</v>
      </c>
      <c r="AB711">
        <v>927</v>
      </c>
      <c r="AC711" s="1">
        <f>(Table2[[#This Row],[Close Price]]/Table2[[#This Row],[Day Low]])-1</f>
        <v>2.6741293532337451E-3</v>
      </c>
      <c r="AD711" s="1">
        <f>(Table2[[#This Row],[Day High]]/Table2[[#This Row],[Close Price]])-1</f>
        <v>5.2843763567574253E-2</v>
      </c>
      <c r="AE711" s="1">
        <f>(Table2[[#This Row],[Close Price]]/Table2[[#This Row],[Current Week Low]])-1</f>
        <v>2.6741293532337451E-3</v>
      </c>
      <c r="AF711" s="1">
        <f>(Table2[[#This Row],[Current Week High]]/Table2[[#This Row],[Close Price]])-1</f>
        <v>8.9437449606152741E-2</v>
      </c>
      <c r="AG711" s="1">
        <f>(Table2[[#This Row],[Close Price]]/Table2[[#This Row],[Current Month Low]])-1</f>
        <v>2.6741293532337451E-3</v>
      </c>
      <c r="AH711" s="1">
        <f>(Table2[[#This Row],[Current Month High]]/Table2[[#This Row],[Close Price]])-1</f>
        <v>0.14991006636482052</v>
      </c>
      <c r="AI711">
        <v>37.691496619735702</v>
      </c>
      <c r="AJ711">
        <v>0.26741293532337401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3158</v>
      </c>
      <c r="AN711">
        <v>-5.79</v>
      </c>
      <c r="AO711" t="s">
        <v>3158</v>
      </c>
      <c r="AP711">
        <v>-5.5286503265270001E-2</v>
      </c>
      <c r="AQ711">
        <f>(Table2[[#This Row],[Sharpe Ratio]]-AVERAGE(Table2[Sharpe Ratio]))/_xlfn.STDEV.P(Table2[Sharpe Ratio])</f>
        <v>-1.3111640285875159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682</v>
      </c>
      <c r="AT711">
        <f>_xlfn.RANK.AVG(Table2[[#This Row],[6M Return vs Nifty Z-Score]],Table2[6M Return vs Nifty Z-Score])</f>
        <v>619</v>
      </c>
      <c r="AU711">
        <f>_xlfn.RANK.AVG(Table2[[#This Row],[Sharpe Ratio Z-Score]],Table2[Sharpe Ratio Z-Score])</f>
        <v>673</v>
      </c>
      <c r="AV711">
        <f>(Table2[[#This Row],[Rank 1Y]]+Table2[[#This Row],[Rank 6M]]+Table2[[#This Row],[Rank Sharpe]])/3</f>
        <v>658</v>
      </c>
    </row>
    <row r="712" spans="1:48" hidden="1" x14ac:dyDescent="0.3">
      <c r="A712" t="s">
        <v>636</v>
      </c>
      <c r="B712" t="s">
        <v>637</v>
      </c>
      <c r="C712" t="s">
        <v>3113</v>
      </c>
      <c r="D712" t="s">
        <v>43</v>
      </c>
      <c r="E712">
        <v>27424.721510675001</v>
      </c>
      <c r="F712">
        <v>466.75</v>
      </c>
      <c r="G712">
        <v>-36.062928800823798</v>
      </c>
      <c r="H712">
        <f>(Table2[[#This Row],[1Y Return vs Nifty]]-AVERAGE(Table2[1Y Return vs Nifty]))/_xlfn.STDEV.P(Table2[1Y Return vs Nifty])</f>
        <v>-1.0270368753540544</v>
      </c>
      <c r="I712">
        <v>-8.6996443934790406</v>
      </c>
      <c r="J712">
        <f>(Table2[[#This Row],[1M Return vs Nifty]]-AVERAGE(Table2[1M Return vs Nifty]))/_xlfn.STDEV.P(Table2[1M Return vs Nifty])</f>
        <v>-0.84671176990985908</v>
      </c>
      <c r="K712">
        <v>-18.031944445139999</v>
      </c>
      <c r="L712">
        <f>(Table2[[#This Row],[6M Return vs Nifty]]-AVERAGE(Table2[6M Return vs Nifty]))/_xlfn.STDEV.P(Table2[6M Return vs Nifty])</f>
        <v>-0.78697283242338045</v>
      </c>
      <c r="M712">
        <v>1.15806257083983</v>
      </c>
      <c r="N712">
        <f>(Table2[[#This Row],[1W Return vs Nifty]]-AVERAGE(Table2[1W Return vs Nifty]))/_xlfn.STDEV.P(Table2[1W Return vs Nifty])</f>
        <v>5.4608458132487929E-2</v>
      </c>
      <c r="O712">
        <v>509.5</v>
      </c>
      <c r="P712">
        <v>544.550952330482</v>
      </c>
      <c r="Q712">
        <v>565.71440387427799</v>
      </c>
      <c r="R712">
        <v>22.587073986574499</v>
      </c>
      <c r="S712" s="1">
        <f>(Table2[[#This Row],[Close Price]]-Table2[[#This Row],[20D EMA]])/Table2[[#This Row],[20D EMA]]</f>
        <v>-8.3905789990186455E-2</v>
      </c>
      <c r="T712" s="1">
        <f>(Table2[[#This Row],[Close Price]]-Table2[[#This Row],[50D EMA]])/Table2[[#This Row],[50D EMA]]</f>
        <v>-0.14287175882719871</v>
      </c>
      <c r="U712" s="1">
        <f>(Table2[[#This Row],[Close Price]]-Table2[[#This Row],[200D EMA]])/Table2[[#This Row],[200D EMA]]</f>
        <v>-0.17493704101667426</v>
      </c>
      <c r="V712">
        <v>1.2765897121085801</v>
      </c>
      <c r="W712">
        <v>462</v>
      </c>
      <c r="X712">
        <v>475.8</v>
      </c>
      <c r="Y712">
        <v>462</v>
      </c>
      <c r="Z712">
        <v>482.3</v>
      </c>
      <c r="AA712">
        <v>462</v>
      </c>
      <c r="AB712">
        <v>518.95000000000005</v>
      </c>
      <c r="AC712" s="1">
        <f>(Table2[[#This Row],[Close Price]]/Table2[[#This Row],[Day Low]])-1</f>
        <v>1.0281385281385225E-2</v>
      </c>
      <c r="AD712" s="1">
        <f>(Table2[[#This Row],[Day High]]/Table2[[#This Row],[Close Price]])-1</f>
        <v>1.9389394750937372E-2</v>
      </c>
      <c r="AE712" s="1">
        <f>(Table2[[#This Row],[Close Price]]/Table2[[#This Row],[Current Week Low]])-1</f>
        <v>1.0281385281385225E-2</v>
      </c>
      <c r="AF712" s="1">
        <f>(Table2[[#This Row],[Current Week High]]/Table2[[#This Row],[Close Price]])-1</f>
        <v>3.3315479378682511E-2</v>
      </c>
      <c r="AG712" s="1">
        <f>(Table2[[#This Row],[Close Price]]/Table2[[#This Row],[Current Month Low]])-1</f>
        <v>1.0281385281385225E-2</v>
      </c>
      <c r="AH712" s="1">
        <f>(Table2[[#This Row],[Current Month High]]/Table2[[#This Row],[Close Price]])-1</f>
        <v>0.11183717193358333</v>
      </c>
      <c r="AI712">
        <v>38.618103910016004</v>
      </c>
      <c r="AJ712">
        <v>2.6275285839929499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-0.22</v>
      </c>
      <c r="AM712" t="s">
        <v>3158</v>
      </c>
      <c r="AN712">
        <v>-13.79</v>
      </c>
      <c r="AO712" t="s">
        <v>3158</v>
      </c>
      <c r="AP712">
        <v>-0.11246915696592601</v>
      </c>
      <c r="AQ712">
        <f>(Table2[[#This Row],[Sharpe Ratio]]-AVERAGE(Table2[Sharpe Ratio]))/_xlfn.STDEV.P(Table2[Sharpe Ratio])</f>
        <v>-1.9889480237149126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658</v>
      </c>
      <c r="AT712">
        <f>_xlfn.RANK.AVG(Table2[[#This Row],[6M Return vs Nifty Z-Score]],Table2[6M Return vs Nifty Z-Score])</f>
        <v>600</v>
      </c>
      <c r="AU712">
        <f>_xlfn.RANK.AVG(Table2[[#This Row],[Sharpe Ratio Z-Score]],Table2[Sharpe Ratio Z-Score])</f>
        <v>721</v>
      </c>
      <c r="AV712">
        <f>(Table2[[#This Row],[Rank 1Y]]+Table2[[#This Row],[Rank 6M]]+Table2[[#This Row],[Rank Sharpe]])/3</f>
        <v>659.66666666666663</v>
      </c>
    </row>
    <row r="713" spans="1:48" hidden="1" x14ac:dyDescent="0.3">
      <c r="A713" t="s">
        <v>988</v>
      </c>
      <c r="B713" t="s">
        <v>989</v>
      </c>
      <c r="C713" t="s">
        <v>3125</v>
      </c>
      <c r="D713" t="s">
        <v>120</v>
      </c>
      <c r="E713">
        <v>13775.27090944</v>
      </c>
      <c r="F713">
        <v>2297.6</v>
      </c>
      <c r="G713">
        <v>-32.310170958406999</v>
      </c>
      <c r="H713">
        <f>(Table2[[#This Row],[1Y Return vs Nifty]]-AVERAGE(Table2[1Y Return vs Nifty]))/_xlfn.STDEV.P(Table2[1Y Return vs Nifty])</f>
        <v>-0.95161458032187474</v>
      </c>
      <c r="I713">
        <v>-17.840978331773002</v>
      </c>
      <c r="J713">
        <f>(Table2[[#This Row],[1M Return vs Nifty]]-AVERAGE(Table2[1M Return vs Nifty]))/_xlfn.STDEV.P(Table2[1M Return vs Nifty])</f>
        <v>-1.8466736635762064</v>
      </c>
      <c r="K713">
        <v>-19.762673397815501</v>
      </c>
      <c r="L713">
        <f>(Table2[[#This Row],[6M Return vs Nifty]]-AVERAGE(Table2[6M Return vs Nifty]))/_xlfn.STDEV.P(Table2[6M Return vs Nifty])</f>
        <v>-0.84706040176048714</v>
      </c>
      <c r="M713">
        <v>-2.0079807074735498</v>
      </c>
      <c r="N713">
        <f>(Table2[[#This Row],[1W Return vs Nifty]]-AVERAGE(Table2[1W Return vs Nifty]))/_xlfn.STDEV.P(Table2[1W Return vs Nifty])</f>
        <v>-0.60846980026833197</v>
      </c>
      <c r="O713">
        <v>2517.15</v>
      </c>
      <c r="P713">
        <v>2690.9700122258</v>
      </c>
      <c r="Q713">
        <v>2744.5711479471802</v>
      </c>
      <c r="R713">
        <v>20.671615025210301</v>
      </c>
      <c r="S713" s="1">
        <f>(Table2[[#This Row],[Close Price]]-Table2[[#This Row],[20D EMA]])/Table2[[#This Row],[20D EMA]]</f>
        <v>-8.7221659416403544E-2</v>
      </c>
      <c r="T713" s="1">
        <f>(Table2[[#This Row],[Close Price]]-Table2[[#This Row],[50D EMA]])/Table2[[#This Row],[50D EMA]]</f>
        <v>-0.14618149233867878</v>
      </c>
      <c r="U713" s="1">
        <f>(Table2[[#This Row],[Close Price]]-Table2[[#This Row],[200D EMA]])/Table2[[#This Row],[200D EMA]]</f>
        <v>-0.16285646239540746</v>
      </c>
      <c r="V713">
        <v>0.823182124859134</v>
      </c>
      <c r="W713">
        <v>2283.1999999999998</v>
      </c>
      <c r="X713">
        <v>2332</v>
      </c>
      <c r="Y713">
        <v>2283.1999999999998</v>
      </c>
      <c r="Z713">
        <v>2394</v>
      </c>
      <c r="AA713">
        <v>2283.1999999999998</v>
      </c>
      <c r="AB713">
        <v>2578.85</v>
      </c>
      <c r="AC713" s="1">
        <f>(Table2[[#This Row],[Close Price]]/Table2[[#This Row],[Day Low]])-1</f>
        <v>6.3069376313946712E-3</v>
      </c>
      <c r="AD713" s="1">
        <f>(Table2[[#This Row],[Day High]]/Table2[[#This Row],[Close Price]])-1</f>
        <v>1.4972144846796764E-2</v>
      </c>
      <c r="AE713" s="1">
        <f>(Table2[[#This Row],[Close Price]]/Table2[[#This Row],[Current Week Low]])-1</f>
        <v>6.3069376313946712E-3</v>
      </c>
      <c r="AF713" s="1">
        <f>(Table2[[#This Row],[Current Week High]]/Table2[[#This Row],[Close Price]])-1</f>
        <v>4.1956824512534796E-2</v>
      </c>
      <c r="AG713" s="1">
        <f>(Table2[[#This Row],[Close Price]]/Table2[[#This Row],[Current Month Low]])-1</f>
        <v>6.3069376313946712E-3</v>
      </c>
      <c r="AH713" s="1">
        <f>(Table2[[#This Row],[Current Month High]]/Table2[[#This Row],[Close Price]])-1</f>
        <v>0.12241034122562677</v>
      </c>
      <c r="AI713">
        <v>39.206128133704702</v>
      </c>
      <c r="AJ713">
        <v>3.0313901345291501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-0.24</v>
      </c>
      <c r="AM713" t="s">
        <v>3158</v>
      </c>
      <c r="AN713">
        <v>-8.68</v>
      </c>
      <c r="AO713" t="s">
        <v>3158</v>
      </c>
      <c r="AP713">
        <v>-9.9124920134017996E-2</v>
      </c>
      <c r="AQ713">
        <f>(Table2[[#This Row],[Sharpe Ratio]]-AVERAGE(Table2[Sharpe Ratio]))/_xlfn.STDEV.P(Table2[Sharpe Ratio])</f>
        <v>-1.830779251079707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644</v>
      </c>
      <c r="AT713">
        <f>_xlfn.RANK.AVG(Table2[[#This Row],[6M Return vs Nifty Z-Score]],Table2[6M Return vs Nifty Z-Score])</f>
        <v>627</v>
      </c>
      <c r="AU713">
        <f>_xlfn.RANK.AVG(Table2[[#This Row],[Sharpe Ratio Z-Score]],Table2[Sharpe Ratio Z-Score])</f>
        <v>710</v>
      </c>
      <c r="AV713">
        <f>(Table2[[#This Row],[Rank 1Y]]+Table2[[#This Row],[Rank 6M]]+Table2[[#This Row],[Rank Sharpe]])/3</f>
        <v>660.33333333333337</v>
      </c>
    </row>
    <row r="714" spans="1:48" hidden="1" x14ac:dyDescent="0.3">
      <c r="A714" t="s">
        <v>1860</v>
      </c>
      <c r="B714" t="s">
        <v>1861</v>
      </c>
      <c r="C714" t="s">
        <v>3113</v>
      </c>
      <c r="D714" t="s">
        <v>404</v>
      </c>
      <c r="E714">
        <v>3877.1578736000001</v>
      </c>
      <c r="F714">
        <v>35.200000000000003</v>
      </c>
      <c r="G714">
        <v>-54.625759503813697</v>
      </c>
      <c r="H714">
        <f>(Table2[[#This Row],[1Y Return vs Nifty]]-AVERAGE(Table2[1Y Return vs Nifty]))/_xlfn.STDEV.P(Table2[1Y Return vs Nifty])</f>
        <v>-1.4001095202470337</v>
      </c>
      <c r="I714">
        <v>-11.1734379679105</v>
      </c>
      <c r="J714">
        <f>(Table2[[#This Row],[1M Return vs Nifty]]-AVERAGE(Table2[1M Return vs Nifty]))/_xlfn.STDEV.P(Table2[1M Return vs Nifty])</f>
        <v>-1.1173177147233999</v>
      </c>
      <c r="K714">
        <v>-40.1674097716148</v>
      </c>
      <c r="L714">
        <f>(Table2[[#This Row],[6M Return vs Nifty]]-AVERAGE(Table2[6M Return vs Nifty]))/_xlfn.STDEV.P(Table2[6M Return vs Nifty])</f>
        <v>-1.5554734723170807</v>
      </c>
      <c r="M714">
        <v>-5.3500629292650403</v>
      </c>
      <c r="N714">
        <f>(Table2[[#This Row],[1W Return vs Nifty]]-AVERAGE(Table2[1W Return vs Nifty]))/_xlfn.STDEV.P(Table2[1W Return vs Nifty])</f>
        <v>-1.308416662725117</v>
      </c>
      <c r="O714">
        <v>40.840000000000003</v>
      </c>
      <c r="P714">
        <v>43.506119041850397</v>
      </c>
      <c r="Q714">
        <v>48.4905952405364</v>
      </c>
      <c r="R714">
        <v>17.950246741083699</v>
      </c>
      <c r="S714" s="1">
        <f>(Table2[[#This Row],[Close Price]]-Table2[[#This Row],[20D EMA]])/Table2[[#This Row],[20D EMA]]</f>
        <v>-0.13809990205680706</v>
      </c>
      <c r="T714" s="1">
        <f>(Table2[[#This Row],[Close Price]]-Table2[[#This Row],[50D EMA]])/Table2[[#This Row],[50D EMA]]</f>
        <v>-0.19091840928997558</v>
      </c>
      <c r="U714" s="1">
        <f>(Table2[[#This Row],[Close Price]]-Table2[[#This Row],[200D EMA]])/Table2[[#This Row],[200D EMA]]</f>
        <v>-0.27408604028489914</v>
      </c>
      <c r="V714">
        <v>1.1531338753481499</v>
      </c>
      <c r="W714">
        <v>34.909999999999997</v>
      </c>
      <c r="X714">
        <v>37.94</v>
      </c>
      <c r="Y714">
        <v>34.909999999999997</v>
      </c>
      <c r="Z714">
        <v>39.76</v>
      </c>
      <c r="AA714">
        <v>34.909999999999997</v>
      </c>
      <c r="AB714">
        <v>42.98</v>
      </c>
      <c r="AC714" s="1">
        <f>(Table2[[#This Row],[Close Price]]/Table2[[#This Row],[Day Low]])-1</f>
        <v>8.3070753365799277E-3</v>
      </c>
      <c r="AD714" s="1">
        <f>(Table2[[#This Row],[Day High]]/Table2[[#This Row],[Close Price]])-1</f>
        <v>7.7840909090908905E-2</v>
      </c>
      <c r="AE714" s="1">
        <f>(Table2[[#This Row],[Close Price]]/Table2[[#This Row],[Current Week Low]])-1</f>
        <v>8.3070753365799277E-3</v>
      </c>
      <c r="AF714" s="1">
        <f>(Table2[[#This Row],[Current Week High]]/Table2[[#This Row],[Close Price]])-1</f>
        <v>0.12954545454545441</v>
      </c>
      <c r="AG714" s="1">
        <f>(Table2[[#This Row],[Close Price]]/Table2[[#This Row],[Current Month Low]])-1</f>
        <v>8.3070753365799277E-3</v>
      </c>
      <c r="AH714" s="1">
        <f>(Table2[[#This Row],[Current Month High]]/Table2[[#This Row],[Close Price]])-1</f>
        <v>0.22102272727272698</v>
      </c>
      <c r="AI714">
        <v>94.034090909090807</v>
      </c>
      <c r="AJ714">
        <v>0.83070753365799199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-0.27</v>
      </c>
      <c r="AM714" t="s">
        <v>3158</v>
      </c>
      <c r="AN714">
        <v>-11.34</v>
      </c>
      <c r="AO714" t="s">
        <v>3158</v>
      </c>
      <c r="AQ714">
        <f>(Table2[[#This Row],[Sharpe Ratio]]-AVERAGE(Table2[Sharpe Ratio]))/_xlfn.STDEV.P(Table2[Sharpe Ratio])</f>
        <v>-0.65585503827864744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721</v>
      </c>
      <c r="AT714">
        <f>_xlfn.RANK.AVG(Table2[[#This Row],[6M Return vs Nifty Z-Score]],Table2[6M Return vs Nifty Z-Score])</f>
        <v>729</v>
      </c>
      <c r="AU714">
        <f>_xlfn.RANK.AVG(Table2[[#This Row],[Sharpe Ratio Z-Score]],Table2[Sharpe Ratio Z-Score])</f>
        <v>531</v>
      </c>
      <c r="AV714">
        <f>(Table2[[#This Row],[Rank 1Y]]+Table2[[#This Row],[Rank 6M]]+Table2[[#This Row],[Rank Sharpe]])/3</f>
        <v>660.33333333333337</v>
      </c>
    </row>
    <row r="715" spans="1:48" hidden="1" x14ac:dyDescent="0.3">
      <c r="A715" t="s">
        <v>1634</v>
      </c>
      <c r="B715" t="s">
        <v>1635</v>
      </c>
      <c r="C715" t="s">
        <v>3125</v>
      </c>
      <c r="D715" t="s">
        <v>866</v>
      </c>
      <c r="E715">
        <v>5321.4379758539999</v>
      </c>
      <c r="F715">
        <v>30.03</v>
      </c>
      <c r="G715">
        <v>-48.8049564427984</v>
      </c>
      <c r="H715">
        <f>(Table2[[#This Row],[1Y Return vs Nifty]]-AVERAGE(Table2[1Y Return vs Nifty]))/_xlfn.STDEV.P(Table2[1Y Return vs Nifty])</f>
        <v>-1.2831240007365665</v>
      </c>
      <c r="I715">
        <v>-4.15187780846286</v>
      </c>
      <c r="J715">
        <f>(Table2[[#This Row],[1M Return vs Nifty]]-AVERAGE(Table2[1M Return vs Nifty]))/_xlfn.STDEV.P(Table2[1M Return vs Nifty])</f>
        <v>-0.34923587448774845</v>
      </c>
      <c r="K715">
        <v>-36.907330097316397</v>
      </c>
      <c r="L715">
        <f>(Table2[[#This Row],[6M Return vs Nifty]]-AVERAGE(Table2[6M Return vs Nifty]))/_xlfn.STDEV.P(Table2[6M Return vs Nifty])</f>
        <v>-1.4422897972123947</v>
      </c>
      <c r="M715">
        <v>-0.53659574399267196</v>
      </c>
      <c r="N715">
        <f>(Table2[[#This Row],[1W Return vs Nifty]]-AVERAGE(Table2[1W Return vs Nifty]))/_xlfn.STDEV.P(Table2[1W Return vs Nifty])</f>
        <v>-0.30031122716701891</v>
      </c>
      <c r="O715">
        <v>32.17</v>
      </c>
      <c r="P715">
        <v>34.349878078800302</v>
      </c>
      <c r="Q715">
        <v>39.543575671191903</v>
      </c>
      <c r="R715">
        <v>30.5927552273685</v>
      </c>
      <c r="S715" s="1">
        <f>(Table2[[#This Row],[Close Price]]-Table2[[#This Row],[20D EMA]])/Table2[[#This Row],[20D EMA]]</f>
        <v>-6.6521603978862309E-2</v>
      </c>
      <c r="T715" s="1">
        <f>(Table2[[#This Row],[Close Price]]-Table2[[#This Row],[50D EMA]])/Table2[[#This Row],[50D EMA]]</f>
        <v>-0.12576108913371653</v>
      </c>
      <c r="U715" s="1">
        <f>(Table2[[#This Row],[Close Price]]-Table2[[#This Row],[200D EMA]])/Table2[[#This Row],[200D EMA]]</f>
        <v>-0.24058460849110028</v>
      </c>
      <c r="V715">
        <v>0.36261470895067199</v>
      </c>
      <c r="W715">
        <v>29.96</v>
      </c>
      <c r="X715">
        <v>31.39</v>
      </c>
      <c r="Y715">
        <v>29.96</v>
      </c>
      <c r="Z715">
        <v>32.18</v>
      </c>
      <c r="AA715">
        <v>29.96</v>
      </c>
      <c r="AB715">
        <v>33.950000000000003</v>
      </c>
      <c r="AC715" s="1">
        <f>(Table2[[#This Row],[Close Price]]/Table2[[#This Row],[Day Low]])-1</f>
        <v>2.3364485981307581E-3</v>
      </c>
      <c r="AD715" s="1">
        <f>(Table2[[#This Row],[Day High]]/Table2[[#This Row],[Close Price]])-1</f>
        <v>4.5288045288045309E-2</v>
      </c>
      <c r="AE715" s="1">
        <f>(Table2[[#This Row],[Close Price]]/Table2[[#This Row],[Current Week Low]])-1</f>
        <v>2.3364485981307581E-3</v>
      </c>
      <c r="AF715" s="1">
        <f>(Table2[[#This Row],[Current Week High]]/Table2[[#This Row],[Close Price]])-1</f>
        <v>7.1595071595071502E-2</v>
      </c>
      <c r="AG715" s="1">
        <f>(Table2[[#This Row],[Close Price]]/Table2[[#This Row],[Current Month Low]])-1</f>
        <v>2.3364485981307581E-3</v>
      </c>
      <c r="AH715" s="1">
        <f>(Table2[[#This Row],[Current Month High]]/Table2[[#This Row],[Close Price]])-1</f>
        <v>0.13053613053613056</v>
      </c>
      <c r="AI715">
        <v>79.820179820179803</v>
      </c>
      <c r="AJ715">
        <v>5.7022175290390704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-0.24</v>
      </c>
      <c r="AM715" t="s">
        <v>3158</v>
      </c>
      <c r="AN715">
        <v>1.1100000000000001</v>
      </c>
      <c r="AO715" t="s">
        <v>3159</v>
      </c>
      <c r="AP715">
        <v>-1.377614997194E-3</v>
      </c>
      <c r="AQ715">
        <f>(Table2[[#This Row],[Sharpe Ratio]]-AVERAGE(Table2[Sharpe Ratio]))/_xlfn.STDEV.P(Table2[Sharpe Ratio])</f>
        <v>-0.67218386067701852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713</v>
      </c>
      <c r="AT715">
        <f>_xlfn.RANK.AVG(Table2[[#This Row],[6M Return vs Nifty Z-Score]],Table2[6M Return vs Nifty Z-Score])</f>
        <v>723</v>
      </c>
      <c r="AU715">
        <f>_xlfn.RANK.AVG(Table2[[#This Row],[Sharpe Ratio Z-Score]],Table2[Sharpe Ratio Z-Score])</f>
        <v>559</v>
      </c>
      <c r="AV715">
        <f>(Table2[[#This Row],[Rank 1Y]]+Table2[[#This Row],[Rank 6M]]+Table2[[#This Row],[Rank Sharpe]])/3</f>
        <v>665</v>
      </c>
    </row>
    <row r="716" spans="1:48" hidden="1" x14ac:dyDescent="0.3">
      <c r="A716" t="s">
        <v>1235</v>
      </c>
      <c r="B716" t="s">
        <v>1236</v>
      </c>
      <c r="C716" t="s">
        <v>3122</v>
      </c>
      <c r="D716" t="s">
        <v>1237</v>
      </c>
      <c r="E716">
        <v>9015.3574625399997</v>
      </c>
      <c r="F716">
        <v>829.4</v>
      </c>
      <c r="G716">
        <v>-45.529176381236198</v>
      </c>
      <c r="H716">
        <f>(Table2[[#This Row],[1Y Return vs Nifty]]-AVERAGE(Table2[1Y Return vs Nifty]))/_xlfn.STDEV.P(Table2[1Y Return vs Nifty])</f>
        <v>-1.217287924805655</v>
      </c>
      <c r="I716">
        <v>-3.0307646620237798</v>
      </c>
      <c r="J716">
        <f>(Table2[[#This Row],[1M Return vs Nifty]]-AVERAGE(Table2[1M Return vs Nifty]))/_xlfn.STDEV.P(Table2[1M Return vs Nifty])</f>
        <v>-0.22659836529106725</v>
      </c>
      <c r="K716">
        <v>-15.4396469683803</v>
      </c>
      <c r="L716">
        <f>(Table2[[#This Row],[6M Return vs Nifty]]-AVERAGE(Table2[6M Return vs Nifty]))/_xlfn.STDEV.P(Table2[6M Return vs Nifty])</f>
        <v>-0.69697326655466874</v>
      </c>
      <c r="M716">
        <v>1.7541045078503299</v>
      </c>
      <c r="N716">
        <f>(Table2[[#This Row],[1W Return vs Nifty]]-AVERAGE(Table2[1W Return vs Nifty]))/_xlfn.STDEV.P(Table2[1W Return vs Nifty])</f>
        <v>0.17944012175311824</v>
      </c>
      <c r="O716">
        <v>852.31</v>
      </c>
      <c r="P716">
        <v>881.47124760495694</v>
      </c>
      <c r="Q716">
        <v>960.18858237491497</v>
      </c>
      <c r="R716">
        <v>37.167926506319397</v>
      </c>
      <c r="S716" s="1">
        <f>(Table2[[#This Row],[Close Price]]-Table2[[#This Row],[20D EMA]])/Table2[[#This Row],[20D EMA]]</f>
        <v>-2.6879891119428342E-2</v>
      </c>
      <c r="T716" s="1">
        <f>(Table2[[#This Row],[Close Price]]-Table2[[#This Row],[50D EMA]])/Table2[[#This Row],[50D EMA]]</f>
        <v>-5.9073109584050085E-2</v>
      </c>
      <c r="U716" s="1">
        <f>(Table2[[#This Row],[Close Price]]-Table2[[#This Row],[200D EMA]])/Table2[[#This Row],[200D EMA]]</f>
        <v>-0.13621134928664183</v>
      </c>
      <c r="V716">
        <v>0.75984405481169004</v>
      </c>
      <c r="W716">
        <v>823.5</v>
      </c>
      <c r="X716">
        <v>845</v>
      </c>
      <c r="Y716">
        <v>820.2</v>
      </c>
      <c r="Z716">
        <v>851.9</v>
      </c>
      <c r="AA716">
        <v>820.2</v>
      </c>
      <c r="AB716">
        <v>875.3</v>
      </c>
      <c r="AC716" s="1">
        <f>(Table2[[#This Row],[Close Price]]/Table2[[#This Row],[Day Low]])-1</f>
        <v>7.1645415907710674E-3</v>
      </c>
      <c r="AD716" s="1">
        <f>(Table2[[#This Row],[Day High]]/Table2[[#This Row],[Close Price]])-1</f>
        <v>1.8808777429467183E-2</v>
      </c>
      <c r="AE716" s="1">
        <f>(Table2[[#This Row],[Close Price]]/Table2[[#This Row],[Current Week Low]])-1</f>
        <v>1.1216776396000938E-2</v>
      </c>
      <c r="AF716" s="1">
        <f>(Table2[[#This Row],[Current Week High]]/Table2[[#This Row],[Close Price]])-1</f>
        <v>2.7128044369423732E-2</v>
      </c>
      <c r="AG716" s="1">
        <f>(Table2[[#This Row],[Close Price]]/Table2[[#This Row],[Current Month Low]])-1</f>
        <v>1.1216776396000938E-2</v>
      </c>
      <c r="AH716" s="1">
        <f>(Table2[[#This Row],[Current Month High]]/Table2[[#This Row],[Close Price]])-1</f>
        <v>5.5341210513624173E-2</v>
      </c>
      <c r="AI716">
        <v>56.378104653966702</v>
      </c>
      <c r="AJ716">
        <v>3.2876712328766899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-0.02</v>
      </c>
      <c r="AM716" t="s">
        <v>3158</v>
      </c>
      <c r="AN716">
        <v>-0.47</v>
      </c>
      <c r="AO716" t="s">
        <v>3158</v>
      </c>
      <c r="AP716">
        <v>-0.136767305211424</v>
      </c>
      <c r="AQ716">
        <f>(Table2[[#This Row],[Sharpe Ratio]]-AVERAGE(Table2[Sharpe Ratio]))/_xlfn.STDEV.P(Table2[Sharpe Ratio])</f>
        <v>-2.276953125371159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700</v>
      </c>
      <c r="AT716">
        <f>_xlfn.RANK.AVG(Table2[[#This Row],[6M Return vs Nifty Z-Score]],Table2[6M Return vs Nifty Z-Score])</f>
        <v>566</v>
      </c>
      <c r="AU716">
        <f>_xlfn.RANK.AVG(Table2[[#This Row],[Sharpe Ratio Z-Score]],Table2[Sharpe Ratio Z-Score])</f>
        <v>733</v>
      </c>
      <c r="AV716">
        <f>(Table2[[#This Row],[Rank 1Y]]+Table2[[#This Row],[Rank 6M]]+Table2[[#This Row],[Rank Sharpe]])/3</f>
        <v>666.33333333333337</v>
      </c>
    </row>
    <row r="717" spans="1:48" hidden="1" x14ac:dyDescent="0.3">
      <c r="A717" t="s">
        <v>1305</v>
      </c>
      <c r="B717" t="s">
        <v>1306</v>
      </c>
      <c r="C717" t="s">
        <v>3121</v>
      </c>
      <c r="D717" t="s">
        <v>75</v>
      </c>
      <c r="E717">
        <v>8351.2298821500008</v>
      </c>
      <c r="F717">
        <v>1084.5</v>
      </c>
      <c r="G717">
        <v>-36.050834985025197</v>
      </c>
      <c r="H717">
        <f>(Table2[[#This Row],[1Y Return vs Nifty]]-AVERAGE(Table2[1Y Return vs Nifty]))/_xlfn.STDEV.P(Table2[1Y Return vs Nifty])</f>
        <v>-1.0267938158811203</v>
      </c>
      <c r="I717">
        <v>-4.8218789698348798</v>
      </c>
      <c r="J717">
        <f>(Table2[[#This Row],[1M Return vs Nifty]]-AVERAGE(Table2[1M Return vs Nifty]))/_xlfn.STDEV.P(Table2[1M Return vs Nifty])</f>
        <v>-0.42252666931120653</v>
      </c>
      <c r="K717">
        <v>-30.279119885528601</v>
      </c>
      <c r="L717">
        <f>(Table2[[#This Row],[6M Return vs Nifty]]-AVERAGE(Table2[6M Return vs Nifty]))/_xlfn.STDEV.P(Table2[6M Return vs Nifty])</f>
        <v>-1.212171129545782</v>
      </c>
      <c r="M717">
        <v>-2.6090695751609201</v>
      </c>
      <c r="N717">
        <f>(Table2[[#This Row],[1W Return vs Nifty]]-AVERAGE(Table2[1W Return vs Nifty]))/_xlfn.STDEV.P(Table2[1W Return vs Nifty])</f>
        <v>-0.73435846460225374</v>
      </c>
      <c r="O717">
        <v>1162.05</v>
      </c>
      <c r="P717">
        <v>1225.2918019646399</v>
      </c>
      <c r="Q717">
        <v>1346.6398858160101</v>
      </c>
      <c r="R717">
        <v>25.0461989205149</v>
      </c>
      <c r="S717" s="1">
        <f>(Table2[[#This Row],[Close Price]]-Table2[[#This Row],[20D EMA]])/Table2[[#This Row],[20D EMA]]</f>
        <v>-6.6735510520201338E-2</v>
      </c>
      <c r="T717" s="1">
        <f>(Table2[[#This Row],[Close Price]]-Table2[[#This Row],[50D EMA]])/Table2[[#This Row],[50D EMA]]</f>
        <v>-0.11490471228069392</v>
      </c>
      <c r="U717" s="1">
        <f>(Table2[[#This Row],[Close Price]]-Table2[[#This Row],[200D EMA]])/Table2[[#This Row],[200D EMA]]</f>
        <v>-0.19466220225399292</v>
      </c>
      <c r="V717">
        <v>0.58586123905078902</v>
      </c>
      <c r="W717">
        <v>1080.8</v>
      </c>
      <c r="X717">
        <v>1112.45</v>
      </c>
      <c r="Y717">
        <v>1080.8</v>
      </c>
      <c r="Z717">
        <v>1145.95</v>
      </c>
      <c r="AA717">
        <v>1080.8</v>
      </c>
      <c r="AB717">
        <v>1203.1500000000001</v>
      </c>
      <c r="AC717" s="1">
        <f>(Table2[[#This Row],[Close Price]]/Table2[[#This Row],[Day Low]])-1</f>
        <v>3.4233900814211182E-3</v>
      </c>
      <c r="AD717" s="1">
        <f>(Table2[[#This Row],[Day High]]/Table2[[#This Row],[Close Price]])-1</f>
        <v>2.5772245274320094E-2</v>
      </c>
      <c r="AE717" s="1">
        <f>(Table2[[#This Row],[Close Price]]/Table2[[#This Row],[Current Week Low]])-1</f>
        <v>3.4233900814211182E-3</v>
      </c>
      <c r="AF717" s="1">
        <f>(Table2[[#This Row],[Current Week High]]/Table2[[#This Row],[Close Price]])-1</f>
        <v>5.6662056247118509E-2</v>
      </c>
      <c r="AG717" s="1">
        <f>(Table2[[#This Row],[Close Price]]/Table2[[#This Row],[Current Month Low]])-1</f>
        <v>3.4233900814211182E-3</v>
      </c>
      <c r="AH717" s="1">
        <f>(Table2[[#This Row],[Current Month High]]/Table2[[#This Row],[Close Price]])-1</f>
        <v>0.10940525587828498</v>
      </c>
      <c r="AI717">
        <v>66.159520516366996</v>
      </c>
      <c r="AJ717">
        <v>0.34233900814211099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-0.09</v>
      </c>
      <c r="AM717" t="s">
        <v>3158</v>
      </c>
      <c r="AN717">
        <v>-5.01</v>
      </c>
      <c r="AO717" t="s">
        <v>3158</v>
      </c>
      <c r="AP717">
        <v>-5.0146065230795997E-2</v>
      </c>
      <c r="AQ717">
        <f>(Table2[[#This Row],[Sharpe Ratio]]-AVERAGE(Table2[Sharpe Ratio]))/_xlfn.STDEV.P(Table2[Sharpe Ratio])</f>
        <v>-1.2502345962818822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657</v>
      </c>
      <c r="AT717">
        <f>_xlfn.RANK.AVG(Table2[[#This Row],[6M Return vs Nifty Z-Score]],Table2[6M Return vs Nifty Z-Score])</f>
        <v>700</v>
      </c>
      <c r="AU717">
        <f>_xlfn.RANK.AVG(Table2[[#This Row],[Sharpe Ratio Z-Score]],Table2[Sharpe Ratio Z-Score])</f>
        <v>665</v>
      </c>
      <c r="AV717">
        <f>(Table2[[#This Row],[Rank 1Y]]+Table2[[#This Row],[Rank 6M]]+Table2[[#This Row],[Rank Sharpe]])/3</f>
        <v>674</v>
      </c>
    </row>
    <row r="718" spans="1:48" hidden="1" x14ac:dyDescent="0.3">
      <c r="A718" t="s">
        <v>661</v>
      </c>
      <c r="B718" t="s">
        <v>662</v>
      </c>
      <c r="C718" t="s">
        <v>3113</v>
      </c>
      <c r="D718" t="s">
        <v>24</v>
      </c>
      <c r="E718">
        <v>26597.136575749999</v>
      </c>
      <c r="F718">
        <v>165.1</v>
      </c>
      <c r="G718">
        <v>-45.932863834497802</v>
      </c>
      <c r="H718">
        <f>(Table2[[#This Row],[1Y Return vs Nifty]]-AVERAGE(Table2[1Y Return vs Nifty]))/_xlfn.STDEV.P(Table2[1Y Return vs Nifty])</f>
        <v>-1.2254011672473997</v>
      </c>
      <c r="I718">
        <v>-12.4312561436575</v>
      </c>
      <c r="J718">
        <f>(Table2[[#This Row],[1M Return vs Nifty]]-AVERAGE(Table2[1M Return vs Nifty]))/_xlfn.STDEV.P(Table2[1M Return vs Nifty])</f>
        <v>-1.2549092580799985</v>
      </c>
      <c r="K718">
        <v>-18.833367783839101</v>
      </c>
      <c r="L718">
        <f>(Table2[[#This Row],[6M Return vs Nifty]]-AVERAGE(Table2[6M Return vs Nifty]))/_xlfn.STDEV.P(Table2[6M Return vs Nifty])</f>
        <v>-0.8147967041844757</v>
      </c>
      <c r="M718">
        <v>-2.0905876643889099</v>
      </c>
      <c r="N718">
        <f>(Table2[[#This Row],[1W Return vs Nifty]]-AVERAGE(Table2[1W Return vs Nifty]))/_xlfn.STDEV.P(Table2[1W Return vs Nifty])</f>
        <v>-0.62577053569997398</v>
      </c>
      <c r="O718">
        <v>180.36</v>
      </c>
      <c r="P718">
        <v>187.83650556238399</v>
      </c>
      <c r="Q718">
        <v>199.23180824817999</v>
      </c>
      <c r="R718">
        <v>26.3802922597676</v>
      </c>
      <c r="S718" s="1">
        <f>(Table2[[#This Row],[Close Price]]-Table2[[#This Row],[20D EMA]])/Table2[[#This Row],[20D EMA]]</f>
        <v>-8.4608560656464951E-2</v>
      </c>
      <c r="T718" s="1">
        <f>(Table2[[#This Row],[Close Price]]-Table2[[#This Row],[50D EMA]])/Table2[[#This Row],[50D EMA]]</f>
        <v>-0.121044125551158</v>
      </c>
      <c r="U718" s="1">
        <f>(Table2[[#This Row],[Close Price]]-Table2[[#This Row],[200D EMA]])/Table2[[#This Row],[200D EMA]]</f>
        <v>-0.17131706301466945</v>
      </c>
      <c r="V718">
        <v>0.47367140983940598</v>
      </c>
      <c r="W718">
        <v>164.2</v>
      </c>
      <c r="X718">
        <v>172.4</v>
      </c>
      <c r="Y718">
        <v>164.2</v>
      </c>
      <c r="Z718">
        <v>177.45</v>
      </c>
      <c r="AA718">
        <v>164.2</v>
      </c>
      <c r="AB718">
        <v>185.29</v>
      </c>
      <c r="AC718" s="1">
        <f>(Table2[[#This Row],[Close Price]]/Table2[[#This Row],[Day Low]])-1</f>
        <v>5.4811205846529987E-3</v>
      </c>
      <c r="AD718" s="1">
        <f>(Table2[[#This Row],[Day High]]/Table2[[#This Row],[Close Price]])-1</f>
        <v>4.4215626892792237E-2</v>
      </c>
      <c r="AE718" s="1">
        <f>(Table2[[#This Row],[Close Price]]/Table2[[#This Row],[Current Week Low]])-1</f>
        <v>5.4811205846529987E-3</v>
      </c>
      <c r="AF718" s="1">
        <f>(Table2[[#This Row],[Current Week High]]/Table2[[#This Row],[Close Price]])-1</f>
        <v>7.480314960629908E-2</v>
      </c>
      <c r="AG718" s="1">
        <f>(Table2[[#This Row],[Close Price]]/Table2[[#This Row],[Current Month Low]])-1</f>
        <v>5.4811205846529987E-3</v>
      </c>
      <c r="AH718" s="1">
        <f>(Table2[[#This Row],[Current Month High]]/Table2[[#This Row],[Close Price]])-1</f>
        <v>0.12228952150212002</v>
      </c>
      <c r="AI718">
        <v>59.357964869775898</v>
      </c>
      <c r="AJ718">
        <v>0.54811205846529898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-0.16</v>
      </c>
      <c r="AM718" t="s">
        <v>3158</v>
      </c>
      <c r="AN718">
        <v>-10.67</v>
      </c>
      <c r="AO718" t="s">
        <v>3158</v>
      </c>
      <c r="AP718">
        <v>-0.10118864243620899</v>
      </c>
      <c r="AQ718">
        <f>(Table2[[#This Row],[Sharpe Ratio]]-AVERAGE(Table2[Sharpe Ratio]))/_xlfn.STDEV.P(Table2[Sharpe Ratio])</f>
        <v>-1.855240479376925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702</v>
      </c>
      <c r="AT718">
        <f>_xlfn.RANK.AVG(Table2[[#This Row],[6M Return vs Nifty Z-Score]],Table2[6M Return vs Nifty Z-Score])</f>
        <v>614</v>
      </c>
      <c r="AU718">
        <f>_xlfn.RANK.AVG(Table2[[#This Row],[Sharpe Ratio Z-Score]],Table2[Sharpe Ratio Z-Score])</f>
        <v>711</v>
      </c>
      <c r="AV718">
        <f>(Table2[[#This Row],[Rank 1Y]]+Table2[[#This Row],[Rank 6M]]+Table2[[#This Row],[Rank Sharpe]])/3</f>
        <v>675.66666666666663</v>
      </c>
    </row>
    <row r="719" spans="1:48" hidden="1" x14ac:dyDescent="0.3">
      <c r="A719" t="s">
        <v>1182</v>
      </c>
      <c r="B719" t="s">
        <v>1183</v>
      </c>
      <c r="C719" t="s">
        <v>3112</v>
      </c>
      <c r="D719" t="s">
        <v>234</v>
      </c>
      <c r="E719">
        <v>9726.5287085199998</v>
      </c>
      <c r="F719">
        <v>722.8</v>
      </c>
      <c r="G719">
        <v>-43.479385888871597</v>
      </c>
      <c r="H719">
        <f>(Table2[[#This Row],[1Y Return vs Nifty]]-AVERAGE(Table2[1Y Return vs Nifty]))/_xlfn.STDEV.P(Table2[1Y Return vs Nifty])</f>
        <v>-1.176091580740535</v>
      </c>
      <c r="I719">
        <v>-7.84845759393201</v>
      </c>
      <c r="J719">
        <f>(Table2[[#This Row],[1M Return vs Nifty]]-AVERAGE(Table2[1M Return vs Nifty]))/_xlfn.STDEV.P(Table2[1M Return vs Nifty])</f>
        <v>-0.75360124909480874</v>
      </c>
      <c r="K719">
        <v>-21.836343951781501</v>
      </c>
      <c r="L719">
        <f>(Table2[[#This Row],[6M Return vs Nifty]]-AVERAGE(Table2[6M Return vs Nifty]))/_xlfn.STDEV.P(Table2[6M Return vs Nifty])</f>
        <v>-0.91905424169777428</v>
      </c>
      <c r="M719">
        <v>3.9584872229360202</v>
      </c>
      <c r="N719">
        <f>(Table2[[#This Row],[1W Return vs Nifty]]-AVERAGE(Table2[1W Return vs Nifty]))/_xlfn.STDEV.P(Table2[1W Return vs Nifty])</f>
        <v>0.64111361231467434</v>
      </c>
      <c r="O719">
        <v>770.3</v>
      </c>
      <c r="P719">
        <v>825.29720542586495</v>
      </c>
      <c r="Q719">
        <v>903.11901100130297</v>
      </c>
      <c r="R719">
        <v>29.398808605354699</v>
      </c>
      <c r="S719" s="1">
        <f>(Table2[[#This Row],[Close Price]]-Table2[[#This Row],[20D EMA]])/Table2[[#This Row],[20D EMA]]</f>
        <v>-6.1664286641568221E-2</v>
      </c>
      <c r="T719" s="1">
        <f>(Table2[[#This Row],[Close Price]]-Table2[[#This Row],[50D EMA]])/Table2[[#This Row],[50D EMA]]</f>
        <v>-0.12419429600876328</v>
      </c>
      <c r="U719" s="1">
        <f>(Table2[[#This Row],[Close Price]]-Table2[[#This Row],[200D EMA]])/Table2[[#This Row],[200D EMA]]</f>
        <v>-0.19966251269739116</v>
      </c>
      <c r="V719">
        <v>0.82091742184521399</v>
      </c>
      <c r="W719">
        <v>720.8</v>
      </c>
      <c r="X719">
        <v>749</v>
      </c>
      <c r="Y719">
        <v>720.8</v>
      </c>
      <c r="Z719">
        <v>754.55</v>
      </c>
      <c r="AA719">
        <v>720.8</v>
      </c>
      <c r="AB719">
        <v>803.95</v>
      </c>
      <c r="AC719" s="1">
        <f>(Table2[[#This Row],[Close Price]]/Table2[[#This Row],[Day Low]])-1</f>
        <v>2.7746947835738389E-3</v>
      </c>
      <c r="AD719" s="1">
        <f>(Table2[[#This Row],[Day High]]/Table2[[#This Row],[Close Price]])-1</f>
        <v>3.6247924737133452E-2</v>
      </c>
      <c r="AE719" s="1">
        <f>(Table2[[#This Row],[Close Price]]/Table2[[#This Row],[Current Week Low]])-1</f>
        <v>2.7746947835738389E-3</v>
      </c>
      <c r="AF719" s="1">
        <f>(Table2[[#This Row],[Current Week High]]/Table2[[#This Row],[Close Price]])-1</f>
        <v>4.3926397343663437E-2</v>
      </c>
      <c r="AG719" s="1">
        <f>(Table2[[#This Row],[Close Price]]/Table2[[#This Row],[Current Month Low]])-1</f>
        <v>2.7746947835738389E-3</v>
      </c>
      <c r="AH719" s="1">
        <f>(Table2[[#This Row],[Current Month High]]/Table2[[#This Row],[Close Price]])-1</f>
        <v>0.11227172108467087</v>
      </c>
      <c r="AI719">
        <v>72.6618705035971</v>
      </c>
      <c r="AJ719">
        <v>0.51453205395632895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-0.27</v>
      </c>
      <c r="AM719" t="s">
        <v>3158</v>
      </c>
      <c r="AN719">
        <v>-1.22</v>
      </c>
      <c r="AO719" t="s">
        <v>3158</v>
      </c>
      <c r="AP719">
        <v>-6.9801638889607998E-2</v>
      </c>
      <c r="AQ719">
        <f>(Table2[[#This Row],[Sharpe Ratio]]-AVERAGE(Table2[Sharpe Ratio]))/_xlfn.STDEV.P(Table2[Sharpe Ratio])</f>
        <v>-1.483211423673116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691</v>
      </c>
      <c r="AT719">
        <f>_xlfn.RANK.AVG(Table2[[#This Row],[6M Return vs Nifty Z-Score]],Table2[6M Return vs Nifty Z-Score])</f>
        <v>648</v>
      </c>
      <c r="AU719">
        <f>_xlfn.RANK.AVG(Table2[[#This Row],[Sharpe Ratio Z-Score]],Table2[Sharpe Ratio Z-Score])</f>
        <v>690</v>
      </c>
      <c r="AV719">
        <f>(Table2[[#This Row],[Rank 1Y]]+Table2[[#This Row],[Rank 6M]]+Table2[[#This Row],[Rank Sharpe]])/3</f>
        <v>676.33333333333337</v>
      </c>
    </row>
    <row r="720" spans="1:48" hidden="1" x14ac:dyDescent="0.3">
      <c r="A720" t="s">
        <v>305</v>
      </c>
      <c r="B720" t="s">
        <v>306</v>
      </c>
      <c r="C720" t="s">
        <v>3113</v>
      </c>
      <c r="D720" t="s">
        <v>24</v>
      </c>
      <c r="E720">
        <v>80760.950839309997</v>
      </c>
      <c r="F720">
        <v>1059.55</v>
      </c>
      <c r="G720">
        <v>-50.978935347287603</v>
      </c>
      <c r="H720">
        <f>(Table2[[#This Row],[1Y Return vs Nifty]]-AVERAGE(Table2[1Y Return vs Nifty]))/_xlfn.STDEV.P(Table2[1Y Return vs Nifty])</f>
        <v>-1.3268162625912572</v>
      </c>
      <c r="I720">
        <v>-16.068671345647399</v>
      </c>
      <c r="J720">
        <f>(Table2[[#This Row],[1M Return vs Nifty]]-AVERAGE(Table2[1M Return vs Nifty]))/_xlfn.STDEV.P(Table2[1M Return vs Nifty])</f>
        <v>-1.6528026747284883</v>
      </c>
      <c r="K720">
        <v>-31.145531415356199</v>
      </c>
      <c r="L720">
        <f>(Table2[[#This Row],[6M Return vs Nifty]]-AVERAGE(Table2[6M Return vs Nifty]))/_xlfn.STDEV.P(Table2[6M Return vs Nifty])</f>
        <v>-1.2422512658909362</v>
      </c>
      <c r="M720">
        <v>0.77970918835281799</v>
      </c>
      <c r="N720">
        <f>(Table2[[#This Row],[1W Return vs Nifty]]-AVERAGE(Table2[1W Return vs Nifty]))/_xlfn.STDEV.P(Table2[1W Return vs Nifty])</f>
        <v>-2.463174165820959E-2</v>
      </c>
      <c r="O720">
        <v>1129.71</v>
      </c>
      <c r="P720">
        <v>1254.1140568170199</v>
      </c>
      <c r="Q720">
        <v>1382.17331509678</v>
      </c>
      <c r="R720">
        <v>23.142942696444699</v>
      </c>
      <c r="S720" s="1">
        <f>(Table2[[#This Row],[Close Price]]-Table2[[#This Row],[20D EMA]])/Table2[[#This Row],[20D EMA]]</f>
        <v>-6.2104433881261634E-2</v>
      </c>
      <c r="T720" s="1">
        <f>(Table2[[#This Row],[Close Price]]-Table2[[#This Row],[50D EMA]])/Table2[[#This Row],[50D EMA]]</f>
        <v>-0.15514063952909476</v>
      </c>
      <c r="U720" s="1">
        <f>(Table2[[#This Row],[Close Price]]-Table2[[#This Row],[200D EMA]])/Table2[[#This Row],[200D EMA]]</f>
        <v>-0.23341740979436426</v>
      </c>
      <c r="V720">
        <v>0.98445407407283303</v>
      </c>
      <c r="W720">
        <v>1032.2</v>
      </c>
      <c r="X720">
        <v>1067.8</v>
      </c>
      <c r="Y720">
        <v>1032.2</v>
      </c>
      <c r="Z720">
        <v>1067.8</v>
      </c>
      <c r="AA720">
        <v>1032.2</v>
      </c>
      <c r="AB720">
        <v>1098.5999999999999</v>
      </c>
      <c r="AC720" s="1">
        <f>(Table2[[#This Row],[Close Price]]/Table2[[#This Row],[Day Low]])-1</f>
        <v>2.6496802945165543E-2</v>
      </c>
      <c r="AD720" s="1">
        <f>(Table2[[#This Row],[Day High]]/Table2[[#This Row],[Close Price]])-1</f>
        <v>7.7863243829927598E-3</v>
      </c>
      <c r="AE720" s="1">
        <f>(Table2[[#This Row],[Close Price]]/Table2[[#This Row],[Current Week Low]])-1</f>
        <v>2.6496802945165543E-2</v>
      </c>
      <c r="AF720" s="1">
        <f>(Table2[[#This Row],[Current Week High]]/Table2[[#This Row],[Close Price]])-1</f>
        <v>7.7863243829927598E-3</v>
      </c>
      <c r="AG720" s="1">
        <f>(Table2[[#This Row],[Close Price]]/Table2[[#This Row],[Current Month Low]])-1</f>
        <v>2.6496802945165543E-2</v>
      </c>
      <c r="AH720" s="1">
        <f>(Table2[[#This Row],[Current Month High]]/Table2[[#This Row],[Close Price]])-1</f>
        <v>3.6855268746165848E-2</v>
      </c>
      <c r="AI720">
        <v>59.926383842197097</v>
      </c>
      <c r="AJ720">
        <v>4.0713093016402997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-0.23</v>
      </c>
      <c r="AM720" t="s">
        <v>3158</v>
      </c>
      <c r="AN720">
        <v>-1.72</v>
      </c>
      <c r="AO720" t="s">
        <v>3158</v>
      </c>
      <c r="AP720">
        <v>-2.3831574214655999E-2</v>
      </c>
      <c r="AQ720">
        <f>(Table2[[#This Row],[Sharpe Ratio]]-AVERAGE(Table2[Sharpe Ratio]))/_xlfn.STDEV.P(Table2[Sharpe Ratio])</f>
        <v>-0.93832985425941207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716</v>
      </c>
      <c r="AT720">
        <f>_xlfn.RANK.AVG(Table2[[#This Row],[6M Return vs Nifty Z-Score]],Table2[6M Return vs Nifty Z-Score])</f>
        <v>707</v>
      </c>
      <c r="AU720">
        <f>_xlfn.RANK.AVG(Table2[[#This Row],[Sharpe Ratio Z-Score]],Table2[Sharpe Ratio Z-Score])</f>
        <v>607</v>
      </c>
      <c r="AV720">
        <f>(Table2[[#This Row],[Rank 1Y]]+Table2[[#This Row],[Rank 6M]]+Table2[[#This Row],[Rank Sharpe]])/3</f>
        <v>676.66666666666663</v>
      </c>
    </row>
    <row r="721" spans="1:48" hidden="1" x14ac:dyDescent="0.3">
      <c r="A721" t="s">
        <v>106</v>
      </c>
      <c r="B721" t="s">
        <v>107</v>
      </c>
      <c r="C721" t="s">
        <v>3122</v>
      </c>
      <c r="D721" t="s">
        <v>108</v>
      </c>
      <c r="E721">
        <v>236847.38270985</v>
      </c>
      <c r="F721">
        <v>2470.5</v>
      </c>
      <c r="G721">
        <v>-41.100936838324003</v>
      </c>
      <c r="H721">
        <f>(Table2[[#This Row],[1Y Return vs Nifty]]-AVERAGE(Table2[1Y Return vs Nifty]))/_xlfn.STDEV.P(Table2[1Y Return vs Nifty])</f>
        <v>-1.1282899123296894</v>
      </c>
      <c r="I721">
        <v>-12.8798519095629</v>
      </c>
      <c r="J721">
        <f>(Table2[[#This Row],[1M Return vs Nifty]]-AVERAGE(Table2[1M Return vs Nifty]))/_xlfn.STDEV.P(Table2[1M Return vs Nifty])</f>
        <v>-1.3039807256134544</v>
      </c>
      <c r="K721">
        <v>-20.778909425121299</v>
      </c>
      <c r="L721">
        <f>(Table2[[#This Row],[6M Return vs Nifty]]-AVERAGE(Table2[6M Return vs Nifty]))/_xlfn.STDEV.P(Table2[6M Return vs Nifty])</f>
        <v>-0.88234215553204487</v>
      </c>
      <c r="M721">
        <v>-10.5900452080962</v>
      </c>
      <c r="N721">
        <f>(Table2[[#This Row],[1W Return vs Nifty]]-AVERAGE(Table2[1W Return vs Nifty]))/_xlfn.STDEV.P(Table2[1W Return vs Nifty])</f>
        <v>-2.4058490153711225</v>
      </c>
      <c r="O721">
        <v>2840.23</v>
      </c>
      <c r="P721">
        <v>2981.6828564249599</v>
      </c>
      <c r="Q721">
        <v>3026.7926037099801</v>
      </c>
      <c r="R721">
        <v>6.0867114171917596</v>
      </c>
      <c r="S721" s="1">
        <f>(Table2[[#This Row],[Close Price]]-Table2[[#This Row],[20D EMA]])/Table2[[#This Row],[20D EMA]]</f>
        <v>-0.1301760772895153</v>
      </c>
      <c r="T721" s="1">
        <f>(Table2[[#This Row],[Close Price]]-Table2[[#This Row],[50D EMA]])/Table2[[#This Row],[50D EMA]]</f>
        <v>-0.1714410556184599</v>
      </c>
      <c r="U721" s="1">
        <f>(Table2[[#This Row],[Close Price]]-Table2[[#This Row],[200D EMA]])/Table2[[#This Row],[200D EMA]]</f>
        <v>-0.18378946843867822</v>
      </c>
      <c r="V721">
        <v>1.7741012735183701</v>
      </c>
      <c r="W721">
        <v>2451.1</v>
      </c>
      <c r="X721">
        <v>2498</v>
      </c>
      <c r="Y721">
        <v>2451.1</v>
      </c>
      <c r="Z721">
        <v>2598.75</v>
      </c>
      <c r="AA721">
        <v>2451.1</v>
      </c>
      <c r="AB721">
        <v>2965.75</v>
      </c>
      <c r="AC721" s="1">
        <f>(Table2[[#This Row],[Close Price]]/Table2[[#This Row],[Day Low]])-1</f>
        <v>7.9148137570888011E-3</v>
      </c>
      <c r="AD721" s="1">
        <f>(Table2[[#This Row],[Day High]]/Table2[[#This Row],[Close Price]])-1</f>
        <v>1.1131349929164092E-2</v>
      </c>
      <c r="AE721" s="1">
        <f>(Table2[[#This Row],[Close Price]]/Table2[[#This Row],[Current Week Low]])-1</f>
        <v>7.9148137570888011E-3</v>
      </c>
      <c r="AF721" s="1">
        <f>(Table2[[#This Row],[Current Week High]]/Table2[[#This Row],[Close Price]])-1</f>
        <v>5.1912568306010876E-2</v>
      </c>
      <c r="AG721" s="1">
        <f>(Table2[[#This Row],[Close Price]]/Table2[[#This Row],[Current Month Low]])-1</f>
        <v>7.9148137570888011E-3</v>
      </c>
      <c r="AH721" s="1">
        <f>(Table2[[#This Row],[Current Month High]]/Table2[[#This Row],[Close Price]])-1</f>
        <v>0.20046549281521964</v>
      </c>
      <c r="AI721">
        <v>38.552924509208601</v>
      </c>
      <c r="AJ721">
        <v>0.79148137570888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-0.12</v>
      </c>
      <c r="AM721" t="s">
        <v>3158</v>
      </c>
      <c r="AN721">
        <v>-17.7</v>
      </c>
      <c r="AO721" t="s">
        <v>3158</v>
      </c>
      <c r="AP721">
        <v>-0.106149060519748</v>
      </c>
      <c r="AQ721">
        <f>(Table2[[#This Row],[Sharpe Ratio]]-AVERAGE(Table2[Sharpe Ratio]))/_xlfn.STDEV.P(Table2[Sharpe Ratio])</f>
        <v>-1.9140361414978788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687</v>
      </c>
      <c r="AT721">
        <f>_xlfn.RANK.AVG(Table2[[#This Row],[6M Return vs Nifty Z-Score]],Table2[6M Return vs Nifty Z-Score])</f>
        <v>634</v>
      </c>
      <c r="AU721">
        <f>_xlfn.RANK.AVG(Table2[[#This Row],[Sharpe Ratio Z-Score]],Table2[Sharpe Ratio Z-Score])</f>
        <v>716</v>
      </c>
      <c r="AV721">
        <f>(Table2[[#This Row],[Rank 1Y]]+Table2[[#This Row],[Rank 6M]]+Table2[[#This Row],[Rank Sharpe]])/3</f>
        <v>679</v>
      </c>
    </row>
    <row r="722" spans="1:48" hidden="1" x14ac:dyDescent="0.3">
      <c r="A722" t="s">
        <v>1417</v>
      </c>
      <c r="B722" t="s">
        <v>1418</v>
      </c>
      <c r="C722" t="s">
        <v>3113</v>
      </c>
      <c r="D722" t="s">
        <v>24</v>
      </c>
      <c r="E722">
        <v>7147.7549425750003</v>
      </c>
      <c r="F722">
        <v>62.75</v>
      </c>
      <c r="G722">
        <v>-55.971597031125697</v>
      </c>
      <c r="H722">
        <f>(Table2[[#This Row],[1Y Return vs Nifty]]-AVERAGE(Table2[1Y Return vs Nifty]))/_xlfn.STDEV.P(Table2[1Y Return vs Nifty])</f>
        <v>-1.4271579361887707</v>
      </c>
      <c r="I722">
        <v>-5.9363326008992097</v>
      </c>
      <c r="J722">
        <f>(Table2[[#This Row],[1M Return vs Nifty]]-AVERAGE(Table2[1M Return vs Nifty]))/_xlfn.STDEV.P(Table2[1M Return vs Nifty])</f>
        <v>-0.54443570040502143</v>
      </c>
      <c r="K722">
        <v>-38.152842170125197</v>
      </c>
      <c r="L722">
        <f>(Table2[[#This Row],[6M Return vs Nifty]]-AVERAGE(Table2[6M Return vs Nifty]))/_xlfn.STDEV.P(Table2[6M Return vs Nifty])</f>
        <v>-1.4855315728349778</v>
      </c>
      <c r="M722">
        <v>-2.7447084462616802</v>
      </c>
      <c r="N722">
        <f>(Table2[[#This Row],[1W Return vs Nifty]]-AVERAGE(Table2[1W Return vs Nifty]))/_xlfn.STDEV.P(Table2[1W Return vs Nifty])</f>
        <v>-0.76276590521969778</v>
      </c>
      <c r="O722">
        <v>69.22</v>
      </c>
      <c r="P722">
        <v>73.878234260549306</v>
      </c>
      <c r="Q722">
        <v>84.835728800965896</v>
      </c>
      <c r="R722">
        <v>20.2283568700438</v>
      </c>
      <c r="S722" s="1">
        <f>(Table2[[#This Row],[Close Price]]-Table2[[#This Row],[20D EMA]])/Table2[[#This Row],[20D EMA]]</f>
        <v>-9.347009534816525E-2</v>
      </c>
      <c r="T722" s="1">
        <f>(Table2[[#This Row],[Close Price]]-Table2[[#This Row],[50D EMA]])/Table2[[#This Row],[50D EMA]]</f>
        <v>-0.15062940217687013</v>
      </c>
      <c r="U722" s="1">
        <f>(Table2[[#This Row],[Close Price]]-Table2[[#This Row],[200D EMA]])/Table2[[#This Row],[200D EMA]]</f>
        <v>-0.26033522801202647</v>
      </c>
      <c r="V722">
        <v>0.72639201075385695</v>
      </c>
      <c r="W722">
        <v>62.6</v>
      </c>
      <c r="X722">
        <v>65.55</v>
      </c>
      <c r="Y722">
        <v>62.6</v>
      </c>
      <c r="Z722">
        <v>66.63</v>
      </c>
      <c r="AA722">
        <v>62.6</v>
      </c>
      <c r="AB722">
        <v>71.790000000000006</v>
      </c>
      <c r="AC722" s="1">
        <f>(Table2[[#This Row],[Close Price]]/Table2[[#This Row],[Day Low]])-1</f>
        <v>2.3961661341853624E-3</v>
      </c>
      <c r="AD722" s="1">
        <f>(Table2[[#This Row],[Day High]]/Table2[[#This Row],[Close Price]])-1</f>
        <v>4.4621513944222979E-2</v>
      </c>
      <c r="AE722" s="1">
        <f>(Table2[[#This Row],[Close Price]]/Table2[[#This Row],[Current Week Low]])-1</f>
        <v>2.3961661341853624E-3</v>
      </c>
      <c r="AF722" s="1">
        <f>(Table2[[#This Row],[Current Week High]]/Table2[[#This Row],[Close Price]])-1</f>
        <v>6.1832669322709144E-2</v>
      </c>
      <c r="AG722" s="1">
        <f>(Table2[[#This Row],[Close Price]]/Table2[[#This Row],[Current Month Low]])-1</f>
        <v>2.3961661341853624E-3</v>
      </c>
      <c r="AH722" s="1">
        <f>(Table2[[#This Row],[Current Month High]]/Table2[[#This Row],[Close Price]])-1</f>
        <v>0.14406374501992047</v>
      </c>
      <c r="AI722">
        <v>85.6573705179282</v>
      </c>
      <c r="AJ722">
        <v>0.23961661341853599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-0.21</v>
      </c>
      <c r="AM722" t="s">
        <v>3158</v>
      </c>
      <c r="AN722">
        <v>-9.7799999999999994</v>
      </c>
      <c r="AO722" t="s">
        <v>3158</v>
      </c>
      <c r="AP722">
        <v>-1.7930295670776E-2</v>
      </c>
      <c r="AQ722">
        <f>(Table2[[#This Row],[Sharpe Ratio]]-AVERAGE(Table2[Sharpe Ratio]))/_xlfn.STDEV.P(Table2[Sharpe Ratio])</f>
        <v>-0.86838220599584992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723</v>
      </c>
      <c r="AT722">
        <f>_xlfn.RANK.AVG(Table2[[#This Row],[6M Return vs Nifty Z-Score]],Table2[6M Return vs Nifty Z-Score])</f>
        <v>727</v>
      </c>
      <c r="AU722">
        <f>_xlfn.RANK.AVG(Table2[[#This Row],[Sharpe Ratio Z-Score]],Table2[Sharpe Ratio Z-Score])</f>
        <v>590</v>
      </c>
      <c r="AV722">
        <f>(Table2[[#This Row],[Rank 1Y]]+Table2[[#This Row],[Rank 6M]]+Table2[[#This Row],[Rank Sharpe]])/3</f>
        <v>680</v>
      </c>
    </row>
    <row r="723" spans="1:48" hidden="1" x14ac:dyDescent="0.3">
      <c r="A723" t="s">
        <v>1666</v>
      </c>
      <c r="B723" t="s">
        <v>1667</v>
      </c>
      <c r="C723" t="s">
        <v>3123</v>
      </c>
      <c r="D723" t="s">
        <v>449</v>
      </c>
      <c r="E723">
        <v>5166.4854786719998</v>
      </c>
      <c r="F723">
        <v>52.57</v>
      </c>
      <c r="G723">
        <v>-46.612245161580603</v>
      </c>
      <c r="H723">
        <f>(Table2[[#This Row],[1Y Return vs Nifty]]-AVERAGE(Table2[1Y Return vs Nifty]))/_xlfn.STDEV.P(Table2[1Y Return vs Nifty])</f>
        <v>-1.2390552587295172</v>
      </c>
      <c r="I723">
        <v>-6.4903989633237602</v>
      </c>
      <c r="J723">
        <f>(Table2[[#This Row],[1M Return vs Nifty]]-AVERAGE(Table2[1M Return vs Nifty]))/_xlfn.STDEV.P(Table2[1M Return vs Nifty])</f>
        <v>-0.60504449696871854</v>
      </c>
      <c r="K723">
        <v>-29.273680581825701</v>
      </c>
      <c r="L723">
        <f>(Table2[[#This Row],[6M Return vs Nifty]]-AVERAGE(Table2[6M Return vs Nifty]))/_xlfn.STDEV.P(Table2[6M Return vs Nifty])</f>
        <v>-1.17726421718258</v>
      </c>
      <c r="M723">
        <v>0.238933637758411</v>
      </c>
      <c r="N723">
        <f>(Table2[[#This Row],[1W Return vs Nifty]]-AVERAGE(Table2[1W Return vs Nifty]))/_xlfn.STDEV.P(Table2[1W Return vs Nifty])</f>
        <v>-0.13788872482393097</v>
      </c>
      <c r="O723">
        <v>56.84</v>
      </c>
      <c r="P723">
        <v>60.109146429429401</v>
      </c>
      <c r="Q723">
        <v>65.839067732572701</v>
      </c>
      <c r="R723">
        <v>22.834273948053301</v>
      </c>
      <c r="S723" s="1">
        <f>(Table2[[#This Row],[Close Price]]-Table2[[#This Row],[20D EMA]])/Table2[[#This Row],[20D EMA]]</f>
        <v>-7.5123152709359653E-2</v>
      </c>
      <c r="T723" s="1">
        <f>(Table2[[#This Row],[Close Price]]-Table2[[#This Row],[50D EMA]])/Table2[[#This Row],[50D EMA]]</f>
        <v>-0.12542428028454317</v>
      </c>
      <c r="U723" s="1">
        <f>(Table2[[#This Row],[Close Price]]-Table2[[#This Row],[200D EMA]])/Table2[[#This Row],[200D EMA]]</f>
        <v>-0.2015379043103927</v>
      </c>
      <c r="V723">
        <v>0.31058293188965802</v>
      </c>
      <c r="W723">
        <v>52.3</v>
      </c>
      <c r="X723">
        <v>55.59</v>
      </c>
      <c r="Y723">
        <v>52.3</v>
      </c>
      <c r="Z723">
        <v>56.09</v>
      </c>
      <c r="AA723">
        <v>52.3</v>
      </c>
      <c r="AB723">
        <v>58.3</v>
      </c>
      <c r="AC723" s="1">
        <f>(Table2[[#This Row],[Close Price]]/Table2[[#This Row],[Day Low]])-1</f>
        <v>5.1625239005737011E-3</v>
      </c>
      <c r="AD723" s="1">
        <f>(Table2[[#This Row],[Day High]]/Table2[[#This Row],[Close Price]])-1</f>
        <v>5.7447213239490313E-2</v>
      </c>
      <c r="AE723" s="1">
        <f>(Table2[[#This Row],[Close Price]]/Table2[[#This Row],[Current Week Low]])-1</f>
        <v>5.1625239005737011E-3</v>
      </c>
      <c r="AF723" s="1">
        <f>(Table2[[#This Row],[Current Week High]]/Table2[[#This Row],[Close Price]])-1</f>
        <v>6.6958341259273357E-2</v>
      </c>
      <c r="AG723" s="1">
        <f>(Table2[[#This Row],[Close Price]]/Table2[[#This Row],[Current Month Low]])-1</f>
        <v>5.1625239005737011E-3</v>
      </c>
      <c r="AH723" s="1">
        <f>(Table2[[#This Row],[Current Month High]]/Table2[[#This Row],[Close Price]])-1</f>
        <v>0.10899752710671473</v>
      </c>
      <c r="AI723">
        <v>86.418109187749593</v>
      </c>
      <c r="AJ723">
        <v>0.51625239005737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-0.18</v>
      </c>
      <c r="AM723" t="s">
        <v>3158</v>
      </c>
      <c r="AN723">
        <v>-4.24</v>
      </c>
      <c r="AO723" t="s">
        <v>3158</v>
      </c>
      <c r="AP723">
        <v>-3.7547008526087999E-2</v>
      </c>
      <c r="AQ723">
        <f>(Table2[[#This Row],[Sharpe Ratio]]-AVERAGE(Table2[Sharpe Ratio]))/_xlfn.STDEV.P(Table2[Sharpe Ratio])</f>
        <v>-1.1008984176418266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704</v>
      </c>
      <c r="AT723">
        <f>_xlfn.RANK.AVG(Table2[[#This Row],[6M Return vs Nifty Z-Score]],Table2[6M Return vs Nifty Z-Score])</f>
        <v>698</v>
      </c>
      <c r="AU723">
        <f>_xlfn.RANK.AVG(Table2[[#This Row],[Sharpe Ratio Z-Score]],Table2[Sharpe Ratio Z-Score])</f>
        <v>640</v>
      </c>
      <c r="AV723">
        <f>(Table2[[#This Row],[Rank 1Y]]+Table2[[#This Row],[Rank 6M]]+Table2[[#This Row],[Rank Sharpe]])/3</f>
        <v>680.66666666666663</v>
      </c>
    </row>
    <row r="724" spans="1:48" hidden="1" x14ac:dyDescent="0.3">
      <c r="A724" t="s">
        <v>2337</v>
      </c>
      <c r="B724" t="s">
        <v>2338</v>
      </c>
      <c r="C724" t="s">
        <v>3130</v>
      </c>
      <c r="D724" t="s">
        <v>1990</v>
      </c>
      <c r="E724">
        <v>2165.317237104</v>
      </c>
      <c r="F724">
        <v>12.17</v>
      </c>
      <c r="G724">
        <v>-52.795615709076998</v>
      </c>
      <c r="H724">
        <f>(Table2[[#This Row],[1Y Return vs Nifty]]-AVERAGE(Table2[1Y Return vs Nifty]))/_xlfn.STDEV.P(Table2[1Y Return vs Nifty])</f>
        <v>-1.3633275985152948</v>
      </c>
      <c r="I724">
        <v>-9.4444235997182808</v>
      </c>
      <c r="J724">
        <f>(Table2[[#This Row],[1M Return vs Nifty]]-AVERAGE(Table2[1M Return vs Nifty]))/_xlfn.STDEV.P(Table2[1M Return vs Nifty])</f>
        <v>-0.92818246450011721</v>
      </c>
      <c r="K724">
        <v>-30.520004111237501</v>
      </c>
      <c r="L724">
        <f>(Table2[[#This Row],[6M Return vs Nifty]]-AVERAGE(Table2[6M Return vs Nifty]))/_xlfn.STDEV.P(Table2[6M Return vs Nifty])</f>
        <v>-1.220534165012499</v>
      </c>
      <c r="M724">
        <v>-1.0695673989059</v>
      </c>
      <c r="N724">
        <f>(Table2[[#This Row],[1W Return vs Nifty]]-AVERAGE(Table2[1W Return vs Nifty]))/_xlfn.STDEV.P(Table2[1W Return vs Nifty])</f>
        <v>-0.4119338064089334</v>
      </c>
      <c r="O724">
        <v>12.77</v>
      </c>
      <c r="P724">
        <v>13.541339722681199</v>
      </c>
      <c r="Q724">
        <v>15.553690846630399</v>
      </c>
      <c r="R724">
        <v>19.575854560683599</v>
      </c>
      <c r="S724" s="1">
        <f>(Table2[[#This Row],[Close Price]]-Table2[[#This Row],[20D EMA]])/Table2[[#This Row],[20D EMA]]</f>
        <v>-4.6985121378230202E-2</v>
      </c>
      <c r="T724" s="1">
        <f>(Table2[[#This Row],[Close Price]]-Table2[[#This Row],[50D EMA]])/Table2[[#This Row],[50D EMA]]</f>
        <v>-0.10127060916906622</v>
      </c>
      <c r="U724" s="1">
        <f>(Table2[[#This Row],[Close Price]]-Table2[[#This Row],[200D EMA]])/Table2[[#This Row],[200D EMA]]</f>
        <v>-0.21754906150545308</v>
      </c>
      <c r="V724">
        <v>0.48299741940259699</v>
      </c>
      <c r="W724">
        <v>11.7</v>
      </c>
      <c r="X724">
        <v>12.25</v>
      </c>
      <c r="Y724">
        <v>11.7</v>
      </c>
      <c r="Z724">
        <v>12.5</v>
      </c>
      <c r="AA724">
        <v>11.7</v>
      </c>
      <c r="AB724">
        <v>13.24</v>
      </c>
      <c r="AC724" s="1">
        <f>(Table2[[#This Row],[Close Price]]/Table2[[#This Row],[Day Low]])-1</f>
        <v>4.017094017094025E-2</v>
      </c>
      <c r="AD724" s="1">
        <f>(Table2[[#This Row],[Day High]]/Table2[[#This Row],[Close Price]])-1</f>
        <v>6.5735414954806171E-3</v>
      </c>
      <c r="AE724" s="1">
        <f>(Table2[[#This Row],[Close Price]]/Table2[[#This Row],[Current Week Low]])-1</f>
        <v>4.017094017094025E-2</v>
      </c>
      <c r="AF724" s="1">
        <f>(Table2[[#This Row],[Current Week High]]/Table2[[#This Row],[Close Price]])-1</f>
        <v>2.7115858668857795E-2</v>
      </c>
      <c r="AG724" s="1">
        <f>(Table2[[#This Row],[Close Price]]/Table2[[#This Row],[Current Month Low]])-1</f>
        <v>4.017094017094025E-2</v>
      </c>
      <c r="AH724" s="1">
        <f>(Table2[[#This Row],[Current Month High]]/Table2[[#This Row],[Close Price]])-1</f>
        <v>8.7921117502054225E-2</v>
      </c>
      <c r="AI724">
        <v>114.050944946589</v>
      </c>
      <c r="AJ724">
        <v>0.74503311258278204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-0.13</v>
      </c>
      <c r="AM724" t="s">
        <v>3158</v>
      </c>
      <c r="AN724">
        <v>-6.44</v>
      </c>
      <c r="AO724" t="s">
        <v>3158</v>
      </c>
      <c r="AP724">
        <v>-3.0913121203925999E-2</v>
      </c>
      <c r="AQ724">
        <f>(Table2[[#This Row],[Sharpe Ratio]]-AVERAGE(Table2[Sharpe Ratio]))/_xlfn.STDEV.P(Table2[Sharpe Ratio])</f>
        <v>-1.0222671831423273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719</v>
      </c>
      <c r="AT724">
        <f>_xlfn.RANK.AVG(Table2[[#This Row],[6M Return vs Nifty Z-Score]],Table2[6M Return vs Nifty Z-Score])</f>
        <v>704</v>
      </c>
      <c r="AU724">
        <f>_xlfn.RANK.AVG(Table2[[#This Row],[Sharpe Ratio Z-Score]],Table2[Sharpe Ratio Z-Score])</f>
        <v>624</v>
      </c>
      <c r="AV724">
        <f>(Table2[[#This Row],[Rank 1Y]]+Table2[[#This Row],[Rank 6M]]+Table2[[#This Row],[Rank Sharpe]])/3</f>
        <v>682.33333333333337</v>
      </c>
    </row>
    <row r="725" spans="1:48" hidden="1" x14ac:dyDescent="0.3">
      <c r="A725" t="s">
        <v>416</v>
      </c>
      <c r="B725" t="s">
        <v>417</v>
      </c>
      <c r="C725" t="s">
        <v>3114</v>
      </c>
      <c r="D725" t="s">
        <v>27</v>
      </c>
      <c r="E725">
        <v>51299.06504704</v>
      </c>
      <c r="F725">
        <v>7.67</v>
      </c>
      <c r="G725">
        <v>-66.184323372884293</v>
      </c>
      <c r="H725">
        <f>(Table2[[#This Row],[1Y Return vs Nifty]]-AVERAGE(Table2[1Y Return vs Nifty]))/_xlfn.STDEV.P(Table2[1Y Return vs Nifty])</f>
        <v>-1.6324115900549561</v>
      </c>
      <c r="I725">
        <v>-11.272559196270301</v>
      </c>
      <c r="J725">
        <f>(Table2[[#This Row],[1M Return vs Nifty]]-AVERAGE(Table2[1M Return vs Nifty]))/_xlfn.STDEV.P(Table2[1M Return vs Nifty])</f>
        <v>-1.1281604923620099</v>
      </c>
      <c r="K725">
        <v>-45.709488238221603</v>
      </c>
      <c r="L725">
        <f>(Table2[[#This Row],[6M Return vs Nifty]]-AVERAGE(Table2[6M Return vs Nifty]))/_xlfn.STDEV.P(Table2[6M Return vs Nifty])</f>
        <v>-1.7478837417698039</v>
      </c>
      <c r="M725">
        <v>-1.6474310003439001</v>
      </c>
      <c r="N725">
        <f>(Table2[[#This Row],[1W Return vs Nifty]]-AVERAGE(Table2[1W Return vs Nifty]))/_xlfn.STDEV.P(Table2[1W Return vs Nifty])</f>
        <v>-0.53295830189178006</v>
      </c>
      <c r="O725">
        <v>8.2799999999999994</v>
      </c>
      <c r="P725">
        <v>10.026692934191599</v>
      </c>
      <c r="Q725">
        <v>12.6007949823363</v>
      </c>
      <c r="R725">
        <v>28.161647222648298</v>
      </c>
      <c r="S725" s="1">
        <f>(Table2[[#This Row],[Close Price]]-Table2[[#This Row],[20D EMA]])/Table2[[#This Row],[20D EMA]]</f>
        <v>-7.3671497584541001E-2</v>
      </c>
      <c r="T725" s="1">
        <f>(Table2[[#This Row],[Close Price]]-Table2[[#This Row],[50D EMA]])/Table2[[#This Row],[50D EMA]]</f>
        <v>-0.23504189762859307</v>
      </c>
      <c r="U725" s="1">
        <f>(Table2[[#This Row],[Close Price]]-Table2[[#This Row],[200D EMA]])/Table2[[#This Row],[200D EMA]]</f>
        <v>-0.39130824596767516</v>
      </c>
      <c r="V725">
        <v>0.800148749545879</v>
      </c>
      <c r="W725">
        <v>7.33</v>
      </c>
      <c r="X725">
        <v>7.69</v>
      </c>
      <c r="Y725">
        <v>7.33</v>
      </c>
      <c r="Z725">
        <v>7.95</v>
      </c>
      <c r="AA725">
        <v>7.33</v>
      </c>
      <c r="AB725">
        <v>8.5299999999999994</v>
      </c>
      <c r="AC725" s="1">
        <f>(Table2[[#This Row],[Close Price]]/Table2[[#This Row],[Day Low]])-1</f>
        <v>4.6384720327421469E-2</v>
      </c>
      <c r="AD725" s="1">
        <f>(Table2[[#This Row],[Day High]]/Table2[[#This Row],[Close Price]])-1</f>
        <v>2.6075619295959918E-3</v>
      </c>
      <c r="AE725" s="1">
        <f>(Table2[[#This Row],[Close Price]]/Table2[[#This Row],[Current Week Low]])-1</f>
        <v>4.6384720327421469E-2</v>
      </c>
      <c r="AF725" s="1">
        <f>(Table2[[#This Row],[Current Week High]]/Table2[[#This Row],[Close Price]])-1</f>
        <v>3.6505867014341664E-2</v>
      </c>
      <c r="AG725" s="1">
        <f>(Table2[[#This Row],[Close Price]]/Table2[[#This Row],[Current Month Low]])-1</f>
        <v>4.6384720327421469E-2</v>
      </c>
      <c r="AH725" s="1">
        <f>(Table2[[#This Row],[Current Month High]]/Table2[[#This Row],[Close Price]])-1</f>
        <v>0.11212516297262054</v>
      </c>
      <c r="AI725">
        <v>150.06518904823901</v>
      </c>
      <c r="AJ725">
        <v>1.1873350923482699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-0.53</v>
      </c>
      <c r="AM725" t="s">
        <v>3158</v>
      </c>
      <c r="AN725">
        <v>-10.79</v>
      </c>
      <c r="AO725" t="s">
        <v>3158</v>
      </c>
      <c r="AP725">
        <v>-1.7590434152528998E-2</v>
      </c>
      <c r="AQ725">
        <f>(Table2[[#This Row],[Sharpe Ratio]]-AVERAGE(Table2[Sharpe Ratio]))/_xlfn.STDEV.P(Table2[Sharpe Ratio])</f>
        <v>-0.86435383930210774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732</v>
      </c>
      <c r="AT725">
        <f>_xlfn.RANK.AVG(Table2[[#This Row],[6M Return vs Nifty Z-Score]],Table2[6M Return vs Nifty Z-Score])</f>
        <v>734</v>
      </c>
      <c r="AU725">
        <f>_xlfn.RANK.AVG(Table2[[#This Row],[Sharpe Ratio Z-Score]],Table2[Sharpe Ratio Z-Score])</f>
        <v>589</v>
      </c>
      <c r="AV725">
        <f>(Table2[[#This Row],[Rank 1Y]]+Table2[[#This Row],[Rank 6M]]+Table2[[#This Row],[Rank Sharpe]])/3</f>
        <v>685</v>
      </c>
    </row>
    <row r="726" spans="1:48" hidden="1" x14ac:dyDescent="0.3">
      <c r="A726" t="s">
        <v>2363</v>
      </c>
      <c r="B726" t="s">
        <v>2364</v>
      </c>
      <c r="C726" t="s">
        <v>3127</v>
      </c>
      <c r="D726" t="s">
        <v>411</v>
      </c>
      <c r="E726">
        <v>2123.03926998</v>
      </c>
      <c r="F726">
        <v>184.35</v>
      </c>
      <c r="G726">
        <v>-55.794061800399</v>
      </c>
      <c r="H726">
        <f>(Table2[[#This Row],[1Y Return vs Nifty]]-AVERAGE(Table2[1Y Return vs Nifty]))/_xlfn.STDEV.P(Table2[1Y Return vs Nifty])</f>
        <v>-1.4235898630242494</v>
      </c>
      <c r="I726">
        <v>-1.1653621755391701</v>
      </c>
      <c r="J726">
        <f>(Table2[[#This Row],[1M Return vs Nifty]]-AVERAGE(Table2[1M Return vs Nifty]))/_xlfn.STDEV.P(Table2[1M Return vs Nifty])</f>
        <v>-2.2543747504815772E-2</v>
      </c>
      <c r="K726">
        <v>-24.939457167039102</v>
      </c>
      <c r="L726">
        <f>(Table2[[#This Row],[6M Return vs Nifty]]-AVERAGE(Table2[6M Return vs Nifty]))/_xlfn.STDEV.P(Table2[6M Return vs Nifty])</f>
        <v>-1.0267883442529089</v>
      </c>
      <c r="M726">
        <v>-0.43658964748972601</v>
      </c>
      <c r="N726">
        <f>(Table2[[#This Row],[1W Return vs Nifty]]-AVERAGE(Table2[1W Return vs Nifty]))/_xlfn.STDEV.P(Table2[1W Return vs Nifty])</f>
        <v>-0.27936651401263535</v>
      </c>
      <c r="O726">
        <v>194.55</v>
      </c>
      <c r="P726">
        <v>200.93489299098201</v>
      </c>
      <c r="Q726">
        <v>232.18433630878101</v>
      </c>
      <c r="R726">
        <v>33.603539903150597</v>
      </c>
      <c r="S726" s="1">
        <f>(Table2[[#This Row],[Close Price]]-Table2[[#This Row],[20D EMA]])/Table2[[#This Row],[20D EMA]]</f>
        <v>-5.2428681572860535E-2</v>
      </c>
      <c r="T726" s="1">
        <f>(Table2[[#This Row],[Close Price]]-Table2[[#This Row],[50D EMA]])/Table2[[#This Row],[50D EMA]]</f>
        <v>-8.253864097026864E-2</v>
      </c>
      <c r="U726" s="1">
        <f>(Table2[[#This Row],[Close Price]]-Table2[[#This Row],[200D EMA]])/Table2[[#This Row],[200D EMA]]</f>
        <v>-0.20601879122959582</v>
      </c>
      <c r="V726">
        <v>0.99349466868935099</v>
      </c>
      <c r="W726">
        <v>183</v>
      </c>
      <c r="X726">
        <v>190</v>
      </c>
      <c r="Y726">
        <v>183</v>
      </c>
      <c r="Z726">
        <v>198.98</v>
      </c>
      <c r="AA726">
        <v>183</v>
      </c>
      <c r="AB726">
        <v>214.15</v>
      </c>
      <c r="AC726" s="1">
        <f>(Table2[[#This Row],[Close Price]]/Table2[[#This Row],[Day Low]])-1</f>
        <v>7.3770491803277771E-3</v>
      </c>
      <c r="AD726" s="1">
        <f>(Table2[[#This Row],[Day High]]/Table2[[#This Row],[Close Price]])-1</f>
        <v>3.0648223487930615E-2</v>
      </c>
      <c r="AE726" s="1">
        <f>(Table2[[#This Row],[Close Price]]/Table2[[#This Row],[Current Week Low]])-1</f>
        <v>7.3770491803277771E-3</v>
      </c>
      <c r="AF726" s="1">
        <f>(Table2[[#This Row],[Current Week High]]/Table2[[#This Row],[Close Price]])-1</f>
        <v>7.935991320857072E-2</v>
      </c>
      <c r="AG726" s="1">
        <f>(Table2[[#This Row],[Close Price]]/Table2[[#This Row],[Current Month Low]])-1</f>
        <v>7.3770491803277771E-3</v>
      </c>
      <c r="AH726" s="1">
        <f>(Table2[[#This Row],[Current Month High]]/Table2[[#This Row],[Close Price]])-1</f>
        <v>0.16164903715758072</v>
      </c>
      <c r="AI726">
        <v>134.201247626796</v>
      </c>
      <c r="AJ726">
        <v>6.2536023054754901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-0.03</v>
      </c>
      <c r="AM726" t="s">
        <v>3158</v>
      </c>
      <c r="AN726">
        <v>1.34</v>
      </c>
      <c r="AO726" t="s">
        <v>3159</v>
      </c>
      <c r="AP726">
        <v>-4.6308963799756998E-2</v>
      </c>
      <c r="AQ726">
        <f>(Table2[[#This Row],[Sharpe Ratio]]-AVERAGE(Table2[Sharpe Ratio]))/_xlfn.STDEV.P(Table2[Sharpe Ratio])</f>
        <v>-1.2047535671702718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722</v>
      </c>
      <c r="AT726">
        <f>_xlfn.RANK.AVG(Table2[[#This Row],[6M Return vs Nifty Z-Score]],Table2[6M Return vs Nifty Z-Score])</f>
        <v>675</v>
      </c>
      <c r="AU726">
        <f>_xlfn.RANK.AVG(Table2[[#This Row],[Sharpe Ratio Z-Score]],Table2[Sharpe Ratio Z-Score])</f>
        <v>658</v>
      </c>
      <c r="AV726">
        <f>(Table2[[#This Row],[Rank 1Y]]+Table2[[#This Row],[Rank 6M]]+Table2[[#This Row],[Rank Sharpe]])/3</f>
        <v>685</v>
      </c>
    </row>
    <row r="727" spans="1:48" hidden="1" x14ac:dyDescent="0.3">
      <c r="A727" t="s">
        <v>1219</v>
      </c>
      <c r="B727" t="s">
        <v>1220</v>
      </c>
      <c r="C727" t="s">
        <v>3113</v>
      </c>
      <c r="D727" t="s">
        <v>24</v>
      </c>
      <c r="E727">
        <v>9244.8228957280007</v>
      </c>
      <c r="F727">
        <v>152.12</v>
      </c>
      <c r="G727">
        <v>-59.278688637647797</v>
      </c>
      <c r="H727">
        <f>(Table2[[#This Row],[1Y Return vs Nifty]]-AVERAGE(Table2[1Y Return vs Nifty]))/_xlfn.STDEV.P(Table2[1Y Return vs Nifty])</f>
        <v>-1.4936233062764186</v>
      </c>
      <c r="I727">
        <v>-16.630157561535</v>
      </c>
      <c r="J727">
        <f>(Table2[[#This Row],[1M Return vs Nifty]]-AVERAGE(Table2[1M Return vs Nifty]))/_xlfn.STDEV.P(Table2[1M Return vs Nifty])</f>
        <v>-1.7142231220610691</v>
      </c>
      <c r="K727">
        <v>-44.480034219422798</v>
      </c>
      <c r="L727">
        <f>(Table2[[#This Row],[6M Return vs Nifty]]-AVERAGE(Table2[6M Return vs Nifty]))/_xlfn.STDEV.P(Table2[6M Return vs Nifty])</f>
        <v>-1.7051994707941807</v>
      </c>
      <c r="M727">
        <v>-3.5087979548787098</v>
      </c>
      <c r="N727">
        <f>(Table2[[#This Row],[1W Return vs Nifty]]-AVERAGE(Table2[1W Return vs Nifty]))/_xlfn.STDEV.P(Table2[1W Return vs Nifty])</f>
        <v>-0.92279250501590215</v>
      </c>
      <c r="O727">
        <v>172.86</v>
      </c>
      <c r="P727">
        <v>189.86330665495299</v>
      </c>
      <c r="Q727">
        <v>220.36217284134401</v>
      </c>
      <c r="R727">
        <v>21.020923965969299</v>
      </c>
      <c r="S727" s="1">
        <f>(Table2[[#This Row],[Close Price]]-Table2[[#This Row],[20D EMA]])/Table2[[#This Row],[20D EMA]]</f>
        <v>-0.11998148790929079</v>
      </c>
      <c r="T727" s="1">
        <f>(Table2[[#This Row],[Close Price]]-Table2[[#This Row],[50D EMA]])/Table2[[#This Row],[50D EMA]]</f>
        <v>-0.19879200104497061</v>
      </c>
      <c r="U727" s="1">
        <f>(Table2[[#This Row],[Close Price]]-Table2[[#This Row],[200D EMA]])/Table2[[#This Row],[200D EMA]]</f>
        <v>-0.30968188397051649</v>
      </c>
      <c r="V727">
        <v>1.0649239923993099</v>
      </c>
      <c r="W727">
        <v>151.75</v>
      </c>
      <c r="X727">
        <v>159.68</v>
      </c>
      <c r="Y727">
        <v>151.75</v>
      </c>
      <c r="Z727">
        <v>165.68</v>
      </c>
      <c r="AA727">
        <v>151.75</v>
      </c>
      <c r="AB727">
        <v>176.75</v>
      </c>
      <c r="AC727" s="1">
        <f>(Table2[[#This Row],[Close Price]]/Table2[[#This Row],[Day Low]])-1</f>
        <v>2.4382207578252935E-3</v>
      </c>
      <c r="AD727" s="1">
        <f>(Table2[[#This Row],[Day High]]/Table2[[#This Row],[Close Price]])-1</f>
        <v>4.9697607152248136E-2</v>
      </c>
      <c r="AE727" s="1">
        <f>(Table2[[#This Row],[Close Price]]/Table2[[#This Row],[Current Week Low]])-1</f>
        <v>2.4382207578252935E-3</v>
      </c>
      <c r="AF727" s="1">
        <f>(Table2[[#This Row],[Current Week High]]/Table2[[#This Row],[Close Price]])-1</f>
        <v>8.9140152511175463E-2</v>
      </c>
      <c r="AG727" s="1">
        <f>(Table2[[#This Row],[Close Price]]/Table2[[#This Row],[Current Month Low]])-1</f>
        <v>2.4382207578252935E-3</v>
      </c>
      <c r="AH727" s="1">
        <f>(Table2[[#This Row],[Current Month High]]/Table2[[#This Row],[Close Price]])-1</f>
        <v>0.16191164869839603</v>
      </c>
      <c r="AI727">
        <v>97.672889823823297</v>
      </c>
      <c r="AJ727">
        <v>0.24382207578252901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-0.33</v>
      </c>
      <c r="AM727" t="s">
        <v>3158</v>
      </c>
      <c r="AN727">
        <v>-8.66</v>
      </c>
      <c r="AO727" t="s">
        <v>3158</v>
      </c>
      <c r="AP727">
        <v>-2.1631635751544E-2</v>
      </c>
      <c r="AQ727">
        <f>(Table2[[#This Row],[Sharpe Ratio]]-AVERAGE(Table2[Sharpe Ratio]))/_xlfn.STDEV.P(Table2[Sharpe Ratio])</f>
        <v>-0.91225406056910696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733</v>
      </c>
      <c r="AU727">
        <f>_xlfn.RANK.AVG(Table2[[#This Row],[Sharpe Ratio Z-Score]],Table2[Sharpe Ratio Z-Score])</f>
        <v>600</v>
      </c>
      <c r="AV727">
        <f>(Table2[[#This Row],[Rank 1Y]]+Table2[[#This Row],[Rank 6M]]+Table2[[#This Row],[Rank Sharpe]])/3</f>
        <v>687</v>
      </c>
    </row>
    <row r="728" spans="1:48" hidden="1" x14ac:dyDescent="0.3">
      <c r="A728" t="s">
        <v>1105</v>
      </c>
      <c r="B728" t="s">
        <v>1106</v>
      </c>
      <c r="C728" t="s">
        <v>3130</v>
      </c>
      <c r="D728" t="s">
        <v>622</v>
      </c>
      <c r="E728">
        <v>11036.368135799999</v>
      </c>
      <c r="F728">
        <v>114.9</v>
      </c>
      <c r="G728">
        <v>-75.589250302091202</v>
      </c>
      <c r="H728">
        <f>(Table2[[#This Row],[1Y Return vs Nifty]]-AVERAGE(Table2[1Y Return vs Nifty]))/_xlfn.STDEV.P(Table2[1Y Return vs Nifty])</f>
        <v>-1.8214302273869922</v>
      </c>
      <c r="I728">
        <v>-3.2846932092233798</v>
      </c>
      <c r="J728">
        <f>(Table2[[#This Row],[1M Return vs Nifty]]-AVERAGE(Table2[1M Return vs Nifty]))/_xlfn.STDEV.P(Table2[1M Return vs Nifty])</f>
        <v>-0.25437536946000644</v>
      </c>
      <c r="K728">
        <v>-18.061702878571801</v>
      </c>
      <c r="L728">
        <f>(Table2[[#This Row],[6M Return vs Nifty]]-AVERAGE(Table2[6M Return vs Nifty]))/_xlfn.STDEV.P(Table2[6M Return vs Nifty])</f>
        <v>-0.78800598780535569</v>
      </c>
      <c r="M728">
        <v>1.5041230804783701</v>
      </c>
      <c r="N728">
        <f>(Table2[[#This Row],[1W Return vs Nifty]]-AVERAGE(Table2[1W Return vs Nifty]))/_xlfn.STDEV.P(Table2[1W Return vs Nifty])</f>
        <v>0.1270854206567224</v>
      </c>
      <c r="O728">
        <v>122.75</v>
      </c>
      <c r="P728">
        <v>127.92893961537401</v>
      </c>
      <c r="Q728">
        <v>153.367664124714</v>
      </c>
      <c r="R728">
        <v>26.778164743936799</v>
      </c>
      <c r="S728" s="1">
        <f>(Table2[[#This Row],[Close Price]]-Table2[[#This Row],[20D EMA]])/Table2[[#This Row],[20D EMA]]</f>
        <v>-6.3951120162932751E-2</v>
      </c>
      <c r="T728" s="1">
        <f>(Table2[[#This Row],[Close Price]]-Table2[[#This Row],[50D EMA]])/Table2[[#This Row],[50D EMA]]</f>
        <v>-0.10184513101215632</v>
      </c>
      <c r="U728" s="1">
        <f>(Table2[[#This Row],[Close Price]]-Table2[[#This Row],[200D EMA]])/Table2[[#This Row],[200D EMA]]</f>
        <v>-0.25081991268663539</v>
      </c>
      <c r="V728">
        <v>0.38122517264456102</v>
      </c>
      <c r="W728">
        <v>114.36</v>
      </c>
      <c r="X728">
        <v>120.9</v>
      </c>
      <c r="Y728">
        <v>114.36</v>
      </c>
      <c r="Z728">
        <v>123.15</v>
      </c>
      <c r="AA728">
        <v>114.36</v>
      </c>
      <c r="AB728">
        <v>126.82</v>
      </c>
      <c r="AC728" s="1">
        <f>(Table2[[#This Row],[Close Price]]/Table2[[#This Row],[Day Low]])-1</f>
        <v>4.7219307450157011E-3</v>
      </c>
      <c r="AD728" s="1">
        <f>(Table2[[#This Row],[Day High]]/Table2[[#This Row],[Close Price]])-1</f>
        <v>5.2219321148825104E-2</v>
      </c>
      <c r="AE728" s="1">
        <f>(Table2[[#This Row],[Close Price]]/Table2[[#This Row],[Current Week Low]])-1</f>
        <v>4.7219307450157011E-3</v>
      </c>
      <c r="AF728" s="1">
        <f>(Table2[[#This Row],[Current Week High]]/Table2[[#This Row],[Close Price]])-1</f>
        <v>7.1801566579634546E-2</v>
      </c>
      <c r="AG728" s="1">
        <f>(Table2[[#This Row],[Close Price]]/Table2[[#This Row],[Current Month Low]])-1</f>
        <v>4.7219307450157011E-3</v>
      </c>
      <c r="AH728" s="1">
        <f>(Table2[[#This Row],[Current Month High]]/Table2[[#This Row],[Close Price]])-1</f>
        <v>0.10374238468233243</v>
      </c>
      <c r="AI728">
        <v>160.83550913838101</v>
      </c>
      <c r="AJ728">
        <v>0.47219307450157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-0.13</v>
      </c>
      <c r="AM728" t="s">
        <v>3158</v>
      </c>
      <c r="AN728">
        <v>-4.75</v>
      </c>
      <c r="AO728" t="s">
        <v>3158</v>
      </c>
      <c r="AP728">
        <v>-0.118900583709088</v>
      </c>
      <c r="AQ728">
        <f>(Table2[[#This Row],[Sharpe Ratio]]-AVERAGE(Table2[Sharpe Ratio]))/_xlfn.STDEV.P(Table2[Sharpe Ratio])</f>
        <v>-2.0651795000498332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735</v>
      </c>
      <c r="AT728">
        <f>_xlfn.RANK.AVG(Table2[[#This Row],[6M Return vs Nifty Z-Score]],Table2[6M Return vs Nifty Z-Score])</f>
        <v>602</v>
      </c>
      <c r="AU728">
        <f>_xlfn.RANK.AVG(Table2[[#This Row],[Sharpe Ratio Z-Score]],Table2[Sharpe Ratio Z-Score])</f>
        <v>727</v>
      </c>
      <c r="AV728">
        <f>(Table2[[#This Row],[Rank 1Y]]+Table2[[#This Row],[Rank 6M]]+Table2[[#This Row],[Rank Sharpe]])/3</f>
        <v>688</v>
      </c>
    </row>
    <row r="729" spans="1:48" hidden="1" x14ac:dyDescent="0.3">
      <c r="A729" t="s">
        <v>696</v>
      </c>
      <c r="B729" t="s">
        <v>697</v>
      </c>
      <c r="C729" t="s">
        <v>3123</v>
      </c>
      <c r="D729" t="s">
        <v>449</v>
      </c>
      <c r="E729">
        <v>24509.035775609998</v>
      </c>
      <c r="F729">
        <v>340</v>
      </c>
      <c r="G729">
        <v>-37.091229129986303</v>
      </c>
      <c r="H729">
        <f>(Table2[[#This Row],[1Y Return vs Nifty]]-AVERAGE(Table2[1Y Return vs Nifty]))/_xlfn.STDEV.P(Table2[1Y Return vs Nifty])</f>
        <v>-1.0477034821708253</v>
      </c>
      <c r="I729">
        <v>-11.906925666739999</v>
      </c>
      <c r="J729">
        <f>(Table2[[#This Row],[1M Return vs Nifty]]-AVERAGE(Table2[1M Return vs Nifty]))/_xlfn.STDEV.P(Table2[1M Return vs Nifty])</f>
        <v>-1.1975532419728729</v>
      </c>
      <c r="K729">
        <v>-31.043734948829101</v>
      </c>
      <c r="L729">
        <f>(Table2[[#This Row],[6M Return vs Nifty]]-AVERAGE(Table2[6M Return vs Nifty]))/_xlfn.STDEV.P(Table2[6M Return vs Nifty])</f>
        <v>-1.2387170890163517</v>
      </c>
      <c r="M729">
        <v>-1.3427223213509201</v>
      </c>
      <c r="N729">
        <f>(Table2[[#This Row],[1W Return vs Nifty]]-AVERAGE(Table2[1W Return vs Nifty]))/_xlfn.STDEV.P(Table2[1W Return vs Nifty])</f>
        <v>-0.4691418336930529</v>
      </c>
      <c r="O729">
        <v>361.59</v>
      </c>
      <c r="P729">
        <v>386.21439176570402</v>
      </c>
      <c r="Q729">
        <v>407.31396353249499</v>
      </c>
      <c r="R729">
        <v>13.0305955241296</v>
      </c>
      <c r="S729" s="1">
        <f>(Table2[[#This Row],[Close Price]]-Table2[[#This Row],[20D EMA]])/Table2[[#This Row],[20D EMA]]</f>
        <v>-5.9708509637987711E-2</v>
      </c>
      <c r="T729" s="1">
        <f>(Table2[[#This Row],[Close Price]]-Table2[[#This Row],[50D EMA]])/Table2[[#This Row],[50D EMA]]</f>
        <v>-0.11965994212287114</v>
      </c>
      <c r="U729" s="1">
        <f>(Table2[[#This Row],[Close Price]]-Table2[[#This Row],[200D EMA]])/Table2[[#This Row],[200D EMA]]</f>
        <v>-0.16526308832799141</v>
      </c>
      <c r="V729">
        <v>0.47719197989449302</v>
      </c>
      <c r="W729">
        <v>328</v>
      </c>
      <c r="X729">
        <v>338.7</v>
      </c>
      <c r="Y729">
        <v>328</v>
      </c>
      <c r="Z729">
        <v>348.2</v>
      </c>
      <c r="AA729">
        <v>328</v>
      </c>
      <c r="AB729">
        <v>367</v>
      </c>
      <c r="AC729" s="1">
        <f>(Table2[[#This Row],[Close Price]]/Table2[[#This Row],[Day Low]])-1</f>
        <v>3.6585365853658569E-2</v>
      </c>
      <c r="AD729" s="1">
        <f>(Table2[[#This Row],[Day High]]/Table2[[#This Row],[Close Price]])-1</f>
        <v>-3.8235294117647811E-3</v>
      </c>
      <c r="AE729" s="1">
        <f>(Table2[[#This Row],[Close Price]]/Table2[[#This Row],[Current Week Low]])-1</f>
        <v>3.6585365853658569E-2</v>
      </c>
      <c r="AF729" s="1">
        <f>(Table2[[#This Row],[Current Week High]]/Table2[[#This Row],[Close Price]])-1</f>
        <v>2.4117647058823577E-2</v>
      </c>
      <c r="AG729" s="1">
        <f>(Table2[[#This Row],[Close Price]]/Table2[[#This Row],[Current Month Low]])-1</f>
        <v>3.6585365853658569E-2</v>
      </c>
      <c r="AH729" s="1">
        <f>(Table2[[#This Row],[Current Month High]]/Table2[[#This Row],[Close Price]])-1</f>
        <v>7.9411764705882293E-2</v>
      </c>
      <c r="AI729">
        <v>43.529411764705799</v>
      </c>
      <c r="AJ729">
        <v>0.87524106215694997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-0.15</v>
      </c>
      <c r="AM729" t="s">
        <v>3158</v>
      </c>
      <c r="AN729">
        <v>-7.18</v>
      </c>
      <c r="AO729" t="s">
        <v>3158</v>
      </c>
      <c r="AP729">
        <v>-9.2513299609447E-2</v>
      </c>
      <c r="AQ729">
        <f>(Table2[[#This Row],[Sharpe Ratio]]-AVERAGE(Table2[Sharpe Ratio]))/_xlfn.STDEV.P(Table2[Sharpe Ratio])</f>
        <v>-1.7524119441535753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670</v>
      </c>
      <c r="AT729">
        <f>_xlfn.RANK.AVG(Table2[[#This Row],[6M Return vs Nifty Z-Score]],Table2[6M Return vs Nifty Z-Score])</f>
        <v>706</v>
      </c>
      <c r="AU729">
        <f>_xlfn.RANK.AVG(Table2[[#This Row],[Sharpe Ratio Z-Score]],Table2[Sharpe Ratio Z-Score])</f>
        <v>704</v>
      </c>
      <c r="AV729">
        <f>(Table2[[#This Row],[Rank 1Y]]+Table2[[#This Row],[Rank 6M]]+Table2[[#This Row],[Rank Sharpe]])/3</f>
        <v>693.33333333333337</v>
      </c>
    </row>
    <row r="730" spans="1:48" hidden="1" x14ac:dyDescent="0.3">
      <c r="A730" t="s">
        <v>2162</v>
      </c>
      <c r="B730" t="s">
        <v>2163</v>
      </c>
      <c r="C730" t="s">
        <v>3113</v>
      </c>
      <c r="D730" t="s">
        <v>54</v>
      </c>
      <c r="E730">
        <v>2632.2293907599901</v>
      </c>
      <c r="F730">
        <v>369.15</v>
      </c>
      <c r="G730">
        <v>-84.197797749439999</v>
      </c>
      <c r="H730">
        <f>(Table2[[#This Row],[1Y Return vs Nifty]]-AVERAGE(Table2[1Y Return vs Nifty]))/_xlfn.STDEV.P(Table2[1Y Return vs Nifty])</f>
        <v>-1.994443364028476</v>
      </c>
      <c r="I730">
        <v>-26.107953993997299</v>
      </c>
      <c r="J730">
        <f>(Table2[[#This Row],[1M Return vs Nifty]]-AVERAGE(Table2[1M Return vs Nifty]))/_xlfn.STDEV.P(Table2[1M Return vs Nifty])</f>
        <v>-2.7509903304755028</v>
      </c>
      <c r="K730">
        <v>-59.554030960081398</v>
      </c>
      <c r="L730">
        <f>(Table2[[#This Row],[6M Return vs Nifty]]-AVERAGE(Table2[6M Return vs Nifty]))/_xlfn.STDEV.P(Table2[6M Return vs Nifty])</f>
        <v>-2.2285395483617556</v>
      </c>
      <c r="M730">
        <v>-4.7655515265897197</v>
      </c>
      <c r="N730">
        <f>(Table2[[#This Row],[1W Return vs Nifty]]-AVERAGE(Table2[1W Return vs Nifty]))/_xlfn.STDEV.P(Table2[1W Return vs Nifty])</f>
        <v>-1.1859998892223105</v>
      </c>
      <c r="O730">
        <v>425.16</v>
      </c>
      <c r="P730">
        <v>498.59837202875599</v>
      </c>
      <c r="Q730">
        <v>671.81265812972595</v>
      </c>
      <c r="R730">
        <v>20.1688163306004</v>
      </c>
      <c r="S730" s="1">
        <f>(Table2[[#This Row],[Close Price]]-Table2[[#This Row],[20D EMA]])/Table2[[#This Row],[20D EMA]]</f>
        <v>-0.13173863957098514</v>
      </c>
      <c r="T730" s="1">
        <f>(Table2[[#This Row],[Close Price]]-Table2[[#This Row],[50D EMA]])/Table2[[#This Row],[50D EMA]]</f>
        <v>-0.25962453808671931</v>
      </c>
      <c r="U730" s="1">
        <f>(Table2[[#This Row],[Close Price]]-Table2[[#This Row],[200D EMA]])/Table2[[#This Row],[200D EMA]]</f>
        <v>-0.45051645643640476</v>
      </c>
      <c r="V730">
        <v>1.44157398329096</v>
      </c>
      <c r="W730">
        <v>363.05</v>
      </c>
      <c r="X730">
        <v>373.75</v>
      </c>
      <c r="Y730">
        <v>363.05</v>
      </c>
      <c r="Z730">
        <v>386.8</v>
      </c>
      <c r="AA730">
        <v>363.05</v>
      </c>
      <c r="AB730">
        <v>421</v>
      </c>
      <c r="AC730" s="1">
        <f>(Table2[[#This Row],[Close Price]]/Table2[[#This Row],[Day Low]])-1</f>
        <v>1.6802093375567928E-2</v>
      </c>
      <c r="AD730" s="1">
        <f>(Table2[[#This Row],[Day High]]/Table2[[#This Row],[Close Price]])-1</f>
        <v>1.2461059190031154E-2</v>
      </c>
      <c r="AE730" s="1">
        <f>(Table2[[#This Row],[Close Price]]/Table2[[#This Row],[Current Week Low]])-1</f>
        <v>1.6802093375567928E-2</v>
      </c>
      <c r="AF730" s="1">
        <f>(Table2[[#This Row],[Current Week High]]/Table2[[#This Row],[Close Price]])-1</f>
        <v>4.7812542326967522E-2</v>
      </c>
      <c r="AG730" s="1">
        <f>(Table2[[#This Row],[Close Price]]/Table2[[#This Row],[Current Month Low]])-1</f>
        <v>1.6802093375567928E-2</v>
      </c>
      <c r="AH730" s="1">
        <f>(Table2[[#This Row],[Current Month High]]/Table2[[#This Row],[Close Price]])-1</f>
        <v>0.14045780847893807</v>
      </c>
      <c r="AI730">
        <v>236.77366924014601</v>
      </c>
      <c r="AJ730">
        <v>1.6802093375567899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-0.4</v>
      </c>
      <c r="AM730" t="s">
        <v>3158</v>
      </c>
      <c r="AN730">
        <v>-19.649999999999999</v>
      </c>
      <c r="AO730" t="s">
        <v>3158</v>
      </c>
      <c r="AP730">
        <v>-2.6678469404355001E-2</v>
      </c>
      <c r="AQ730">
        <f>(Table2[[#This Row],[Sharpe Ratio]]-AVERAGE(Table2[Sharpe Ratio]))/_xlfn.STDEV.P(Table2[Sharpe Ratio])</f>
        <v>-0.97207400341143069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736</v>
      </c>
      <c r="AT730">
        <f>_xlfn.RANK.AVG(Table2[[#This Row],[6M Return vs Nifty Z-Score]],Table2[6M Return vs Nifty Z-Score])</f>
        <v>736</v>
      </c>
      <c r="AU730">
        <f>_xlfn.RANK.AVG(Table2[[#This Row],[Sharpe Ratio Z-Score]],Table2[Sharpe Ratio Z-Score])</f>
        <v>610</v>
      </c>
      <c r="AV730">
        <f>(Table2[[#This Row],[Rank 1Y]]+Table2[[#This Row],[Rank 6M]]+Table2[[#This Row],[Rank Sharpe]])/3</f>
        <v>694</v>
      </c>
    </row>
    <row r="731" spans="1:48" hidden="1" x14ac:dyDescent="0.3">
      <c r="A731" t="s">
        <v>2319</v>
      </c>
      <c r="B731" t="s">
        <v>2320</v>
      </c>
      <c r="C731" t="s">
        <v>3122</v>
      </c>
      <c r="D731" t="s">
        <v>1237</v>
      </c>
      <c r="E731">
        <v>2183.1699177</v>
      </c>
      <c r="F731">
        <v>261</v>
      </c>
      <c r="G731">
        <v>-63.680802714761903</v>
      </c>
      <c r="H731">
        <f>(Table2[[#This Row],[1Y Return vs Nifty]]-AVERAGE(Table2[1Y Return vs Nifty]))/_xlfn.STDEV.P(Table2[1Y Return vs Nifty])</f>
        <v>-1.58209625354114</v>
      </c>
      <c r="I731">
        <v>-9.3774291389996307</v>
      </c>
      <c r="J731">
        <f>(Table2[[#This Row],[1M Return vs Nifty]]-AVERAGE(Table2[1M Return vs Nifty]))/_xlfn.STDEV.P(Table2[1M Return vs Nifty])</f>
        <v>-0.92085400365867032</v>
      </c>
      <c r="K731">
        <v>-27.588574154806501</v>
      </c>
      <c r="L731">
        <f>(Table2[[#This Row],[6M Return vs Nifty]]-AVERAGE(Table2[6M Return vs Nifty]))/_xlfn.STDEV.P(Table2[6M Return vs Nifty])</f>
        <v>-1.1187605738955166</v>
      </c>
      <c r="M731">
        <v>-6.67080248744288</v>
      </c>
      <c r="N731">
        <f>(Table2[[#This Row],[1W Return vs Nifty]]-AVERAGE(Table2[1W Return vs Nifty]))/_xlfn.STDEV.P(Table2[1W Return vs Nifty])</f>
        <v>-1.5850249112719161</v>
      </c>
      <c r="O731">
        <v>292.02</v>
      </c>
      <c r="P731">
        <v>311.90070665655901</v>
      </c>
      <c r="Q731">
        <v>366.35413269284498</v>
      </c>
      <c r="R731">
        <v>21.628544934234601</v>
      </c>
      <c r="S731" s="1">
        <f>(Table2[[#This Row],[Close Price]]-Table2[[#This Row],[20D EMA]])/Table2[[#This Row],[20D EMA]]</f>
        <v>-0.10622560098623376</v>
      </c>
      <c r="T731" s="1">
        <f>(Table2[[#This Row],[Close Price]]-Table2[[#This Row],[50D EMA]])/Table2[[#This Row],[50D EMA]]</f>
        <v>-0.16319522710349912</v>
      </c>
      <c r="U731" s="1">
        <f>(Table2[[#This Row],[Close Price]]-Table2[[#This Row],[200D EMA]])/Table2[[#This Row],[200D EMA]]</f>
        <v>-0.28757457140841086</v>
      </c>
      <c r="V731">
        <v>0.48987352160616798</v>
      </c>
      <c r="W731">
        <v>257.2</v>
      </c>
      <c r="X731">
        <v>269.45</v>
      </c>
      <c r="Y731">
        <v>257.2</v>
      </c>
      <c r="Z731">
        <v>285.89999999999998</v>
      </c>
      <c r="AA731">
        <v>257.2</v>
      </c>
      <c r="AB731">
        <v>309.95</v>
      </c>
      <c r="AC731" s="1">
        <f>(Table2[[#This Row],[Close Price]]/Table2[[#This Row],[Day Low]])-1</f>
        <v>1.4774494556765161E-2</v>
      </c>
      <c r="AD731" s="1">
        <f>(Table2[[#This Row],[Day High]]/Table2[[#This Row],[Close Price]])-1</f>
        <v>3.237547892720305E-2</v>
      </c>
      <c r="AE731" s="1">
        <f>(Table2[[#This Row],[Close Price]]/Table2[[#This Row],[Current Week Low]])-1</f>
        <v>1.4774494556765161E-2</v>
      </c>
      <c r="AF731" s="1">
        <f>(Table2[[#This Row],[Current Week High]]/Table2[[#This Row],[Close Price]])-1</f>
        <v>9.5402298850574718E-2</v>
      </c>
      <c r="AG731" s="1">
        <f>(Table2[[#This Row],[Close Price]]/Table2[[#This Row],[Current Month Low]])-1</f>
        <v>1.4774494556765161E-2</v>
      </c>
      <c r="AH731" s="1">
        <f>(Table2[[#This Row],[Current Month High]]/Table2[[#This Row],[Close Price]])-1</f>
        <v>0.18754789272030647</v>
      </c>
      <c r="AI731">
        <v>102.693451957657</v>
      </c>
      <c r="AJ731">
        <v>1.4774494556765101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-0.22</v>
      </c>
      <c r="AM731" t="s">
        <v>3158</v>
      </c>
      <c r="AN731">
        <v>-12.65</v>
      </c>
      <c r="AO731" t="s">
        <v>3158</v>
      </c>
      <c r="AP731">
        <v>-5.2958426063154998E-2</v>
      </c>
      <c r="AQ731">
        <f>(Table2[[#This Row],[Sharpe Ratio]]-AVERAGE(Table2[Sharpe Ratio]))/_xlfn.STDEV.P(Table2[Sharpe Ratio])</f>
        <v>-1.2835694109037197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731</v>
      </c>
      <c r="AT731">
        <f>_xlfn.RANK.AVG(Table2[[#This Row],[6M Return vs Nifty Z-Score]],Table2[6M Return vs Nifty Z-Score])</f>
        <v>689</v>
      </c>
      <c r="AU731">
        <f>_xlfn.RANK.AVG(Table2[[#This Row],[Sharpe Ratio Z-Score]],Table2[Sharpe Ratio Z-Score])</f>
        <v>669</v>
      </c>
      <c r="AV731">
        <f>(Table2[[#This Row],[Rank 1Y]]+Table2[[#This Row],[Rank 6M]]+Table2[[#This Row],[Rank Sharpe]])/3</f>
        <v>696.33333333333337</v>
      </c>
    </row>
    <row r="732" spans="1:48" hidden="1" x14ac:dyDescent="0.3">
      <c r="A732" t="s">
        <v>1976</v>
      </c>
      <c r="B732" t="s">
        <v>1977</v>
      </c>
      <c r="C732" t="s">
        <v>3123</v>
      </c>
      <c r="D732" t="s">
        <v>449</v>
      </c>
      <c r="E732">
        <v>3328.6991346</v>
      </c>
      <c r="F732">
        <v>867.3</v>
      </c>
      <c r="G732">
        <v>-56.331237390766098</v>
      </c>
      <c r="H732">
        <f>(Table2[[#This Row],[1Y Return vs Nifty]]-AVERAGE(Table2[1Y Return vs Nifty]))/_xlfn.STDEV.P(Table2[1Y Return vs Nifty])</f>
        <v>-1.4343859275618591</v>
      </c>
      <c r="I732">
        <v>-7.6997221741375901</v>
      </c>
      <c r="J732">
        <f>(Table2[[#This Row],[1M Return vs Nifty]]-AVERAGE(Table2[1M Return vs Nifty]))/_xlfn.STDEV.P(Table2[1M Return vs Nifty])</f>
        <v>-0.73733122187155598</v>
      </c>
      <c r="K732">
        <v>-20.6899564509255</v>
      </c>
      <c r="L732">
        <f>(Table2[[#This Row],[6M Return vs Nifty]]-AVERAGE(Table2[6M Return vs Nifty]))/_xlfn.STDEV.P(Table2[6M Return vs Nifty])</f>
        <v>-0.87925387992628401</v>
      </c>
      <c r="M732">
        <v>-3.33608996962601</v>
      </c>
      <c r="N732">
        <f>(Table2[[#This Row],[1W Return vs Nifty]]-AVERAGE(Table2[1W Return vs Nifty]))/_xlfn.STDEV.P(Table2[1W Return vs Nifty])</f>
        <v>-0.88662151807529366</v>
      </c>
      <c r="O732">
        <v>975.05</v>
      </c>
      <c r="P732">
        <v>1026.4128753254499</v>
      </c>
      <c r="Q732">
        <v>1137.8836845314199</v>
      </c>
      <c r="R732">
        <v>12.975816927491399</v>
      </c>
      <c r="S732" s="1">
        <f>(Table2[[#This Row],[Close Price]]-Table2[[#This Row],[20D EMA]])/Table2[[#This Row],[20D EMA]]</f>
        <v>-0.11050715347930876</v>
      </c>
      <c r="T732" s="1">
        <f>(Table2[[#This Row],[Close Price]]-Table2[[#This Row],[50D EMA]])/Table2[[#This Row],[50D EMA]]</f>
        <v>-0.15501839381642524</v>
      </c>
      <c r="U732" s="1">
        <f>(Table2[[#This Row],[Close Price]]-Table2[[#This Row],[200D EMA]])/Table2[[#This Row],[200D EMA]]</f>
        <v>-0.23779555697105037</v>
      </c>
      <c r="V732">
        <v>0.77828677153498904</v>
      </c>
      <c r="W732">
        <v>855</v>
      </c>
      <c r="X732">
        <v>910.8</v>
      </c>
      <c r="Y732">
        <v>855</v>
      </c>
      <c r="Z732">
        <v>973.45</v>
      </c>
      <c r="AA732">
        <v>855</v>
      </c>
      <c r="AB732">
        <v>1001.95</v>
      </c>
      <c r="AC732" s="1">
        <f>(Table2[[#This Row],[Close Price]]/Table2[[#This Row],[Day Low]])-1</f>
        <v>1.4385964912280613E-2</v>
      </c>
      <c r="AD732" s="1">
        <f>(Table2[[#This Row],[Day High]]/Table2[[#This Row],[Close Price]])-1</f>
        <v>5.015565548253198E-2</v>
      </c>
      <c r="AE732" s="1">
        <f>(Table2[[#This Row],[Close Price]]/Table2[[#This Row],[Current Week Low]])-1</f>
        <v>1.4385964912280613E-2</v>
      </c>
      <c r="AF732" s="1">
        <f>(Table2[[#This Row],[Current Week High]]/Table2[[#This Row],[Close Price]])-1</f>
        <v>0.12239132941312136</v>
      </c>
      <c r="AG732" s="1">
        <f>(Table2[[#This Row],[Close Price]]/Table2[[#This Row],[Current Month Low]])-1</f>
        <v>1.4385964912280613E-2</v>
      </c>
      <c r="AH732" s="1">
        <f>(Table2[[#This Row],[Current Month High]]/Table2[[#This Row],[Close Price]])-1</f>
        <v>0.15525193128098702</v>
      </c>
      <c r="AI732">
        <v>66.926092470886601</v>
      </c>
      <c r="AJ732">
        <v>1.43859649122806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-0.15</v>
      </c>
      <c r="AM732" t="s">
        <v>3158</v>
      </c>
      <c r="AN732">
        <v>-11.03</v>
      </c>
      <c r="AO732" t="s">
        <v>3158</v>
      </c>
      <c r="AP732">
        <v>-0.14709802036047701</v>
      </c>
      <c r="AQ732">
        <f>(Table2[[#This Row],[Sharpe Ratio]]-AVERAGE(Table2[Sharpe Ratio]))/_xlfn.STDEV.P(Table2[Sharpe Ratio])</f>
        <v>-2.3994027308564663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724</v>
      </c>
      <c r="AT732">
        <f>_xlfn.RANK.AVG(Table2[[#This Row],[6M Return vs Nifty Z-Score]],Table2[6M Return vs Nifty Z-Score])</f>
        <v>633</v>
      </c>
      <c r="AU732">
        <f>_xlfn.RANK.AVG(Table2[[#This Row],[Sharpe Ratio Z-Score]],Table2[Sharpe Ratio Z-Score])</f>
        <v>736</v>
      </c>
      <c r="AV732">
        <f>(Table2[[#This Row],[Rank 1Y]]+Table2[[#This Row],[Rank 6M]]+Table2[[#This Row],[Rank Sharpe]])/3</f>
        <v>697.66666666666663</v>
      </c>
    </row>
    <row r="733" spans="1:48" hidden="1" x14ac:dyDescent="0.3">
      <c r="A733" t="s">
        <v>1791</v>
      </c>
      <c r="B733" t="s">
        <v>1792</v>
      </c>
      <c r="C733" t="s">
        <v>3125</v>
      </c>
      <c r="D733" t="s">
        <v>498</v>
      </c>
      <c r="E733">
        <v>4220.2547921260002</v>
      </c>
      <c r="F733">
        <v>84.71</v>
      </c>
      <c r="G733">
        <v>-47.887855513128201</v>
      </c>
      <c r="H733">
        <f>(Table2[[#This Row],[1Y Return vs Nifty]]-AVERAGE(Table2[1Y Return vs Nifty]))/_xlfn.STDEV.P(Table2[1Y Return vs Nifty])</f>
        <v>-1.2646922607212485</v>
      </c>
      <c r="I733">
        <v>-12.3198686942841</v>
      </c>
      <c r="J733">
        <f>(Table2[[#This Row],[1M Return vs Nifty]]-AVERAGE(Table2[1M Return vs Nifty]))/_xlfn.STDEV.P(Table2[1M Return vs Nifty])</f>
        <v>-1.2427246900992257</v>
      </c>
      <c r="K733">
        <v>-24.259860768186002</v>
      </c>
      <c r="L733">
        <f>(Table2[[#This Row],[6M Return vs Nifty]]-AVERAGE(Table2[6M Return vs Nifty]))/_xlfn.STDEV.P(Table2[6M Return vs Nifty])</f>
        <v>-1.0031940687459284</v>
      </c>
      <c r="M733">
        <v>-6.81841066703818E-2</v>
      </c>
      <c r="N733">
        <f>(Table2[[#This Row],[1W Return vs Nifty]]-AVERAGE(Table2[1W Return vs Nifty]))/_xlfn.STDEV.P(Table2[1W Return vs Nifty])</f>
        <v>-0.20220973410852836</v>
      </c>
      <c r="O733">
        <v>93.6</v>
      </c>
      <c r="P733">
        <v>99.557311438001804</v>
      </c>
      <c r="Q733">
        <v>105.805358426797</v>
      </c>
      <c r="R733">
        <v>15.215570542868599</v>
      </c>
      <c r="S733" s="1">
        <f>(Table2[[#This Row],[Close Price]]-Table2[[#This Row],[20D EMA]])/Table2[[#This Row],[20D EMA]]</f>
        <v>-9.4978632478632488E-2</v>
      </c>
      <c r="T733" s="1">
        <f>(Table2[[#This Row],[Close Price]]-Table2[[#This Row],[50D EMA]])/Table2[[#This Row],[50D EMA]]</f>
        <v>-0.14913331048767631</v>
      </c>
      <c r="U733" s="1">
        <f>(Table2[[#This Row],[Close Price]]-Table2[[#This Row],[200D EMA]])/Table2[[#This Row],[200D EMA]]</f>
        <v>-0.1993789231515353</v>
      </c>
      <c r="V733">
        <v>0.48071733496635599</v>
      </c>
      <c r="W733">
        <v>84.5</v>
      </c>
      <c r="X733">
        <v>88</v>
      </c>
      <c r="Y733">
        <v>84.5</v>
      </c>
      <c r="Z733">
        <v>91.13</v>
      </c>
      <c r="AA733">
        <v>84.5</v>
      </c>
      <c r="AB733">
        <v>93.5</v>
      </c>
      <c r="AC733" s="1">
        <f>(Table2[[#This Row],[Close Price]]/Table2[[#This Row],[Day Low]])-1</f>
        <v>2.4852071005916354E-3</v>
      </c>
      <c r="AD733" s="1">
        <f>(Table2[[#This Row],[Day High]]/Table2[[#This Row],[Close Price]])-1</f>
        <v>3.8838389800495809E-2</v>
      </c>
      <c r="AE733" s="1">
        <f>(Table2[[#This Row],[Close Price]]/Table2[[#This Row],[Current Week Low]])-1</f>
        <v>2.4852071005916354E-3</v>
      </c>
      <c r="AF733" s="1">
        <f>(Table2[[#This Row],[Current Week High]]/Table2[[#This Row],[Close Price]])-1</f>
        <v>7.5787982528627174E-2</v>
      </c>
      <c r="AG733" s="1">
        <f>(Table2[[#This Row],[Close Price]]/Table2[[#This Row],[Current Month Low]])-1</f>
        <v>2.4852071005916354E-3</v>
      </c>
      <c r="AH733" s="1">
        <f>(Table2[[#This Row],[Current Month High]]/Table2[[#This Row],[Close Price]])-1</f>
        <v>0.10376578916302681</v>
      </c>
      <c r="AI733">
        <v>57.832605359461603</v>
      </c>
      <c r="AJ733">
        <v>0.24852071005916301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-0.23</v>
      </c>
      <c r="AM733" t="s">
        <v>3158</v>
      </c>
      <c r="AN733">
        <v>-11.15</v>
      </c>
      <c r="AO733" t="s">
        <v>3158</v>
      </c>
      <c r="AP733">
        <v>-0.116207138036381</v>
      </c>
      <c r="AQ733">
        <f>(Table2[[#This Row],[Sharpe Ratio]]-AVERAGE(Table2[Sharpe Ratio]))/_xlfn.STDEV.P(Table2[Sharpe Ratio])</f>
        <v>-2.0332541826579087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707</v>
      </c>
      <c r="AT733">
        <f>_xlfn.RANK.AVG(Table2[[#This Row],[6M Return vs Nifty Z-Score]],Table2[6M Return vs Nifty Z-Score])</f>
        <v>671</v>
      </c>
      <c r="AU733">
        <f>_xlfn.RANK.AVG(Table2[[#This Row],[Sharpe Ratio Z-Score]],Table2[Sharpe Ratio Z-Score])</f>
        <v>725</v>
      </c>
      <c r="AV733">
        <f>(Table2[[#This Row],[Rank 1Y]]+Table2[[#This Row],[Rank 6M]]+Table2[[#This Row],[Rank Sharpe]])/3</f>
        <v>701</v>
      </c>
    </row>
    <row r="734" spans="1:48" hidden="1" x14ac:dyDescent="0.3">
      <c r="A734" t="s">
        <v>925</v>
      </c>
      <c r="B734" t="s">
        <v>926</v>
      </c>
      <c r="C734" t="s">
        <v>3127</v>
      </c>
      <c r="D734" t="s">
        <v>475</v>
      </c>
      <c r="E734">
        <v>15539.387651249999</v>
      </c>
      <c r="F734">
        <v>428.65</v>
      </c>
      <c r="G734">
        <v>-38.399458800559202</v>
      </c>
      <c r="H734">
        <f>(Table2[[#This Row],[1Y Return vs Nifty]]-AVERAGE(Table2[1Y Return vs Nifty]))/_xlfn.STDEV.P(Table2[1Y Return vs Nifty])</f>
        <v>-1.0739960617421884</v>
      </c>
      <c r="I734">
        <v>-10.5199266401047</v>
      </c>
      <c r="J734">
        <f>(Table2[[#This Row],[1M Return vs Nifty]]-AVERAGE(Table2[1M Return vs Nifty]))/_xlfn.STDEV.P(Table2[1M Return vs Nifty])</f>
        <v>-1.0458307272337977</v>
      </c>
      <c r="K734">
        <v>-42.504471373364701</v>
      </c>
      <c r="L734">
        <f>(Table2[[#This Row],[6M Return vs Nifty]]-AVERAGE(Table2[6M Return vs Nifty]))/_xlfn.STDEV.P(Table2[6M Return vs Nifty])</f>
        <v>-1.636611741150656</v>
      </c>
      <c r="M734">
        <v>-9.3694017615406207</v>
      </c>
      <c r="N734">
        <f>(Table2[[#This Row],[1W Return vs Nifty]]-AVERAGE(Table2[1W Return vs Nifty]))/_xlfn.STDEV.P(Table2[1W Return vs Nifty])</f>
        <v>-2.1502043322379141</v>
      </c>
      <c r="O734">
        <v>495.56</v>
      </c>
      <c r="P734">
        <v>537.96782451146703</v>
      </c>
      <c r="Q734">
        <v>603.774613695276</v>
      </c>
      <c r="R734">
        <v>21.9676173435133</v>
      </c>
      <c r="S734" s="1">
        <f>(Table2[[#This Row],[Close Price]]-Table2[[#This Row],[20D EMA]])/Table2[[#This Row],[20D EMA]]</f>
        <v>-0.13501896843974498</v>
      </c>
      <c r="T734" s="1">
        <f>(Table2[[#This Row],[Close Price]]-Table2[[#This Row],[50D EMA]])/Table2[[#This Row],[50D EMA]]</f>
        <v>-0.2032051351969599</v>
      </c>
      <c r="U734" s="1">
        <f>(Table2[[#This Row],[Close Price]]-Table2[[#This Row],[200D EMA]])/Table2[[#This Row],[200D EMA]]</f>
        <v>-0.29004964720769316</v>
      </c>
      <c r="V734">
        <v>1.7047621696409001</v>
      </c>
      <c r="W734">
        <v>426.2</v>
      </c>
      <c r="X734">
        <v>446</v>
      </c>
      <c r="Y734">
        <v>426.2</v>
      </c>
      <c r="Z734">
        <v>458</v>
      </c>
      <c r="AA734">
        <v>426.2</v>
      </c>
      <c r="AB734">
        <v>529.5</v>
      </c>
      <c r="AC734" s="1">
        <f>(Table2[[#This Row],[Close Price]]/Table2[[#This Row],[Day Low]])-1</f>
        <v>5.7484748944156561E-3</v>
      </c>
      <c r="AD734" s="1">
        <f>(Table2[[#This Row],[Day High]]/Table2[[#This Row],[Close Price]])-1</f>
        <v>4.0475912749329268E-2</v>
      </c>
      <c r="AE734" s="1">
        <f>(Table2[[#This Row],[Close Price]]/Table2[[#This Row],[Current Week Low]])-1</f>
        <v>5.7484748944156561E-3</v>
      </c>
      <c r="AF734" s="1">
        <f>(Table2[[#This Row],[Current Week High]]/Table2[[#This Row],[Close Price]])-1</f>
        <v>6.8470780356934657E-2</v>
      </c>
      <c r="AG734" s="1">
        <f>(Table2[[#This Row],[Close Price]]/Table2[[#This Row],[Current Month Low]])-1</f>
        <v>5.7484748944156561E-3</v>
      </c>
      <c r="AH734" s="1">
        <f>(Table2[[#This Row],[Current Month High]]/Table2[[#This Row],[Close Price]])-1</f>
        <v>0.23527353318558264</v>
      </c>
      <c r="AI734">
        <v>79.458765892919601</v>
      </c>
      <c r="AJ734">
        <v>0.57484748944156505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-0.25</v>
      </c>
      <c r="AM734" t="s">
        <v>3158</v>
      </c>
      <c r="AN734">
        <v>-16.05</v>
      </c>
      <c r="AO734" t="s">
        <v>3158</v>
      </c>
      <c r="AP734">
        <v>-0.131498427270546</v>
      </c>
      <c r="AQ734">
        <f>(Table2[[#This Row],[Sharpe Ratio]]-AVERAGE(Table2[Sharpe Ratio]))/_xlfn.STDEV.P(Table2[Sharpe Ratio])</f>
        <v>-2.2145012993453599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676</v>
      </c>
      <c r="AT734">
        <f>_xlfn.RANK.AVG(Table2[[#This Row],[6M Return vs Nifty Z-Score]],Table2[6M Return vs Nifty Z-Score])</f>
        <v>731</v>
      </c>
      <c r="AU734">
        <f>_xlfn.RANK.AVG(Table2[[#This Row],[Sharpe Ratio Z-Score]],Table2[Sharpe Ratio Z-Score])</f>
        <v>731</v>
      </c>
      <c r="AV734">
        <f>(Table2[[#This Row],[Rank 1Y]]+Table2[[#This Row],[Rank 6M]]+Table2[[#This Row],[Rank Sharpe]])/3</f>
        <v>712.66666666666663</v>
      </c>
    </row>
    <row r="735" spans="1:48" hidden="1" x14ac:dyDescent="0.3">
      <c r="A735" t="s">
        <v>1744</v>
      </c>
      <c r="B735" t="s">
        <v>1745</v>
      </c>
      <c r="C735" t="s">
        <v>3122</v>
      </c>
      <c r="D735" t="s">
        <v>423</v>
      </c>
      <c r="E735">
        <v>4473.5590208100002</v>
      </c>
      <c r="F735">
        <v>269.7</v>
      </c>
      <c r="G735">
        <v>-56.837243013050802</v>
      </c>
      <c r="H735">
        <f>(Table2[[#This Row],[1Y Return vs Nifty]]-AVERAGE(Table2[1Y Return vs Nifty]))/_xlfn.STDEV.P(Table2[1Y Return vs Nifty])</f>
        <v>-1.4445555433309705</v>
      </c>
      <c r="I735">
        <v>-2.72658841134866</v>
      </c>
      <c r="J735">
        <f>(Table2[[#This Row],[1M Return vs Nifty]]-AVERAGE(Table2[1M Return vs Nifty]))/_xlfn.STDEV.P(Table2[1M Return vs Nifty])</f>
        <v>-0.19332481225311879</v>
      </c>
      <c r="K735">
        <v>-33.906675493614202</v>
      </c>
      <c r="L735">
        <f>(Table2[[#This Row],[6M Return vs Nifty]]-AVERAGE(Table2[6M Return vs Nifty]))/_xlfn.STDEV.P(Table2[6M Return vs Nifty])</f>
        <v>-1.338112859929443</v>
      </c>
      <c r="M735">
        <v>-0.449334487820783</v>
      </c>
      <c r="N735">
        <f>(Table2[[#This Row],[1W Return vs Nifty]]-AVERAGE(Table2[1W Return vs Nifty]))/_xlfn.STDEV.P(Table2[1W Return vs Nifty])</f>
        <v>-0.28203572153364431</v>
      </c>
      <c r="O735">
        <v>286.77</v>
      </c>
      <c r="P735">
        <v>296.48815752402402</v>
      </c>
      <c r="Q735">
        <v>335.77478376252702</v>
      </c>
      <c r="R735">
        <v>28.770809054756999</v>
      </c>
      <c r="S735" s="1">
        <f>(Table2[[#This Row],[Close Price]]-Table2[[#This Row],[20D EMA]])/Table2[[#This Row],[20D EMA]]</f>
        <v>-5.9525054922062955E-2</v>
      </c>
      <c r="T735" s="1">
        <f>(Table2[[#This Row],[Close Price]]-Table2[[#This Row],[50D EMA]])/Table2[[#This Row],[50D EMA]]</f>
        <v>-9.0351526171339319E-2</v>
      </c>
      <c r="U735" s="1">
        <f>(Table2[[#This Row],[Close Price]]-Table2[[#This Row],[200D EMA]])/Table2[[#This Row],[200D EMA]]</f>
        <v>-0.19678304315209594</v>
      </c>
      <c r="V735">
        <v>0.36077412392506097</v>
      </c>
      <c r="W735">
        <v>267.55</v>
      </c>
      <c r="X735">
        <v>289.8</v>
      </c>
      <c r="Y735">
        <v>267.55</v>
      </c>
      <c r="Z735">
        <v>291.25</v>
      </c>
      <c r="AA735">
        <v>267.55</v>
      </c>
      <c r="AB735">
        <v>298.60000000000002</v>
      </c>
      <c r="AC735" s="1">
        <f>(Table2[[#This Row],[Close Price]]/Table2[[#This Row],[Day Low]])-1</f>
        <v>8.0358811437113431E-3</v>
      </c>
      <c r="AD735" s="1">
        <f>(Table2[[#This Row],[Day High]]/Table2[[#This Row],[Close Price]])-1</f>
        <v>7.4527252502780916E-2</v>
      </c>
      <c r="AE735" s="1">
        <f>(Table2[[#This Row],[Close Price]]/Table2[[#This Row],[Current Week Low]])-1</f>
        <v>8.0358811437113431E-3</v>
      </c>
      <c r="AF735" s="1">
        <f>(Table2[[#This Row],[Current Week High]]/Table2[[#This Row],[Close Price]])-1</f>
        <v>7.9903596588802417E-2</v>
      </c>
      <c r="AG735" s="1">
        <f>(Table2[[#This Row],[Close Price]]/Table2[[#This Row],[Current Month Low]])-1</f>
        <v>8.0358811437113431E-3</v>
      </c>
      <c r="AH735" s="1">
        <f>(Table2[[#This Row],[Current Month High]]/Table2[[#This Row],[Close Price]])-1</f>
        <v>0.10715609936967008</v>
      </c>
      <c r="AI735">
        <v>101.11234705228</v>
      </c>
      <c r="AJ735">
        <v>2.6841804683038299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-0.12</v>
      </c>
      <c r="AM735" t="s">
        <v>3158</v>
      </c>
      <c r="AN735">
        <v>-4.78</v>
      </c>
      <c r="AO735" t="s">
        <v>3158</v>
      </c>
      <c r="AP735">
        <v>-9.7932193894521999E-2</v>
      </c>
      <c r="AQ735">
        <f>(Table2[[#This Row],[Sharpe Ratio]]-AVERAGE(Table2[Sharpe Ratio]))/_xlfn.STDEV.P(Table2[Sharpe Ratio])</f>
        <v>-1.8166419086623575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726</v>
      </c>
      <c r="AT735">
        <f>_xlfn.RANK.AVG(Table2[[#This Row],[6M Return vs Nifty Z-Score]],Table2[6M Return vs Nifty Z-Score])</f>
        <v>715</v>
      </c>
      <c r="AU735">
        <f>_xlfn.RANK.AVG(Table2[[#This Row],[Sharpe Ratio Z-Score]],Table2[Sharpe Ratio Z-Score])</f>
        <v>708</v>
      </c>
      <c r="AV735">
        <f>(Table2[[#This Row],[Rank 1Y]]+Table2[[#This Row],[Rank 6M]]+Table2[[#This Row],[Rank Sharpe]])/3</f>
        <v>716.33333333333337</v>
      </c>
    </row>
    <row r="736" spans="1:48" hidden="1" x14ac:dyDescent="0.3">
      <c r="A736" t="s">
        <v>1450</v>
      </c>
      <c r="B736" t="s">
        <v>1451</v>
      </c>
      <c r="C736" t="s">
        <v>3122</v>
      </c>
      <c r="D736" t="s">
        <v>85</v>
      </c>
      <c r="E736">
        <v>6912.0356401899899</v>
      </c>
      <c r="F736">
        <v>234.1</v>
      </c>
      <c r="G736">
        <v>-67.804195706669503</v>
      </c>
      <c r="H736">
        <f>(Table2[[#This Row],[1Y Return vs Nifty]]-AVERAGE(Table2[1Y Return vs Nifty]))/_xlfn.STDEV.P(Table2[1Y Return vs Nifty])</f>
        <v>-1.6649675113809459</v>
      </c>
      <c r="I736">
        <v>-9.9202441427608203</v>
      </c>
      <c r="J736">
        <f>(Table2[[#This Row],[1M Return vs Nifty]]-AVERAGE(Table2[1M Return vs Nifty]))/_xlfn.STDEV.P(Table2[1M Return vs Nifty])</f>
        <v>-0.98023202471506399</v>
      </c>
      <c r="K736">
        <v>-27.760955289688699</v>
      </c>
      <c r="L736">
        <f>(Table2[[#This Row],[6M Return vs Nifty]]-AVERAGE(Table2[6M Return vs Nifty]))/_xlfn.STDEV.P(Table2[6M Return vs Nifty])</f>
        <v>-1.1247453142435828</v>
      </c>
      <c r="M736">
        <v>-1.6434861992138501</v>
      </c>
      <c r="N736">
        <f>(Table2[[#This Row],[1W Return vs Nifty]]-AVERAGE(Table2[1W Return vs Nifty]))/_xlfn.STDEV.P(Table2[1W Return vs Nifty])</f>
        <v>-0.53213212497848006</v>
      </c>
      <c r="O736">
        <v>257.77999999999997</v>
      </c>
      <c r="P736">
        <v>270.54701337267898</v>
      </c>
      <c r="Q736">
        <v>313.42234746713098</v>
      </c>
      <c r="R736">
        <v>25.9059025352616</v>
      </c>
      <c r="S736" s="1">
        <f>(Table2[[#This Row],[Close Price]]-Table2[[#This Row],[20D EMA]])/Table2[[#This Row],[20D EMA]]</f>
        <v>-9.1861277057956325E-2</v>
      </c>
      <c r="T736" s="1">
        <f>(Table2[[#This Row],[Close Price]]-Table2[[#This Row],[50D EMA]])/Table2[[#This Row],[50D EMA]]</f>
        <v>-0.13471600709364756</v>
      </c>
      <c r="U736" s="1">
        <f>(Table2[[#This Row],[Close Price]]-Table2[[#This Row],[200D EMA]])/Table2[[#This Row],[200D EMA]]</f>
        <v>-0.25308452989444097</v>
      </c>
      <c r="V736">
        <v>0.65540777368311898</v>
      </c>
      <c r="W736">
        <v>232.6</v>
      </c>
      <c r="X736">
        <v>247.8</v>
      </c>
      <c r="Y736">
        <v>232.6</v>
      </c>
      <c r="Z736">
        <v>258.85000000000002</v>
      </c>
      <c r="AA736">
        <v>232.6</v>
      </c>
      <c r="AB736">
        <v>267.85000000000002</v>
      </c>
      <c r="AC736" s="1">
        <f>(Table2[[#This Row],[Close Price]]/Table2[[#This Row],[Day Low]])-1</f>
        <v>6.4488392089423474E-3</v>
      </c>
      <c r="AD736" s="1">
        <f>(Table2[[#This Row],[Day High]]/Table2[[#This Row],[Close Price]])-1</f>
        <v>5.852199914566425E-2</v>
      </c>
      <c r="AE736" s="1">
        <f>(Table2[[#This Row],[Close Price]]/Table2[[#This Row],[Current Week Low]])-1</f>
        <v>6.4488392089423474E-3</v>
      </c>
      <c r="AF736" s="1">
        <f>(Table2[[#This Row],[Current Week High]]/Table2[[#This Row],[Close Price]])-1</f>
        <v>0.10572404955147396</v>
      </c>
      <c r="AG736" s="1">
        <f>(Table2[[#This Row],[Close Price]]/Table2[[#This Row],[Current Month Low]])-1</f>
        <v>6.4488392089423474E-3</v>
      </c>
      <c r="AH736" s="1">
        <f>(Table2[[#This Row],[Current Month High]]/Table2[[#This Row],[Close Price]])-1</f>
        <v>0.14416915847928258</v>
      </c>
      <c r="AI736">
        <v>89.662537377189196</v>
      </c>
      <c r="AJ736">
        <v>0.64488392089423396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-0.14000000000000001</v>
      </c>
      <c r="AM736" t="s">
        <v>3158</v>
      </c>
      <c r="AN736">
        <v>-3.46</v>
      </c>
      <c r="AO736" t="s">
        <v>3158</v>
      </c>
      <c r="AP736">
        <v>-0.12962693618596899</v>
      </c>
      <c r="AQ736">
        <f>(Table2[[#This Row],[Sharpe Ratio]]-AVERAGE(Table2[Sharpe Ratio]))/_xlfn.STDEV.P(Table2[Sharpe Ratio])</f>
        <v>-2.1923185809498449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733</v>
      </c>
      <c r="AT736">
        <f>_xlfn.RANK.AVG(Table2[[#This Row],[6M Return vs Nifty Z-Score]],Table2[6M Return vs Nifty Z-Score])</f>
        <v>690</v>
      </c>
      <c r="AU736">
        <f>_xlfn.RANK.AVG(Table2[[#This Row],[Sharpe Ratio Z-Score]],Table2[Sharpe Ratio Z-Score])</f>
        <v>730</v>
      </c>
      <c r="AV736">
        <f>(Table2[[#This Row],[Rank 1Y]]+Table2[[#This Row],[Rank 6M]]+Table2[[#This Row],[Rank Sharpe]])/3</f>
        <v>717.66666666666663</v>
      </c>
    </row>
    <row r="737" spans="1:48" hidden="1" x14ac:dyDescent="0.3">
      <c r="A737" t="s">
        <v>2499</v>
      </c>
      <c r="B737" t="s">
        <v>2500</v>
      </c>
      <c r="C737" t="s">
        <v>3113</v>
      </c>
      <c r="D737" t="s">
        <v>54</v>
      </c>
      <c r="E737">
        <v>1882.92885943499</v>
      </c>
      <c r="F737">
        <v>187.07</v>
      </c>
      <c r="G737">
        <v>-88.901828234899497</v>
      </c>
      <c r="H737">
        <f>(Table2[[#This Row],[1Y Return vs Nifty]]-AVERAGE(Table2[1Y Return vs Nifty]))/_xlfn.STDEV.P(Table2[1Y Return vs Nifty])</f>
        <v>-2.0889841764157224</v>
      </c>
      <c r="I737">
        <v>-11.252165618707</v>
      </c>
      <c r="J737">
        <f>(Table2[[#This Row],[1M Return vs Nifty]]-AVERAGE(Table2[1M Return vs Nifty]))/_xlfn.STDEV.P(Table2[1M Return vs Nifty])</f>
        <v>-1.1259296581559208</v>
      </c>
      <c r="K737">
        <v>-66.309091839978095</v>
      </c>
      <c r="L737">
        <f>(Table2[[#This Row],[6M Return vs Nifty]]-AVERAGE(Table2[6M Return vs Nifty]))/_xlfn.STDEV.P(Table2[6M Return vs Nifty])</f>
        <v>-2.4630622264331565</v>
      </c>
      <c r="M737">
        <v>-9.4753173313711798</v>
      </c>
      <c r="N737">
        <f>(Table2[[#This Row],[1W Return vs Nifty]]-AVERAGE(Table2[1W Return vs Nifty]))/_xlfn.STDEV.P(Table2[1W Return vs Nifty])</f>
        <v>-2.1723866921765285</v>
      </c>
      <c r="O737">
        <v>209.5</v>
      </c>
      <c r="P737">
        <v>244.12858218200799</v>
      </c>
      <c r="Q737">
        <v>373.848181236426</v>
      </c>
      <c r="R737">
        <v>26.275300144829298</v>
      </c>
      <c r="S737" s="1">
        <f>(Table2[[#This Row],[Close Price]]-Table2[[#This Row],[20D EMA]])/Table2[[#This Row],[20D EMA]]</f>
        <v>-0.10706443914081148</v>
      </c>
      <c r="T737" s="1">
        <f>(Table2[[#This Row],[Close Price]]-Table2[[#This Row],[50D EMA]])/Table2[[#This Row],[50D EMA]]</f>
        <v>-0.23372348158507902</v>
      </c>
      <c r="U737" s="1">
        <f>(Table2[[#This Row],[Close Price]]-Table2[[#This Row],[200D EMA]])/Table2[[#This Row],[200D EMA]]</f>
        <v>-0.49960970953154182</v>
      </c>
      <c r="V737">
        <v>0.625850157177126</v>
      </c>
      <c r="W737">
        <v>186.3</v>
      </c>
      <c r="X737">
        <v>191.34</v>
      </c>
      <c r="Y737">
        <v>186.3</v>
      </c>
      <c r="Z737">
        <v>202.05</v>
      </c>
      <c r="AA737">
        <v>186.3</v>
      </c>
      <c r="AB737">
        <v>233</v>
      </c>
      <c r="AC737" s="1">
        <f>(Table2[[#This Row],[Close Price]]/Table2[[#This Row],[Day Low]])-1</f>
        <v>4.1331186258721786E-3</v>
      </c>
      <c r="AD737" s="1">
        <f>(Table2[[#This Row],[Day High]]/Table2[[#This Row],[Close Price]])-1</f>
        <v>2.28256802266531E-2</v>
      </c>
      <c r="AE737" s="1">
        <f>(Table2[[#This Row],[Close Price]]/Table2[[#This Row],[Current Week Low]])-1</f>
        <v>4.1331186258721786E-3</v>
      </c>
      <c r="AF737" s="1">
        <f>(Table2[[#This Row],[Current Week High]]/Table2[[#This Row],[Close Price]])-1</f>
        <v>8.0076976532848843E-2</v>
      </c>
      <c r="AG737" s="1">
        <f>(Table2[[#This Row],[Close Price]]/Table2[[#This Row],[Current Month Low]])-1</f>
        <v>4.1331186258721786E-3</v>
      </c>
      <c r="AH737" s="1">
        <f>(Table2[[#This Row],[Current Month High]]/Table2[[#This Row],[Close Price]])-1</f>
        <v>0.24552306623189191</v>
      </c>
      <c r="AI737">
        <v>260.74731383973898</v>
      </c>
      <c r="AJ737">
        <v>1.1189189189188999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-0.38</v>
      </c>
      <c r="AM737" t="s">
        <v>3158</v>
      </c>
      <c r="AN737">
        <v>-6.47</v>
      </c>
      <c r="AO737" t="s">
        <v>3158</v>
      </c>
      <c r="AP737">
        <v>-0.10224541979809799</v>
      </c>
      <c r="AQ737">
        <f>(Table2[[#This Row],[Sharpe Ratio]]-AVERAGE(Table2[Sharpe Ratio]))/_xlfn.STDEV.P(Table2[Sharpe Ratio])</f>
        <v>-1.867766424500964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737</v>
      </c>
      <c r="AT737">
        <f>_xlfn.RANK.AVG(Table2[[#This Row],[6M Return vs Nifty Z-Score]],Table2[6M Return vs Nifty Z-Score])</f>
        <v>737</v>
      </c>
      <c r="AU737">
        <f>_xlfn.RANK.AVG(Table2[[#This Row],[Sharpe Ratio Z-Score]],Table2[Sharpe Ratio Z-Score])</f>
        <v>712</v>
      </c>
      <c r="AV737">
        <f>(Table2[[#This Row],[Rank 1Y]]+Table2[[#This Row],[Rank 6M]]+Table2[[#This Row],[Rank Sharpe]])/3</f>
        <v>728.66666666666663</v>
      </c>
    </row>
    <row r="738" spans="1:48" hidden="1" x14ac:dyDescent="0.3">
      <c r="A738" t="s">
        <v>1698</v>
      </c>
      <c r="B738" t="s">
        <v>1699</v>
      </c>
      <c r="C738" t="s">
        <v>3124</v>
      </c>
      <c r="D738" t="s">
        <v>464</v>
      </c>
      <c r="E738">
        <v>4890.11652417</v>
      </c>
      <c r="F738">
        <v>442.3</v>
      </c>
      <c r="G738">
        <v>-58.606289071758397</v>
      </c>
      <c r="H738">
        <f>(Table2[[#This Row],[1Y Return vs Nifty]]-AVERAGE(Table2[1Y Return vs Nifty]))/_xlfn.STDEV.P(Table2[1Y Return vs Nifty])</f>
        <v>-1.4801095330548135</v>
      </c>
      <c r="I738">
        <v>-12.1519478470154</v>
      </c>
      <c r="J738">
        <f>(Table2[[#This Row],[1M Return vs Nifty]]-AVERAGE(Table2[1M Return vs Nifty]))/_xlfn.STDEV.P(Table2[1M Return vs Nifty])</f>
        <v>-1.2243559870681007</v>
      </c>
      <c r="K738">
        <v>-37.6454716922849</v>
      </c>
      <c r="L738">
        <f>(Table2[[#This Row],[6M Return vs Nifty]]-AVERAGE(Table2[6M Return vs Nifty]))/_xlfn.STDEV.P(Table2[6M Return vs Nifty])</f>
        <v>-1.4679166489500441</v>
      </c>
      <c r="M738">
        <v>-1.1749098416683601</v>
      </c>
      <c r="N738">
        <f>(Table2[[#This Row],[1W Return vs Nifty]]-AVERAGE(Table2[1W Return vs Nifty]))/_xlfn.STDEV.P(Table2[1W Return vs Nifty])</f>
        <v>-0.43399613384490926</v>
      </c>
      <c r="O738">
        <v>486.13</v>
      </c>
      <c r="P738">
        <v>526.06129222515199</v>
      </c>
      <c r="Q738">
        <v>595.40188333424499</v>
      </c>
      <c r="R738">
        <v>18.104132570813501</v>
      </c>
      <c r="S738" s="1">
        <f>(Table2[[#This Row],[Close Price]]-Table2[[#This Row],[20D EMA]])/Table2[[#This Row],[20D EMA]]</f>
        <v>-9.0161068027070912E-2</v>
      </c>
      <c r="T738" s="1">
        <f>(Table2[[#This Row],[Close Price]]-Table2[[#This Row],[50D EMA]])/Table2[[#This Row],[50D EMA]]</f>
        <v>-0.15922344689314738</v>
      </c>
      <c r="U738" s="1">
        <f>(Table2[[#This Row],[Close Price]]-Table2[[#This Row],[200D EMA]])/Table2[[#This Row],[200D EMA]]</f>
        <v>-0.25714040821785089</v>
      </c>
      <c r="V738">
        <v>1.6553418493461001</v>
      </c>
      <c r="W738">
        <v>440.65</v>
      </c>
      <c r="X738">
        <v>454.2</v>
      </c>
      <c r="Y738">
        <v>440.65</v>
      </c>
      <c r="Z738">
        <v>475</v>
      </c>
      <c r="AA738">
        <v>440.65</v>
      </c>
      <c r="AB738">
        <v>506.6</v>
      </c>
      <c r="AC738" s="1">
        <f>(Table2[[#This Row],[Close Price]]/Table2[[#This Row],[Day Low]])-1</f>
        <v>3.7444683989562577E-3</v>
      </c>
      <c r="AD738" s="1">
        <f>(Table2[[#This Row],[Day High]]/Table2[[#This Row],[Close Price]])-1</f>
        <v>2.6904815735925736E-2</v>
      </c>
      <c r="AE738" s="1">
        <f>(Table2[[#This Row],[Close Price]]/Table2[[#This Row],[Current Week Low]])-1</f>
        <v>3.7444683989562577E-3</v>
      </c>
      <c r="AF738" s="1">
        <f>(Table2[[#This Row],[Current Week High]]/Table2[[#This Row],[Close Price]])-1</f>
        <v>7.3931720551661639E-2</v>
      </c>
      <c r="AG738" s="1">
        <f>(Table2[[#This Row],[Close Price]]/Table2[[#This Row],[Current Month Low]])-1</f>
        <v>3.7444683989562577E-3</v>
      </c>
      <c r="AH738" s="1">
        <f>(Table2[[#This Row],[Current Month High]]/Table2[[#This Row],[Close Price]])-1</f>
        <v>0.14537644132941452</v>
      </c>
      <c r="AI738">
        <v>75.446529504860905</v>
      </c>
      <c r="AJ738">
        <v>0.37444683989562499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-0.19</v>
      </c>
      <c r="AM738" t="s">
        <v>3158</v>
      </c>
      <c r="AN738">
        <v>-9.0399999999999991</v>
      </c>
      <c r="AO738" t="s">
        <v>3158</v>
      </c>
      <c r="AP738">
        <v>-0.143220842101352</v>
      </c>
      <c r="AQ738">
        <f>(Table2[[#This Row],[Sharpe Ratio]]-AVERAGE(Table2[Sharpe Ratio]))/_xlfn.STDEV.P(Table2[Sharpe Ratio])</f>
        <v>-2.3534466725026952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727</v>
      </c>
      <c r="AT738">
        <f>_xlfn.RANK.AVG(Table2[[#This Row],[6M Return vs Nifty Z-Score]],Table2[6M Return vs Nifty Z-Score])</f>
        <v>725</v>
      </c>
      <c r="AU738">
        <f>_xlfn.RANK.AVG(Table2[[#This Row],[Sharpe Ratio Z-Score]],Table2[Sharpe Ratio Z-Score])</f>
        <v>735</v>
      </c>
      <c r="AV738">
        <f>(Table2[[#This Row],[Rank 1Y]]+Table2[[#This Row],[Rank 6M]]+Table2[[#This Row],[Rank Sharpe]])/3</f>
        <v>729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F13A-037F-47CC-8F07-F7CF86DFD5B5}">
  <dimension ref="A1:Q1467"/>
  <sheetViews>
    <sheetView workbookViewId="0">
      <selection sqref="A1:Q146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3111</v>
      </c>
      <c r="D2" t="s">
        <v>18</v>
      </c>
      <c r="E2">
        <v>1694320.7486940899</v>
      </c>
      <c r="F2">
        <v>1252.05</v>
      </c>
      <c r="G2">
        <v>-12.9792424575044</v>
      </c>
      <c r="H2">
        <v>-1.8867553325889399</v>
      </c>
      <c r="I2">
        <v>-17.322505537059101</v>
      </c>
      <c r="J2">
        <v>1.2610436024678</v>
      </c>
      <c r="K2">
        <v>1376.42697771793</v>
      </c>
      <c r="L2">
        <v>1408.37490618638</v>
      </c>
      <c r="M2">
        <v>20.449462870560399</v>
      </c>
      <c r="N2">
        <v>0.85607626222352096</v>
      </c>
      <c r="O2">
        <v>28.493271035501699</v>
      </c>
      <c r="P2">
        <v>8.3228792663407791</v>
      </c>
      <c r="Q2">
        <v>-3.5871081686163001E-2</v>
      </c>
    </row>
    <row r="3" spans="1:17" x14ac:dyDescent="0.3">
      <c r="A3" t="s">
        <v>19</v>
      </c>
      <c r="B3" t="s">
        <v>20</v>
      </c>
      <c r="C3" t="s">
        <v>3112</v>
      </c>
      <c r="D3" t="s">
        <v>21</v>
      </c>
      <c r="E3">
        <v>1501632.9530331299</v>
      </c>
      <c r="F3">
        <v>4150.3500000000004</v>
      </c>
      <c r="G3">
        <v>3.4107465486634401</v>
      </c>
      <c r="H3">
        <v>6.8124666398688198</v>
      </c>
      <c r="I3">
        <v>-1.45179840172843</v>
      </c>
      <c r="J3">
        <v>9.0921006106195392</v>
      </c>
      <c r="K3">
        <v>4175.47588885809</v>
      </c>
      <c r="L3">
        <v>4059.7894248593698</v>
      </c>
      <c r="M3">
        <v>57.245541813266598</v>
      </c>
      <c r="N3">
        <v>0.92181578172121503</v>
      </c>
      <c r="O3">
        <v>10.647294806462</v>
      </c>
      <c r="P3">
        <v>24.747520288548198</v>
      </c>
      <c r="Q3">
        <v>-9.7045847189299993E-3</v>
      </c>
    </row>
    <row r="4" spans="1:17" x14ac:dyDescent="0.3">
      <c r="A4" t="s">
        <v>22</v>
      </c>
      <c r="B4" t="s">
        <v>23</v>
      </c>
      <c r="C4" t="s">
        <v>3113</v>
      </c>
      <c r="D4" t="s">
        <v>24</v>
      </c>
      <c r="E4">
        <v>1285042.7457864101</v>
      </c>
      <c r="F4">
        <v>1681.35</v>
      </c>
      <c r="G4">
        <v>-8.2331674059417104</v>
      </c>
      <c r="H4">
        <v>9.4224942949074393</v>
      </c>
      <c r="I4">
        <v>8.9543452273640707</v>
      </c>
      <c r="J4">
        <v>1.0878185246678</v>
      </c>
      <c r="K4">
        <v>1703.4110108036</v>
      </c>
      <c r="L4">
        <v>1626.3885514722999</v>
      </c>
      <c r="M4">
        <v>32.345947659568303</v>
      </c>
      <c r="N4">
        <v>0.70133212797464195</v>
      </c>
      <c r="O4">
        <v>6.6999732357926698</v>
      </c>
      <c r="P4">
        <v>23.3068094312639</v>
      </c>
      <c r="Q4">
        <v>-4.8581049926666002E-2</v>
      </c>
    </row>
    <row r="5" spans="1:17" x14ac:dyDescent="0.3">
      <c r="A5" t="s">
        <v>25</v>
      </c>
      <c r="B5" t="s">
        <v>26</v>
      </c>
      <c r="C5" t="s">
        <v>3114</v>
      </c>
      <c r="D5" t="s">
        <v>27</v>
      </c>
      <c r="E5">
        <v>926957.78149204399</v>
      </c>
      <c r="F5">
        <v>1550.45</v>
      </c>
      <c r="G5">
        <v>44.657127185833701</v>
      </c>
      <c r="H5">
        <v>-2.2418090026506299</v>
      </c>
      <c r="I5">
        <v>13.9859472282391</v>
      </c>
      <c r="J5">
        <v>2.04403000099569</v>
      </c>
      <c r="K5">
        <v>1616.0902137585599</v>
      </c>
      <c r="L5">
        <v>1423.9302434077499</v>
      </c>
      <c r="M5">
        <v>19.108756297549299</v>
      </c>
      <c r="N5">
        <v>0.76724822436909201</v>
      </c>
      <c r="O5">
        <v>14.740881679512301</v>
      </c>
      <c r="P5">
        <v>66.036624544870406</v>
      </c>
      <c r="Q5">
        <v>0.148685565860778</v>
      </c>
    </row>
    <row r="6" spans="1:17" x14ac:dyDescent="0.3">
      <c r="A6" t="s">
        <v>28</v>
      </c>
      <c r="B6" t="s">
        <v>29</v>
      </c>
      <c r="C6" t="s">
        <v>3113</v>
      </c>
      <c r="D6" t="s">
        <v>24</v>
      </c>
      <c r="E6">
        <v>884506.12731935899</v>
      </c>
      <c r="F6">
        <v>1270.5999999999999</v>
      </c>
      <c r="G6">
        <v>14.806630039037699</v>
      </c>
      <c r="H6">
        <v>9.8490026399893296</v>
      </c>
      <c r="I6">
        <v>6.0593398603936599</v>
      </c>
      <c r="J6">
        <v>1.29140028437984</v>
      </c>
      <c r="K6">
        <v>1261.02732262325</v>
      </c>
      <c r="L6">
        <v>1170.52588101485</v>
      </c>
      <c r="M6">
        <v>38.788533405807499</v>
      </c>
      <c r="N6">
        <v>0.91036445872058003</v>
      </c>
      <c r="O6">
        <v>7.2209979537226401</v>
      </c>
      <c r="P6">
        <v>38.901339163705899</v>
      </c>
      <c r="Q6">
        <v>8.9141379426685E-2</v>
      </c>
    </row>
    <row r="7" spans="1:17" x14ac:dyDescent="0.3">
      <c r="A7" t="s">
        <v>30</v>
      </c>
      <c r="B7" t="s">
        <v>31</v>
      </c>
      <c r="C7" t="s">
        <v>3112</v>
      </c>
      <c r="D7" t="s">
        <v>21</v>
      </c>
      <c r="E7">
        <v>773876.71600884001</v>
      </c>
      <c r="F7">
        <v>1868.8</v>
      </c>
      <c r="G7">
        <v>14.889802499051701</v>
      </c>
      <c r="H7">
        <v>1.9388884216158599</v>
      </c>
      <c r="I7">
        <v>24.704158574490702</v>
      </c>
      <c r="J7">
        <v>9.4972660001611704</v>
      </c>
      <c r="K7">
        <v>1853.44584570028</v>
      </c>
      <c r="L7">
        <v>1715.2997557502999</v>
      </c>
      <c r="M7">
        <v>61.896957152393</v>
      </c>
      <c r="N7">
        <v>0.90529078679436703</v>
      </c>
      <c r="O7">
        <v>6.56303510273972</v>
      </c>
      <c r="P7">
        <v>37.578680016196103</v>
      </c>
      <c r="Q7">
        <v>-3.3769451791292003E-2</v>
      </c>
    </row>
    <row r="8" spans="1:17" x14ac:dyDescent="0.3">
      <c r="A8" t="s">
        <v>32</v>
      </c>
      <c r="B8" t="s">
        <v>33</v>
      </c>
      <c r="C8" t="s">
        <v>3113</v>
      </c>
      <c r="D8" t="s">
        <v>34</v>
      </c>
      <c r="E8">
        <v>721689.39904941001</v>
      </c>
      <c r="F8">
        <v>808.65</v>
      </c>
      <c r="G8">
        <v>17.932247468745199</v>
      </c>
      <c r="H8">
        <v>8.7986982498163506</v>
      </c>
      <c r="I8">
        <v>-6.6010501053028099</v>
      </c>
      <c r="J8">
        <v>1.0367932688952299</v>
      </c>
      <c r="K8">
        <v>814.82276253124701</v>
      </c>
      <c r="L8">
        <v>779.50979739717104</v>
      </c>
      <c r="M8">
        <v>38.029145700053803</v>
      </c>
      <c r="N8">
        <v>1.0514770884975799</v>
      </c>
      <c r="O8">
        <v>12.7805601929141</v>
      </c>
      <c r="P8">
        <v>45.663334233990803</v>
      </c>
      <c r="Q8">
        <v>6.3038464375615999E-2</v>
      </c>
    </row>
    <row r="9" spans="1:17" x14ac:dyDescent="0.3">
      <c r="A9" t="s">
        <v>35</v>
      </c>
      <c r="B9" t="s">
        <v>36</v>
      </c>
      <c r="C9" t="s">
        <v>3115</v>
      </c>
      <c r="D9" t="s">
        <v>37</v>
      </c>
      <c r="E9">
        <v>590707.67234201997</v>
      </c>
      <c r="F9">
        <v>472.2</v>
      </c>
      <c r="G9">
        <v>-12.863649932352899</v>
      </c>
      <c r="H9">
        <v>1.9911887694124499</v>
      </c>
      <c r="I9">
        <v>2.7610179450319898</v>
      </c>
      <c r="J9">
        <v>2.34999392126374</v>
      </c>
      <c r="K9">
        <v>489.42588862046199</v>
      </c>
      <c r="L9">
        <v>467.840145150269</v>
      </c>
      <c r="M9">
        <v>26.3601186415539</v>
      </c>
      <c r="N9">
        <v>0.65099841985849405</v>
      </c>
      <c r="O9">
        <v>11.9229140194832</v>
      </c>
      <c r="P9">
        <v>18.242143483160099</v>
      </c>
      <c r="Q9">
        <v>0.113689817750925</v>
      </c>
    </row>
    <row r="10" spans="1:17" x14ac:dyDescent="0.3">
      <c r="A10" t="s">
        <v>38</v>
      </c>
      <c r="B10" t="s">
        <v>39</v>
      </c>
      <c r="C10" t="s">
        <v>3115</v>
      </c>
      <c r="D10" t="s">
        <v>40</v>
      </c>
      <c r="E10">
        <v>579162.49812669004</v>
      </c>
      <c r="F10">
        <v>2464.9499999999998</v>
      </c>
      <c r="G10">
        <v>-21.6990576341992</v>
      </c>
      <c r="H10">
        <v>-5.8598238847247304</v>
      </c>
      <c r="I10">
        <v>-2.16422948348671</v>
      </c>
      <c r="J10">
        <v>1.60211280952816</v>
      </c>
      <c r="K10">
        <v>2664.6538004683098</v>
      </c>
      <c r="L10">
        <v>2610.63732085322</v>
      </c>
      <c r="M10">
        <v>27.897146834820798</v>
      </c>
      <c r="N10">
        <v>0.72100426460655498</v>
      </c>
      <c r="O10">
        <v>23.126229740968299</v>
      </c>
      <c r="P10">
        <v>13.4849566078128</v>
      </c>
      <c r="Q10">
        <v>-4.9565847494196999E-2</v>
      </c>
    </row>
    <row r="11" spans="1:17" x14ac:dyDescent="0.3">
      <c r="A11" t="s">
        <v>41</v>
      </c>
      <c r="B11" t="s">
        <v>42</v>
      </c>
      <c r="C11" t="s">
        <v>3113</v>
      </c>
      <c r="D11" t="s">
        <v>43</v>
      </c>
      <c r="E11">
        <v>567921.54357278999</v>
      </c>
      <c r="F11">
        <v>897.9</v>
      </c>
      <c r="G11">
        <v>27.1120223467715</v>
      </c>
      <c r="H11">
        <v>1.54201043727432</v>
      </c>
      <c r="I11">
        <v>-5.88720300099867</v>
      </c>
      <c r="J11">
        <v>2.6085045820348198</v>
      </c>
      <c r="K11">
        <v>964.12712692227103</v>
      </c>
      <c r="L11">
        <v>960.41143880789298</v>
      </c>
      <c r="M11">
        <v>32.027106446226597</v>
      </c>
      <c r="N11">
        <v>0.73038676299828798</v>
      </c>
      <c r="O11">
        <v>36.095333556075197</v>
      </c>
      <c r="P11">
        <v>50.0877559548683</v>
      </c>
      <c r="Q11">
        <v>-3.7630080447559999E-2</v>
      </c>
    </row>
    <row r="12" spans="1:17" x14ac:dyDescent="0.3">
      <c r="A12" t="s">
        <v>44</v>
      </c>
      <c r="B12" t="s">
        <v>45</v>
      </c>
      <c r="C12" t="s">
        <v>3112</v>
      </c>
      <c r="D12" t="s">
        <v>21</v>
      </c>
      <c r="E12">
        <v>504626.19760727498</v>
      </c>
      <c r="F12">
        <v>1864.75</v>
      </c>
      <c r="G12">
        <v>26.712265498097501</v>
      </c>
      <c r="H12">
        <v>7.0860934918183798</v>
      </c>
      <c r="I12">
        <v>35.450400146512401</v>
      </c>
      <c r="J12">
        <v>8.3159396538034596</v>
      </c>
      <c r="K12">
        <v>1793.8064165312501</v>
      </c>
      <c r="L12">
        <v>1613.1952521410101</v>
      </c>
      <c r="M12">
        <v>62.7164432875811</v>
      </c>
      <c r="N12">
        <v>0.80174925514595596</v>
      </c>
      <c r="O12">
        <v>1.51226705992759</v>
      </c>
      <c r="P12">
        <v>50.991902834008002</v>
      </c>
      <c r="Q12">
        <v>6.4614815585772006E-2</v>
      </c>
    </row>
    <row r="13" spans="1:17" x14ac:dyDescent="0.3">
      <c r="A13" t="s">
        <v>46</v>
      </c>
      <c r="B13" t="s">
        <v>47</v>
      </c>
      <c r="C13" t="s">
        <v>3116</v>
      </c>
      <c r="D13" t="s">
        <v>48</v>
      </c>
      <c r="E13">
        <v>487889.47364482499</v>
      </c>
      <c r="F13">
        <v>3547.95</v>
      </c>
      <c r="G13">
        <v>-4.7829349469412996</v>
      </c>
      <c r="H13">
        <v>8.0997815605897703</v>
      </c>
      <c r="I13">
        <v>1.1318726818769</v>
      </c>
      <c r="J13">
        <v>3.5321500627988298</v>
      </c>
      <c r="K13">
        <v>3574.9295785050199</v>
      </c>
      <c r="L13">
        <v>3492.9118566576599</v>
      </c>
      <c r="M13">
        <v>45.154486532375699</v>
      </c>
      <c r="N13">
        <v>0.89274557794412901</v>
      </c>
      <c r="O13">
        <v>10.4835186516157</v>
      </c>
      <c r="P13">
        <v>17.053496313158799</v>
      </c>
      <c r="Q13">
        <v>0.10193274267064099</v>
      </c>
    </row>
    <row r="14" spans="1:17" x14ac:dyDescent="0.3">
      <c r="A14" t="s">
        <v>49</v>
      </c>
      <c r="B14" t="s">
        <v>50</v>
      </c>
      <c r="C14" t="s">
        <v>3117</v>
      </c>
      <c r="D14" t="s">
        <v>51</v>
      </c>
      <c r="E14">
        <v>426841.69116300001</v>
      </c>
      <c r="F14">
        <v>1800.85</v>
      </c>
      <c r="G14">
        <v>31.733071368906799</v>
      </c>
      <c r="H14">
        <v>0.51280299399494</v>
      </c>
      <c r="I14">
        <v>11.502148850960401</v>
      </c>
      <c r="J14">
        <v>2.9655661263528099</v>
      </c>
      <c r="K14">
        <v>1834.5588306786699</v>
      </c>
      <c r="L14">
        <v>1641.72218603593</v>
      </c>
      <c r="M14">
        <v>32.679337080181099</v>
      </c>
      <c r="N14">
        <v>1.0801447782490701</v>
      </c>
      <c r="O14">
        <v>8.8569286725712804</v>
      </c>
      <c r="P14">
        <v>53.787361229718101</v>
      </c>
      <c r="Q14">
        <v>0.140564607192397</v>
      </c>
    </row>
    <row r="15" spans="1:17" x14ac:dyDescent="0.3">
      <c r="A15" t="s">
        <v>52</v>
      </c>
      <c r="B15" t="s">
        <v>53</v>
      </c>
      <c r="C15" t="s">
        <v>3113</v>
      </c>
      <c r="D15" t="s">
        <v>54</v>
      </c>
      <c r="E15">
        <v>406215.41930200002</v>
      </c>
      <c r="F15">
        <v>6566</v>
      </c>
      <c r="G15">
        <v>-31.964747525726501</v>
      </c>
      <c r="H15">
        <v>-3.4362813286523402</v>
      </c>
      <c r="I15">
        <v>-8.8559924833305494</v>
      </c>
      <c r="J15">
        <v>-0.50177070752447295</v>
      </c>
      <c r="K15">
        <v>7027.73034433468</v>
      </c>
      <c r="L15">
        <v>7035.0917587771</v>
      </c>
      <c r="M15">
        <v>24.904568183754002</v>
      </c>
      <c r="N15">
        <v>0.58277454584249699</v>
      </c>
      <c r="O15">
        <v>19.2506853487663</v>
      </c>
      <c r="P15">
        <v>6.1120268916254403</v>
      </c>
      <c r="Q15">
        <v>-7.1027185223403996E-2</v>
      </c>
    </row>
    <row r="16" spans="1:17" x14ac:dyDescent="0.3">
      <c r="A16" t="s">
        <v>55</v>
      </c>
      <c r="B16" t="s">
        <v>56</v>
      </c>
      <c r="C16" t="s">
        <v>3118</v>
      </c>
      <c r="D16" t="s">
        <v>57</v>
      </c>
      <c r="E16">
        <v>369782.36302008998</v>
      </c>
      <c r="F16">
        <v>381.35</v>
      </c>
      <c r="G16">
        <v>34.043202983674199</v>
      </c>
      <c r="H16">
        <v>-4.7622911791193996</v>
      </c>
      <c r="I16">
        <v>2.0951818391756998</v>
      </c>
      <c r="J16">
        <v>-2.5405423925524899</v>
      </c>
      <c r="K16">
        <v>408.065322960716</v>
      </c>
      <c r="L16">
        <v>370.93819812454598</v>
      </c>
      <c r="M16">
        <v>24.732828116610399</v>
      </c>
      <c r="N16">
        <v>0.69854906754532498</v>
      </c>
      <c r="O16">
        <v>17.595384817097099</v>
      </c>
      <c r="P16">
        <v>56.740649404027899</v>
      </c>
      <c r="Q16">
        <v>0.17654466859416501</v>
      </c>
    </row>
    <row r="17" spans="1:17" x14ac:dyDescent="0.3">
      <c r="A17" t="s">
        <v>58</v>
      </c>
      <c r="B17" t="s">
        <v>59</v>
      </c>
      <c r="C17" t="s">
        <v>3113</v>
      </c>
      <c r="D17" t="s">
        <v>24</v>
      </c>
      <c r="E17">
        <v>352487.98019627499</v>
      </c>
      <c r="F17">
        <v>1139.1500000000001</v>
      </c>
      <c r="G17">
        <v>-10.0677529842086</v>
      </c>
      <c r="H17">
        <v>4.6964682613197803</v>
      </c>
      <c r="I17">
        <v>-5.9508786695414102</v>
      </c>
      <c r="J17">
        <v>2.8498260269086102</v>
      </c>
      <c r="K17">
        <v>1178.59886457569</v>
      </c>
      <c r="L17">
        <v>1150.3686651775899</v>
      </c>
      <c r="M17">
        <v>37.194196095935801</v>
      </c>
      <c r="N17">
        <v>0.92439766249581301</v>
      </c>
      <c r="O17">
        <v>17.6008427336171</v>
      </c>
      <c r="P17">
        <v>16.1982965267506</v>
      </c>
      <c r="Q17">
        <v>5.9420411666589998E-2</v>
      </c>
    </row>
    <row r="18" spans="1:17" x14ac:dyDescent="0.3">
      <c r="A18" t="s">
        <v>60</v>
      </c>
      <c r="B18" t="s">
        <v>61</v>
      </c>
      <c r="C18" t="s">
        <v>3119</v>
      </c>
      <c r="D18" t="s">
        <v>62</v>
      </c>
      <c r="E18">
        <v>347402.26816703897</v>
      </c>
      <c r="F18">
        <v>11049.6</v>
      </c>
      <c r="G18">
        <v>-14.9039003025581</v>
      </c>
      <c r="H18">
        <v>-7.1582900360043604</v>
      </c>
      <c r="I18">
        <v>-19.398262542969</v>
      </c>
      <c r="J18">
        <v>3.0925864952766799</v>
      </c>
      <c r="K18">
        <v>11922.8187037436</v>
      </c>
      <c r="L18">
        <v>11887.170702253499</v>
      </c>
      <c r="M18">
        <v>31.7469186751282</v>
      </c>
      <c r="N18">
        <v>0.97215172762219504</v>
      </c>
      <c r="O18">
        <v>23.805386620330101</v>
      </c>
      <c r="P18">
        <v>13.4729631892705</v>
      </c>
      <c r="Q18">
        <v>1.9728672398541001E-2</v>
      </c>
    </row>
    <row r="19" spans="1:17" x14ac:dyDescent="0.3">
      <c r="A19" t="s">
        <v>63</v>
      </c>
      <c r="B19" t="s">
        <v>64</v>
      </c>
      <c r="C19" t="s">
        <v>3113</v>
      </c>
      <c r="D19" t="s">
        <v>24</v>
      </c>
      <c r="E19">
        <v>335572.28605775</v>
      </c>
      <c r="F19">
        <v>1687.85</v>
      </c>
      <c r="G19">
        <v>-24.618524408747501</v>
      </c>
      <c r="H19">
        <v>-3.0550401944017498</v>
      </c>
      <c r="I19">
        <v>-3.74007174467648</v>
      </c>
      <c r="J19">
        <v>1.73785023457522</v>
      </c>
      <c r="K19">
        <v>1788.3502210535501</v>
      </c>
      <c r="L19">
        <v>1785.5009241032801</v>
      </c>
      <c r="M19">
        <v>22.750573023155798</v>
      </c>
      <c r="N19">
        <v>0.73044395324501599</v>
      </c>
      <c r="O19">
        <v>15.057617679296101</v>
      </c>
      <c r="P19">
        <v>9.3273310230916202</v>
      </c>
      <c r="Q19">
        <v>-0.119580150906754</v>
      </c>
    </row>
    <row r="20" spans="1:17" x14ac:dyDescent="0.3">
      <c r="A20" t="s">
        <v>65</v>
      </c>
      <c r="B20" t="s">
        <v>66</v>
      </c>
      <c r="C20" t="s">
        <v>3119</v>
      </c>
      <c r="D20" t="s">
        <v>62</v>
      </c>
      <c r="E20">
        <v>335505.95962691499</v>
      </c>
      <c r="F20">
        <v>2798.95</v>
      </c>
      <c r="G20">
        <v>60.554097692913302</v>
      </c>
      <c r="H20">
        <v>-2.1340783509758499</v>
      </c>
      <c r="I20">
        <v>21.559878857744899</v>
      </c>
      <c r="J20">
        <v>3.6883501058898802</v>
      </c>
      <c r="K20">
        <v>2892.8363720960701</v>
      </c>
      <c r="L20">
        <v>2539.4795022488302</v>
      </c>
      <c r="M20">
        <v>38.881085062096801</v>
      </c>
      <c r="N20">
        <v>1.15819141969234</v>
      </c>
      <c r="O20">
        <v>15.118169313492499</v>
      </c>
      <c r="P20">
        <v>84.987277353689507</v>
      </c>
      <c r="Q20">
        <v>0.17413156605713001</v>
      </c>
    </row>
    <row r="21" spans="1:17" x14ac:dyDescent="0.3">
      <c r="A21" t="s">
        <v>67</v>
      </c>
      <c r="B21" t="s">
        <v>68</v>
      </c>
      <c r="C21" t="s">
        <v>3120</v>
      </c>
      <c r="D21" t="s">
        <v>69</v>
      </c>
      <c r="E21">
        <v>325098.08593742998</v>
      </c>
      <c r="F21">
        <v>2816.7</v>
      </c>
      <c r="G21">
        <v>6.0759350902662401</v>
      </c>
      <c r="H21">
        <v>-3.0266035694493998</v>
      </c>
      <c r="I21">
        <v>-8.7668352683426907</v>
      </c>
      <c r="J21">
        <v>1.8305833370236</v>
      </c>
      <c r="K21">
        <v>2982.4783748200098</v>
      </c>
      <c r="L21">
        <v>2996.5368021756699</v>
      </c>
      <c r="M21">
        <v>35.694444199180701</v>
      </c>
      <c r="N21">
        <v>0.84990956626335701</v>
      </c>
      <c r="O21">
        <v>32.917953633684803</v>
      </c>
      <c r="P21">
        <v>31.498599439775901</v>
      </c>
      <c r="Q21">
        <v>6.0274064625771E-2</v>
      </c>
    </row>
    <row r="22" spans="1:17" x14ac:dyDescent="0.3">
      <c r="A22" t="s">
        <v>70</v>
      </c>
      <c r="B22" t="s">
        <v>71</v>
      </c>
      <c r="C22" t="s">
        <v>3111</v>
      </c>
      <c r="D22" t="s">
        <v>72</v>
      </c>
      <c r="E22">
        <v>317714.95134753</v>
      </c>
      <c r="F22">
        <v>252.55</v>
      </c>
      <c r="G22">
        <v>7.8172545667145803</v>
      </c>
      <c r="H22">
        <v>-6.7835289298711698</v>
      </c>
      <c r="I22">
        <v>-11.959049633905099</v>
      </c>
      <c r="J22">
        <v>-0.71494599504301704</v>
      </c>
      <c r="K22">
        <v>280.74725887563898</v>
      </c>
      <c r="L22">
        <v>274.17860677439103</v>
      </c>
      <c r="M22">
        <v>23.214450085599498</v>
      </c>
      <c r="N22">
        <v>0.78155537777454398</v>
      </c>
      <c r="O22">
        <v>36.606612551969903</v>
      </c>
      <c r="P22">
        <v>34.228009566834899</v>
      </c>
      <c r="Q22">
        <v>5.2723357320470003E-2</v>
      </c>
    </row>
    <row r="23" spans="1:17" x14ac:dyDescent="0.3">
      <c r="A23" t="s">
        <v>73</v>
      </c>
      <c r="B23" t="s">
        <v>74</v>
      </c>
      <c r="C23" t="s">
        <v>3121</v>
      </c>
      <c r="D23" t="s">
        <v>75</v>
      </c>
      <c r="E23">
        <v>310747.86353754002</v>
      </c>
      <c r="F23">
        <v>10782.2</v>
      </c>
      <c r="G23">
        <v>3.0897113564785199</v>
      </c>
      <c r="H23">
        <v>1.3629173810186701</v>
      </c>
      <c r="I23">
        <v>6.30238307925611</v>
      </c>
      <c r="J23">
        <v>1.1475082354047901</v>
      </c>
      <c r="K23">
        <v>11226.1902290567</v>
      </c>
      <c r="L23">
        <v>10676.5978149323</v>
      </c>
      <c r="M23">
        <v>31.803876724132699</v>
      </c>
      <c r="N23">
        <v>0.76250306475457597</v>
      </c>
      <c r="O23">
        <v>12.574428224295501</v>
      </c>
      <c r="P23">
        <v>26.180654296932101</v>
      </c>
      <c r="Q23">
        <v>2.8038862650249002E-2</v>
      </c>
    </row>
    <row r="24" spans="1:17" x14ac:dyDescent="0.3">
      <c r="A24" t="s">
        <v>76</v>
      </c>
      <c r="B24" t="s">
        <v>77</v>
      </c>
      <c r="C24" t="s">
        <v>3112</v>
      </c>
      <c r="D24" t="s">
        <v>21</v>
      </c>
      <c r="E24">
        <v>297348.11985949997</v>
      </c>
      <c r="F24">
        <v>569</v>
      </c>
      <c r="G24">
        <v>27.9230776640205</v>
      </c>
      <c r="H24">
        <v>10.817789346599699</v>
      </c>
      <c r="I24">
        <v>19.316378508521201</v>
      </c>
      <c r="J24">
        <v>8.2830516916856407</v>
      </c>
      <c r="K24">
        <v>543.77020699290995</v>
      </c>
      <c r="L24">
        <v>505.86680297193902</v>
      </c>
      <c r="M24">
        <v>63.158224472002303</v>
      </c>
      <c r="N24">
        <v>0.85964303088001504</v>
      </c>
      <c r="O24">
        <v>2.4956063268892699</v>
      </c>
      <c r="P24">
        <v>49.736842105263101</v>
      </c>
      <c r="Q24">
        <v>-7.7923324191388005E-2</v>
      </c>
    </row>
    <row r="25" spans="1:17" x14ac:dyDescent="0.3">
      <c r="A25" t="s">
        <v>78</v>
      </c>
      <c r="B25" t="s">
        <v>79</v>
      </c>
      <c r="C25" t="s">
        <v>3118</v>
      </c>
      <c r="D25" t="s">
        <v>80</v>
      </c>
      <c r="E25">
        <v>295759.20144420001</v>
      </c>
      <c r="F25">
        <v>318</v>
      </c>
      <c r="G25">
        <v>28.621633572467498</v>
      </c>
      <c r="H25">
        <v>3.2097382777177801</v>
      </c>
      <c r="I25">
        <v>-2.8473874907840999</v>
      </c>
      <c r="J25">
        <v>5.4477870047638604</v>
      </c>
      <c r="K25">
        <v>327.90530328750799</v>
      </c>
      <c r="L25">
        <v>307.25738419077999</v>
      </c>
      <c r="M25">
        <v>45.637754095313497</v>
      </c>
      <c r="N25">
        <v>0.86298976679559702</v>
      </c>
      <c r="O25">
        <v>15.172955974842701</v>
      </c>
      <c r="P25">
        <v>54.594069032571703</v>
      </c>
      <c r="Q25">
        <v>0.112577457041485</v>
      </c>
    </row>
    <row r="26" spans="1:17" x14ac:dyDescent="0.3">
      <c r="A26" t="s">
        <v>81</v>
      </c>
      <c r="B26" t="s">
        <v>82</v>
      </c>
      <c r="C26" t="s">
        <v>3119</v>
      </c>
      <c r="D26" t="s">
        <v>62</v>
      </c>
      <c r="E26">
        <v>289417.97815212503</v>
      </c>
      <c r="F26">
        <v>786.25</v>
      </c>
      <c r="G26">
        <v>-0.806662463206127</v>
      </c>
      <c r="H26">
        <v>-10.055740099382501</v>
      </c>
      <c r="I26">
        <v>-24.6601284925868</v>
      </c>
      <c r="J26">
        <v>-2.0532138948077399</v>
      </c>
      <c r="K26">
        <v>906.06917517445595</v>
      </c>
      <c r="L26">
        <v>921.71780637463996</v>
      </c>
      <c r="M26">
        <v>20.402819089203501</v>
      </c>
      <c r="N26">
        <v>1.0595668191527701</v>
      </c>
      <c r="O26">
        <v>49.952305246422803</v>
      </c>
      <c r="P26">
        <v>21.0919451717233</v>
      </c>
      <c r="Q26">
        <v>5.0358139409991003E-2</v>
      </c>
    </row>
    <row r="27" spans="1:17" x14ac:dyDescent="0.3">
      <c r="A27" t="s">
        <v>83</v>
      </c>
      <c r="B27" t="s">
        <v>84</v>
      </c>
      <c r="C27" t="s">
        <v>3122</v>
      </c>
      <c r="D27" t="s">
        <v>85</v>
      </c>
      <c r="E27">
        <v>282776.72320910002</v>
      </c>
      <c r="F27">
        <v>3187.85</v>
      </c>
      <c r="G27">
        <v>-23.521865890836398</v>
      </c>
      <c r="H27">
        <v>-2.4061718790087601</v>
      </c>
      <c r="I27">
        <v>-8.6048482478226003</v>
      </c>
      <c r="J27">
        <v>4.6834039219899601</v>
      </c>
      <c r="K27">
        <v>3403.0944989312702</v>
      </c>
      <c r="L27">
        <v>3437.7388034288601</v>
      </c>
      <c r="M27">
        <v>37.224287115138097</v>
      </c>
      <c r="N27">
        <v>1.1752333114023501</v>
      </c>
      <c r="O27">
        <v>21.930141004125002</v>
      </c>
      <c r="P27">
        <v>4.3264117290920003</v>
      </c>
      <c r="Q27">
        <v>9.4987299043870002E-3</v>
      </c>
    </row>
    <row r="28" spans="1:17" x14ac:dyDescent="0.3">
      <c r="A28" t="s">
        <v>86</v>
      </c>
      <c r="B28" t="s">
        <v>87</v>
      </c>
      <c r="C28" t="s">
        <v>3123</v>
      </c>
      <c r="D28" t="s">
        <v>88</v>
      </c>
      <c r="E28">
        <v>278204.29472655</v>
      </c>
      <c r="F28">
        <v>1287.9000000000001</v>
      </c>
      <c r="G28">
        <v>37.863047672198299</v>
      </c>
      <c r="H28">
        <v>-0.85916202906404104</v>
      </c>
      <c r="I28">
        <v>-7.9986094388554099</v>
      </c>
      <c r="J28">
        <v>4.0615772267211199</v>
      </c>
      <c r="K28">
        <v>1395.4756340471899</v>
      </c>
      <c r="L28">
        <v>1337.9319274054701</v>
      </c>
      <c r="M28">
        <v>29.975285911825001</v>
      </c>
      <c r="N28">
        <v>1.0047336012283301</v>
      </c>
      <c r="O28">
        <v>25.894867613945099</v>
      </c>
      <c r="P28">
        <v>64.063694267515899</v>
      </c>
      <c r="Q28">
        <v>6.5665109940635999E-2</v>
      </c>
    </row>
    <row r="29" spans="1:17" x14ac:dyDescent="0.3">
      <c r="A29" t="s">
        <v>89</v>
      </c>
      <c r="B29" t="s">
        <v>90</v>
      </c>
      <c r="C29" t="s">
        <v>3124</v>
      </c>
      <c r="D29" t="s">
        <v>91</v>
      </c>
      <c r="E29">
        <v>271984.10475</v>
      </c>
      <c r="F29">
        <v>4066.9</v>
      </c>
      <c r="G29">
        <v>76.222390940278601</v>
      </c>
      <c r="H29">
        <v>-0.44684795672153499</v>
      </c>
      <c r="I29">
        <v>-2.8813502896017802</v>
      </c>
      <c r="J29">
        <v>2.7113497010151901</v>
      </c>
      <c r="K29">
        <v>4419.67163871291</v>
      </c>
      <c r="L29">
        <v>4128.3213093006198</v>
      </c>
      <c r="M29">
        <v>30.474670845193099</v>
      </c>
      <c r="N29">
        <v>0.74377674219166401</v>
      </c>
      <c r="O29">
        <v>39.535026678797102</v>
      </c>
      <c r="P29">
        <v>99.304109186248795</v>
      </c>
      <c r="Q29">
        <v>0.235756400267849</v>
      </c>
    </row>
    <row r="30" spans="1:17" x14ac:dyDescent="0.3">
      <c r="A30" t="s">
        <v>92</v>
      </c>
      <c r="B30" t="s">
        <v>93</v>
      </c>
      <c r="C30" t="s">
        <v>3113</v>
      </c>
      <c r="D30" t="s">
        <v>43</v>
      </c>
      <c r="E30">
        <v>265395.360920245</v>
      </c>
      <c r="F30">
        <v>1664.45</v>
      </c>
      <c r="G30">
        <v>-16.1670330611568</v>
      </c>
      <c r="H30">
        <v>-4.5182720542553403</v>
      </c>
      <c r="I30">
        <v>-1.2742253475160299</v>
      </c>
      <c r="J30">
        <v>0.48531818319112702</v>
      </c>
      <c r="K30">
        <v>1770.0843371389799</v>
      </c>
      <c r="L30">
        <v>1687.7232108127</v>
      </c>
      <c r="M30">
        <v>25.947826866898399</v>
      </c>
      <c r="N30">
        <v>0.46628262940968301</v>
      </c>
      <c r="O30">
        <v>21.956201748325199</v>
      </c>
      <c r="P30">
        <v>17.2932595750678</v>
      </c>
      <c r="Q30">
        <v>-5.6814133287186E-2</v>
      </c>
    </row>
    <row r="31" spans="1:17" x14ac:dyDescent="0.3">
      <c r="A31" t="s">
        <v>94</v>
      </c>
      <c r="B31" t="s">
        <v>95</v>
      </c>
      <c r="C31" t="s">
        <v>3119</v>
      </c>
      <c r="D31" t="s">
        <v>96</v>
      </c>
      <c r="E31">
        <v>263958.47994572</v>
      </c>
      <c r="F31">
        <v>9452.15</v>
      </c>
      <c r="G31">
        <v>53.060354391336602</v>
      </c>
      <c r="H31">
        <v>-13.2036237944115</v>
      </c>
      <c r="I31">
        <v>-1.46868451002315</v>
      </c>
      <c r="J31">
        <v>1.7003800874683499</v>
      </c>
      <c r="K31">
        <v>10530.2597824234</v>
      </c>
      <c r="L31">
        <v>9454.9161693087099</v>
      </c>
      <c r="M31">
        <v>28.524201022199101</v>
      </c>
      <c r="N31">
        <v>0.85738643091797995</v>
      </c>
      <c r="O31">
        <v>35.143856159709699</v>
      </c>
      <c r="P31">
        <v>75.1841795553743</v>
      </c>
      <c r="Q31">
        <v>0.15071799803493899</v>
      </c>
    </row>
    <row r="32" spans="1:17" x14ac:dyDescent="0.3">
      <c r="A32" t="s">
        <v>97</v>
      </c>
      <c r="B32" t="s">
        <v>98</v>
      </c>
      <c r="C32" t="s">
        <v>3111</v>
      </c>
      <c r="D32" t="s">
        <v>99</v>
      </c>
      <c r="E32">
        <v>250761.41562562899</v>
      </c>
      <c r="F32">
        <v>406.9</v>
      </c>
      <c r="G32">
        <v>-4.6929515317846997</v>
      </c>
      <c r="H32">
        <v>-10.6570383314941</v>
      </c>
      <c r="I32">
        <v>-14.9383599670933</v>
      </c>
      <c r="J32">
        <v>-1.29997615689434</v>
      </c>
      <c r="K32">
        <v>469.55934378320302</v>
      </c>
      <c r="L32">
        <v>454.92990728501502</v>
      </c>
      <c r="M32">
        <v>12.838204331249999</v>
      </c>
      <c r="N32">
        <v>0.94648463548096096</v>
      </c>
      <c r="O32">
        <v>33.583189972966302</v>
      </c>
      <c r="P32">
        <v>23.7342253306978</v>
      </c>
      <c r="Q32">
        <v>0.127786919117234</v>
      </c>
    </row>
    <row r="33" spans="1:17" x14ac:dyDescent="0.3">
      <c r="A33" t="s">
        <v>100</v>
      </c>
      <c r="B33" t="s">
        <v>101</v>
      </c>
      <c r="C33" t="s">
        <v>3125</v>
      </c>
      <c r="D33" t="s">
        <v>102</v>
      </c>
      <c r="E33">
        <v>244646.35057993999</v>
      </c>
      <c r="F33">
        <v>3777</v>
      </c>
      <c r="G33">
        <v>-21.731106249940702</v>
      </c>
      <c r="H33">
        <v>-4.6220774635587301</v>
      </c>
      <c r="I33">
        <v>-26.112938523321802</v>
      </c>
      <c r="J33">
        <v>3.05659092570311E-2</v>
      </c>
      <c r="K33">
        <v>4390.76885862774</v>
      </c>
      <c r="L33">
        <v>4504.1889493124299</v>
      </c>
      <c r="M33">
        <v>18.564056533136402</v>
      </c>
      <c r="N33">
        <v>0.62508921419873598</v>
      </c>
      <c r="O33">
        <v>45.217103521313199</v>
      </c>
      <c r="P33">
        <v>3.6413028565156398</v>
      </c>
      <c r="Q33">
        <v>-8.3062394735716E-2</v>
      </c>
    </row>
    <row r="34" spans="1:17" x14ac:dyDescent="0.3">
      <c r="A34" t="s">
        <v>103</v>
      </c>
      <c r="B34" t="s">
        <v>104</v>
      </c>
      <c r="C34" t="s">
        <v>3124</v>
      </c>
      <c r="D34" t="s">
        <v>105</v>
      </c>
      <c r="E34">
        <v>238762.77317977499</v>
      </c>
      <c r="F34">
        <v>6704.55</v>
      </c>
      <c r="G34">
        <v>74.987781507246297</v>
      </c>
      <c r="H34">
        <v>-6.9740595046198797</v>
      </c>
      <c r="I34">
        <v>-5.3068436227252702</v>
      </c>
      <c r="J34">
        <v>0.99629973662386295</v>
      </c>
      <c r="K34">
        <v>7084.2211189420896</v>
      </c>
      <c r="L34">
        <v>6373.1220939090099</v>
      </c>
      <c r="M34">
        <v>28.950175634081599</v>
      </c>
      <c r="N34">
        <v>0.72654855080880199</v>
      </c>
      <c r="O34">
        <v>21.259443213936802</v>
      </c>
      <c r="P34">
        <v>97.294195541822901</v>
      </c>
      <c r="Q34">
        <v>0.152399102410405</v>
      </c>
    </row>
    <row r="35" spans="1:17" x14ac:dyDescent="0.3">
      <c r="A35" t="s">
        <v>106</v>
      </c>
      <c r="B35" t="s">
        <v>107</v>
      </c>
      <c r="C35" t="s">
        <v>3122</v>
      </c>
      <c r="D35" t="s">
        <v>108</v>
      </c>
      <c r="E35">
        <v>236847.38270985</v>
      </c>
      <c r="F35">
        <v>2470.5</v>
      </c>
      <c r="G35">
        <v>-41.100936838324003</v>
      </c>
      <c r="H35">
        <v>-12.8798519095629</v>
      </c>
      <c r="I35">
        <v>-20.778909425121299</v>
      </c>
      <c r="J35">
        <v>-10.5900452080962</v>
      </c>
      <c r="K35">
        <v>2981.6828564249599</v>
      </c>
      <c r="L35">
        <v>3026.7926037099801</v>
      </c>
      <c r="M35">
        <v>6.0867114171917596</v>
      </c>
      <c r="N35">
        <v>1.7741012735183701</v>
      </c>
      <c r="O35">
        <v>38.552924509208601</v>
      </c>
      <c r="P35">
        <v>0.79148137570888</v>
      </c>
      <c r="Q35">
        <v>-0.106149060519748</v>
      </c>
    </row>
    <row r="36" spans="1:17" x14ac:dyDescent="0.3">
      <c r="A36" t="s">
        <v>109</v>
      </c>
      <c r="B36" t="s">
        <v>110</v>
      </c>
      <c r="C36" t="s">
        <v>3118</v>
      </c>
      <c r="D36" t="s">
        <v>111</v>
      </c>
      <c r="E36">
        <v>232607.24923191001</v>
      </c>
      <c r="F36">
        <v>1468.45</v>
      </c>
      <c r="G36">
        <v>35.026758439920201</v>
      </c>
      <c r="H36">
        <v>-9.6490829301131207</v>
      </c>
      <c r="I36">
        <v>-20.966085722175301</v>
      </c>
      <c r="J36">
        <v>-3.9611343767392899</v>
      </c>
      <c r="K36">
        <v>1729.50374464986</v>
      </c>
      <c r="L36">
        <v>1723.5310653526701</v>
      </c>
      <c r="M36">
        <v>23.569260995739501</v>
      </c>
      <c r="N36">
        <v>0.49641618284123901</v>
      </c>
      <c r="O36">
        <v>48.054070618679503</v>
      </c>
      <c r="P36">
        <v>61.368131868131798</v>
      </c>
      <c r="Q36">
        <v>2.9403453661084E-2</v>
      </c>
    </row>
    <row r="37" spans="1:17" x14ac:dyDescent="0.3">
      <c r="A37" t="s">
        <v>112</v>
      </c>
      <c r="B37" t="s">
        <v>113</v>
      </c>
      <c r="C37" t="s">
        <v>3125</v>
      </c>
      <c r="D37" t="s">
        <v>114</v>
      </c>
      <c r="E37">
        <v>231004.639344325</v>
      </c>
      <c r="F37">
        <v>6498.25</v>
      </c>
      <c r="G37">
        <v>132.76572102292999</v>
      </c>
      <c r="H37">
        <v>-15.4371774173914</v>
      </c>
      <c r="I37">
        <v>38.932196831503802</v>
      </c>
      <c r="J37">
        <v>-2.6509190538547398</v>
      </c>
      <c r="K37">
        <v>7095.4744123516903</v>
      </c>
      <c r="L37">
        <v>5637.8552253287098</v>
      </c>
      <c r="M37">
        <v>26.827906764643</v>
      </c>
      <c r="N37">
        <v>1.3485062606306699</v>
      </c>
      <c r="O37">
        <v>28.419189781864301</v>
      </c>
      <c r="P37">
        <v>161.46216830627401</v>
      </c>
      <c r="Q37">
        <v>0.24596750038231799</v>
      </c>
    </row>
    <row r="38" spans="1:17" x14ac:dyDescent="0.3">
      <c r="A38" t="s">
        <v>115</v>
      </c>
      <c r="B38" t="s">
        <v>116</v>
      </c>
      <c r="C38" t="s">
        <v>3120</v>
      </c>
      <c r="D38" t="s">
        <v>117</v>
      </c>
      <c r="E38">
        <v>228332.14903982001</v>
      </c>
      <c r="F38">
        <v>935.95</v>
      </c>
      <c r="G38">
        <v>1.8069258518511899</v>
      </c>
      <c r="H38">
        <v>-0.24627365608729701</v>
      </c>
      <c r="I38">
        <v>2.1730152938287</v>
      </c>
      <c r="J38">
        <v>7.1099203320093896E-2</v>
      </c>
      <c r="K38">
        <v>969.78707795667594</v>
      </c>
      <c r="L38">
        <v>911.34544383494995</v>
      </c>
      <c r="M38">
        <v>32.338226969555699</v>
      </c>
      <c r="N38">
        <v>0.89480167536600497</v>
      </c>
      <c r="O38">
        <v>13.5744430792243</v>
      </c>
      <c r="P38">
        <v>24.296148738379799</v>
      </c>
      <c r="Q38">
        <v>3.4151164738099003E-2</v>
      </c>
    </row>
    <row r="39" spans="1:17" x14ac:dyDescent="0.3">
      <c r="A39" t="s">
        <v>118</v>
      </c>
      <c r="B39" t="s">
        <v>119</v>
      </c>
      <c r="C39" t="s">
        <v>3125</v>
      </c>
      <c r="D39" t="s">
        <v>120</v>
      </c>
      <c r="E39">
        <v>225019.59691240001</v>
      </c>
      <c r="F39">
        <v>258.39999999999998</v>
      </c>
      <c r="G39">
        <v>90.290226251974005</v>
      </c>
      <c r="H39">
        <v>-1.5912005144961201</v>
      </c>
      <c r="I39">
        <v>26.407717196019199</v>
      </c>
      <c r="J39">
        <v>10.326244897679</v>
      </c>
      <c r="K39">
        <v>258.585500344141</v>
      </c>
      <c r="L39">
        <v>215.993228213565</v>
      </c>
      <c r="M39">
        <v>54.698702480172102</v>
      </c>
      <c r="N39">
        <v>0.82402911119072697</v>
      </c>
      <c r="O39">
        <v>15.421826625387</v>
      </c>
      <c r="P39">
        <v>129.68888888888799</v>
      </c>
      <c r="Q39">
        <v>5.7258659895041003E-2</v>
      </c>
    </row>
    <row r="40" spans="1:17" x14ac:dyDescent="0.3">
      <c r="A40" t="s">
        <v>121</v>
      </c>
      <c r="B40" t="s">
        <v>122</v>
      </c>
      <c r="C40" t="s">
        <v>3115</v>
      </c>
      <c r="D40" t="s">
        <v>123</v>
      </c>
      <c r="E40">
        <v>215513.22918900001</v>
      </c>
      <c r="F40">
        <v>2235.25</v>
      </c>
      <c r="G40">
        <v>-28.362951237072298</v>
      </c>
      <c r="H40">
        <v>-4.8163052497041301</v>
      </c>
      <c r="I40">
        <v>-17.749915934387001</v>
      </c>
      <c r="J40">
        <v>3.0410419584059998</v>
      </c>
      <c r="K40">
        <v>2409.0877441785901</v>
      </c>
      <c r="L40">
        <v>2465.7139748979198</v>
      </c>
      <c r="M40">
        <v>30.932720000485499</v>
      </c>
      <c r="N40">
        <v>0.77516492028800699</v>
      </c>
      <c r="O40">
        <v>24.281400290795201</v>
      </c>
      <c r="P40">
        <v>0.868682310469304</v>
      </c>
      <c r="Q40">
        <v>-2.913273925136E-2</v>
      </c>
    </row>
    <row r="41" spans="1:17" x14ac:dyDescent="0.3">
      <c r="A41" t="s">
        <v>124</v>
      </c>
      <c r="B41" t="s">
        <v>125</v>
      </c>
      <c r="C41" t="s">
        <v>3118</v>
      </c>
      <c r="D41" t="s">
        <v>57</v>
      </c>
      <c r="E41">
        <v>210974.5600727</v>
      </c>
      <c r="F41">
        <v>547</v>
      </c>
      <c r="G41">
        <v>18.874560395676799</v>
      </c>
      <c r="H41">
        <v>-7.59821139875433</v>
      </c>
      <c r="I41">
        <v>-14.6342775185328</v>
      </c>
      <c r="J41">
        <v>-4.4614842527868896</v>
      </c>
      <c r="K41">
        <v>620.65843680920295</v>
      </c>
      <c r="L41">
        <v>608.90753225951903</v>
      </c>
      <c r="M41">
        <v>23.501407268932098</v>
      </c>
      <c r="N41">
        <v>0.64857637362013099</v>
      </c>
      <c r="O41">
        <v>63.775137111517303</v>
      </c>
      <c r="P41">
        <v>43.928430469675</v>
      </c>
      <c r="Q41">
        <v>0.15867736911688499</v>
      </c>
    </row>
    <row r="42" spans="1:17" x14ac:dyDescent="0.3">
      <c r="A42" t="s">
        <v>126</v>
      </c>
      <c r="B42" t="s">
        <v>127</v>
      </c>
      <c r="C42" t="s">
        <v>3124</v>
      </c>
      <c r="D42" t="s">
        <v>128</v>
      </c>
      <c r="E42">
        <v>205806.82293049499</v>
      </c>
      <c r="F42">
        <v>281.55</v>
      </c>
      <c r="G42">
        <v>75.172509907960205</v>
      </c>
      <c r="H42">
        <v>7.2042037091861602</v>
      </c>
      <c r="I42">
        <v>18.6900209165711</v>
      </c>
      <c r="J42">
        <v>4.8051285138567099</v>
      </c>
      <c r="K42">
        <v>287.55661105567998</v>
      </c>
      <c r="L42">
        <v>260.447601484399</v>
      </c>
      <c r="M42">
        <v>39.911220997877699</v>
      </c>
      <c r="N42">
        <v>1.0108457988017601</v>
      </c>
      <c r="O42">
        <v>20.9376664890783</v>
      </c>
      <c r="P42">
        <v>104.987258827812</v>
      </c>
      <c r="Q42">
        <v>0.20621597697732599</v>
      </c>
    </row>
    <row r="43" spans="1:17" x14ac:dyDescent="0.3">
      <c r="A43" t="s">
        <v>129</v>
      </c>
      <c r="B43" t="s">
        <v>130</v>
      </c>
      <c r="C43" t="s">
        <v>3120</v>
      </c>
      <c r="D43" t="s">
        <v>131</v>
      </c>
      <c r="E43">
        <v>205223.74382999999</v>
      </c>
      <c r="F43">
        <v>485.7</v>
      </c>
      <c r="G43">
        <v>40.061813541703799</v>
      </c>
      <c r="H43">
        <v>4.4642223298384902</v>
      </c>
      <c r="I43">
        <v>-22.710979331406701</v>
      </c>
      <c r="J43">
        <v>-0.127605541199769</v>
      </c>
      <c r="K43">
        <v>524.44327105138598</v>
      </c>
      <c r="L43">
        <v>498.52790578982001</v>
      </c>
      <c r="M43">
        <v>28.929224059652899</v>
      </c>
      <c r="N43">
        <v>1.04121876615932</v>
      </c>
      <c r="O43">
        <v>66.296067531397995</v>
      </c>
      <c r="P43">
        <v>70.660576247364702</v>
      </c>
      <c r="Q43">
        <v>3.9099341173647002E-2</v>
      </c>
    </row>
    <row r="44" spans="1:17" x14ac:dyDescent="0.3">
      <c r="A44" t="s">
        <v>132</v>
      </c>
      <c r="B44" t="s">
        <v>133</v>
      </c>
      <c r="C44" t="s">
        <v>3111</v>
      </c>
      <c r="D44" t="s">
        <v>18</v>
      </c>
      <c r="E44">
        <v>192034.720770416</v>
      </c>
      <c r="F44">
        <v>135.99</v>
      </c>
      <c r="G44">
        <v>16.197234137705401</v>
      </c>
      <c r="H44">
        <v>-9.92332598134346</v>
      </c>
      <c r="I44">
        <v>-20.621695008835498</v>
      </c>
      <c r="J44">
        <v>1.2702428499077201</v>
      </c>
      <c r="K44">
        <v>156.654356714263</v>
      </c>
      <c r="L44">
        <v>156.74633629240901</v>
      </c>
      <c r="M44">
        <v>24.038096642304399</v>
      </c>
      <c r="N44">
        <v>0.97974585115825097</v>
      </c>
      <c r="O44">
        <v>44.7165232737701</v>
      </c>
      <c r="P44">
        <v>39.405433111225001</v>
      </c>
      <c r="Q44">
        <v>5.0023432656884997E-2</v>
      </c>
    </row>
    <row r="45" spans="1:17" x14ac:dyDescent="0.3">
      <c r="A45" t="s">
        <v>134</v>
      </c>
      <c r="B45" t="s">
        <v>135</v>
      </c>
      <c r="C45" t="s">
        <v>3113</v>
      </c>
      <c r="D45" t="s">
        <v>54</v>
      </c>
      <c r="E45">
        <v>190217.32858872</v>
      </c>
      <c r="F45">
        <v>299.39999999999998</v>
      </c>
      <c r="G45">
        <v>12.0482807551591</v>
      </c>
      <c r="H45">
        <v>-3.85328057780539</v>
      </c>
      <c r="I45">
        <v>-18.871943103474202</v>
      </c>
      <c r="J45">
        <v>-0.46585742101036698</v>
      </c>
      <c r="K45">
        <v>329.05645550435997</v>
      </c>
      <c r="L45">
        <v>316.36974808727001</v>
      </c>
      <c r="M45">
        <v>22.775102375576601</v>
      </c>
      <c r="N45">
        <v>0.43913613510212701</v>
      </c>
      <c r="O45">
        <v>31.830327321309198</v>
      </c>
      <c r="P45">
        <v>39.223436410137097</v>
      </c>
    </row>
    <row r="46" spans="1:17" x14ac:dyDescent="0.3">
      <c r="A46" t="s">
        <v>136</v>
      </c>
      <c r="B46" t="s">
        <v>137</v>
      </c>
      <c r="C46" t="s">
        <v>3126</v>
      </c>
      <c r="D46" t="s">
        <v>138</v>
      </c>
      <c r="E46">
        <v>185289.45775263</v>
      </c>
      <c r="F46">
        <v>764.85</v>
      </c>
      <c r="G46">
        <v>4.5485879121361004</v>
      </c>
      <c r="H46">
        <v>-4.5156526252653997</v>
      </c>
      <c r="I46">
        <v>-15.3932343645907</v>
      </c>
      <c r="J46">
        <v>-1.4450785876540799</v>
      </c>
      <c r="K46">
        <v>833.41199583820799</v>
      </c>
      <c r="L46">
        <v>808.80011404794197</v>
      </c>
      <c r="M46">
        <v>27.583340084465199</v>
      </c>
      <c r="N46">
        <v>0.77234098801856599</v>
      </c>
      <c r="O46">
        <v>26.5084657122311</v>
      </c>
      <c r="P46">
        <v>26.557458426408498</v>
      </c>
      <c r="Q46">
        <v>8.1802234005103003E-2</v>
      </c>
    </row>
    <row r="47" spans="1:17" x14ac:dyDescent="0.3">
      <c r="A47" t="s">
        <v>139</v>
      </c>
      <c r="B47" t="s">
        <v>140</v>
      </c>
      <c r="C47" t="s">
        <v>3115</v>
      </c>
      <c r="D47" t="s">
        <v>141</v>
      </c>
      <c r="E47">
        <v>184560.09025805001</v>
      </c>
      <c r="F47">
        <v>568.1</v>
      </c>
      <c r="G47">
        <v>19.626658492780301</v>
      </c>
      <c r="H47">
        <v>3.5753751114449899</v>
      </c>
      <c r="I47">
        <v>-10.4442789707785</v>
      </c>
      <c r="J47">
        <v>3.6924704234779799</v>
      </c>
      <c r="K47">
        <v>602.83372203937802</v>
      </c>
      <c r="L47">
        <v>573.59184131730206</v>
      </c>
      <c r="M47">
        <v>29.246670021083201</v>
      </c>
      <c r="N47">
        <v>0.72777211106309203</v>
      </c>
      <c r="O47">
        <v>19.894384791409902</v>
      </c>
      <c r="P47">
        <v>42.309619238476898</v>
      </c>
      <c r="Q47">
        <v>0.196121938405388</v>
      </c>
    </row>
    <row r="48" spans="1:17" x14ac:dyDescent="0.3">
      <c r="A48" t="s">
        <v>142</v>
      </c>
      <c r="B48" t="s">
        <v>143</v>
      </c>
      <c r="C48" t="s">
        <v>3113</v>
      </c>
      <c r="D48" t="s">
        <v>144</v>
      </c>
      <c r="E48">
        <v>182462.48077200001</v>
      </c>
      <c r="F48">
        <v>139.62</v>
      </c>
      <c r="G48">
        <v>68.405899199730896</v>
      </c>
      <c r="H48">
        <v>0.404822645159716</v>
      </c>
      <c r="I48">
        <v>-10.886822137282699</v>
      </c>
      <c r="J48">
        <v>-1.2974760767030999</v>
      </c>
      <c r="K48">
        <v>155.078398624653</v>
      </c>
      <c r="L48">
        <v>151.19792819179901</v>
      </c>
      <c r="M48">
        <v>29.5505152193284</v>
      </c>
      <c r="N48">
        <v>1.3789555624085601</v>
      </c>
      <c r="O48">
        <v>64.016616530582994</v>
      </c>
      <c r="P48">
        <v>92.049518569463501</v>
      </c>
      <c r="Q48">
        <v>0.15817445373896399</v>
      </c>
    </row>
    <row r="49" spans="1:17" x14ac:dyDescent="0.3">
      <c r="A49" t="s">
        <v>145</v>
      </c>
      <c r="B49" t="s">
        <v>146</v>
      </c>
      <c r="C49" t="s">
        <v>3112</v>
      </c>
      <c r="D49" t="s">
        <v>21</v>
      </c>
      <c r="E49">
        <v>176122.08130916001</v>
      </c>
      <c r="F49">
        <v>5947.55</v>
      </c>
      <c r="G49">
        <v>-8.1187505941429396</v>
      </c>
      <c r="H49">
        <v>-0.757993568747105</v>
      </c>
      <c r="I49">
        <v>22.893609134509202</v>
      </c>
      <c r="J49">
        <v>7.3142071208401997</v>
      </c>
      <c r="K49">
        <v>5987.3200704402298</v>
      </c>
      <c r="L49">
        <v>5627.0778827580798</v>
      </c>
      <c r="M49">
        <v>52.218172654947097</v>
      </c>
      <c r="N49">
        <v>0.43650364065686398</v>
      </c>
      <c r="O49">
        <v>10.548881472202799</v>
      </c>
      <c r="P49">
        <v>31.7710006535875</v>
      </c>
      <c r="Q49">
        <v>-6.2000334944615001E-2</v>
      </c>
    </row>
    <row r="50" spans="1:17" x14ac:dyDescent="0.3">
      <c r="A50" t="s">
        <v>147</v>
      </c>
      <c r="B50" t="s">
        <v>148</v>
      </c>
      <c r="C50" t="s">
        <v>3120</v>
      </c>
      <c r="D50" t="s">
        <v>117</v>
      </c>
      <c r="E50">
        <v>173733.308456097</v>
      </c>
      <c r="F50">
        <v>139.16999999999999</v>
      </c>
      <c r="G50">
        <v>-6.1498733003111399</v>
      </c>
      <c r="H50">
        <v>-5.5089712583866799</v>
      </c>
      <c r="I50">
        <v>-21.6450613282042</v>
      </c>
      <c r="J50">
        <v>-1.5726079916089799</v>
      </c>
      <c r="K50">
        <v>153.078714216104</v>
      </c>
      <c r="L50">
        <v>153.03048406219199</v>
      </c>
      <c r="M50">
        <v>23.696112404821299</v>
      </c>
      <c r="N50">
        <v>0.92677739035926299</v>
      </c>
      <c r="O50">
        <v>32.643529496299401</v>
      </c>
      <c r="P50">
        <v>16.0717264386988</v>
      </c>
      <c r="Q50">
        <v>1.8514948906299999E-4</v>
      </c>
    </row>
    <row r="51" spans="1:17" x14ac:dyDescent="0.3">
      <c r="A51" t="s">
        <v>149</v>
      </c>
      <c r="B51" t="s">
        <v>150</v>
      </c>
      <c r="C51" t="s">
        <v>3120</v>
      </c>
      <c r="D51" t="s">
        <v>151</v>
      </c>
      <c r="E51">
        <v>169727.4526167</v>
      </c>
      <c r="F51">
        <v>434.75</v>
      </c>
      <c r="G51">
        <v>58.519483287604899</v>
      </c>
      <c r="H51">
        <v>-5.5986956557457903</v>
      </c>
      <c r="I51">
        <v>-1.5831079030501101</v>
      </c>
      <c r="J51">
        <v>-1.97536783203592</v>
      </c>
      <c r="K51">
        <v>465.934523410201</v>
      </c>
      <c r="L51">
        <v>412.49874780370999</v>
      </c>
      <c r="M51">
        <v>24.4589121620652</v>
      </c>
      <c r="N51">
        <v>0.63384370420524405</v>
      </c>
      <c r="O51">
        <v>20.448533640022902</v>
      </c>
      <c r="P51">
        <v>88.407367280606707</v>
      </c>
      <c r="Q51">
        <v>3.2218549151327998E-2</v>
      </c>
    </row>
    <row r="52" spans="1:17" x14ac:dyDescent="0.3">
      <c r="A52" t="s">
        <v>152</v>
      </c>
      <c r="B52" t="s">
        <v>153</v>
      </c>
      <c r="C52" t="s">
        <v>3121</v>
      </c>
      <c r="D52" t="s">
        <v>75</v>
      </c>
      <c r="E52">
        <v>167782.24250781001</v>
      </c>
      <c r="F52">
        <v>2502.9</v>
      </c>
      <c r="G52">
        <v>9.1108126299083292</v>
      </c>
      <c r="H52">
        <v>-2.1394374057699301</v>
      </c>
      <c r="I52">
        <v>-1.6479074317137901</v>
      </c>
      <c r="J52">
        <v>-1.1165020536473</v>
      </c>
      <c r="K52">
        <v>2660.12964015532</v>
      </c>
      <c r="L52">
        <v>2495.9373359234201</v>
      </c>
      <c r="M52">
        <v>26.8158618815716</v>
      </c>
      <c r="N52">
        <v>0.76990274023032901</v>
      </c>
      <c r="O52">
        <v>14.9766271125494</v>
      </c>
      <c r="P52">
        <v>31.2982761839672</v>
      </c>
      <c r="Q52">
        <v>3.4381453154833E-2</v>
      </c>
    </row>
    <row r="53" spans="1:17" x14ac:dyDescent="0.3">
      <c r="A53" t="s">
        <v>154</v>
      </c>
      <c r="B53" t="s">
        <v>155</v>
      </c>
      <c r="C53" t="s">
        <v>3112</v>
      </c>
      <c r="D53" t="s">
        <v>21</v>
      </c>
      <c r="E53">
        <v>163977.77732023899</v>
      </c>
      <c r="F53">
        <v>1675.6</v>
      </c>
      <c r="G53">
        <v>26.939842525914099</v>
      </c>
      <c r="H53">
        <v>7.5008299307623396</v>
      </c>
      <c r="I53">
        <v>26.185611256616301</v>
      </c>
      <c r="J53">
        <v>6.1941912062148798</v>
      </c>
      <c r="K53">
        <v>1642.57193190199</v>
      </c>
      <c r="L53">
        <v>1477.82551483358</v>
      </c>
      <c r="M53">
        <v>50.731081693608303</v>
      </c>
      <c r="N53">
        <v>0.83246131056928396</v>
      </c>
      <c r="O53">
        <v>5.1474098830269703</v>
      </c>
      <c r="P53">
        <v>48.546099290780099</v>
      </c>
      <c r="Q53">
        <v>-1.5840579587330001E-2</v>
      </c>
    </row>
    <row r="54" spans="1:17" x14ac:dyDescent="0.3">
      <c r="A54" t="s">
        <v>156</v>
      </c>
      <c r="B54" t="s">
        <v>157</v>
      </c>
      <c r="C54" t="s">
        <v>3113</v>
      </c>
      <c r="D54" t="s">
        <v>43</v>
      </c>
      <c r="E54">
        <v>154967.57796518001</v>
      </c>
      <c r="F54">
        <v>1546.7</v>
      </c>
      <c r="G54">
        <v>-4.7287163750633301</v>
      </c>
      <c r="H54">
        <v>-4.3838213670025397</v>
      </c>
      <c r="I54">
        <v>1.95023043370669</v>
      </c>
      <c r="J54">
        <v>-0.32796207381631398</v>
      </c>
      <c r="K54">
        <v>1689.2705446980101</v>
      </c>
      <c r="L54">
        <v>1602.4108819215901</v>
      </c>
      <c r="M54">
        <v>22.8409571141027</v>
      </c>
      <c r="N54">
        <v>0.83085580399688497</v>
      </c>
      <c r="O54">
        <v>25.1697161699101</v>
      </c>
      <c r="P54">
        <v>18.276363080217099</v>
      </c>
      <c r="Q54">
        <v>8.8246861863629997E-3</v>
      </c>
    </row>
    <row r="55" spans="1:17" x14ac:dyDescent="0.3">
      <c r="A55" t="s">
        <v>158</v>
      </c>
      <c r="B55" t="s">
        <v>159</v>
      </c>
      <c r="C55" t="s">
        <v>3117</v>
      </c>
      <c r="D55" t="s">
        <v>160</v>
      </c>
      <c r="E55">
        <v>153178.02534580001</v>
      </c>
      <c r="F55">
        <v>5810.7</v>
      </c>
      <c r="G55">
        <v>44.380606321077501</v>
      </c>
      <c r="H55">
        <v>0.25178726026360898</v>
      </c>
      <c r="I55">
        <v>41.971758959195697</v>
      </c>
      <c r="J55">
        <v>3.0332180185261999</v>
      </c>
      <c r="K55">
        <v>5630.3004669848497</v>
      </c>
      <c r="L55">
        <v>4772.70963143066</v>
      </c>
      <c r="M55">
        <v>36.273588627374203</v>
      </c>
      <c r="N55">
        <v>0.77469480953333203</v>
      </c>
      <c r="O55">
        <v>8.0050596313697202</v>
      </c>
      <c r="P55">
        <v>73.453731343283494</v>
      </c>
      <c r="Q55">
        <v>3.5443604754539998E-3</v>
      </c>
    </row>
    <row r="56" spans="1:17" x14ac:dyDescent="0.3">
      <c r="A56" t="s">
        <v>161</v>
      </c>
      <c r="B56" t="s">
        <v>162</v>
      </c>
      <c r="C56" t="s">
        <v>3113</v>
      </c>
      <c r="D56" t="s">
        <v>144</v>
      </c>
      <c r="E56">
        <v>152283.19571520001</v>
      </c>
      <c r="F56">
        <v>461.45</v>
      </c>
      <c r="G56">
        <v>28.8986384244755</v>
      </c>
      <c r="H56">
        <v>5.30878097320051</v>
      </c>
      <c r="I56">
        <v>4.2098128155331702</v>
      </c>
      <c r="J56">
        <v>4.43515569078704</v>
      </c>
      <c r="K56">
        <v>475.12972074775502</v>
      </c>
      <c r="L56">
        <v>450.648508115163</v>
      </c>
      <c r="M56">
        <v>49.250398308566503</v>
      </c>
      <c r="N56">
        <v>0.96612253422434002</v>
      </c>
      <c r="O56">
        <v>25.690757395167399</v>
      </c>
      <c r="P56">
        <v>57.089361702127597</v>
      </c>
      <c r="Q56">
        <v>0.19132813426378001</v>
      </c>
    </row>
    <row r="57" spans="1:17" x14ac:dyDescent="0.3">
      <c r="A57" t="s">
        <v>163</v>
      </c>
      <c r="B57" t="s">
        <v>164</v>
      </c>
      <c r="C57" t="s">
        <v>3127</v>
      </c>
      <c r="D57" t="s">
        <v>165</v>
      </c>
      <c r="E57">
        <v>152001.689036775</v>
      </c>
      <c r="F57">
        <v>2988.55</v>
      </c>
      <c r="G57">
        <v>1.8900912270872401</v>
      </c>
      <c r="H57">
        <v>2.4228638994513498</v>
      </c>
      <c r="I57">
        <v>-5.8171248776282702</v>
      </c>
      <c r="J57">
        <v>1.3642319766845501</v>
      </c>
      <c r="K57">
        <v>3152.3892952402898</v>
      </c>
      <c r="L57">
        <v>3024.63404281063</v>
      </c>
      <c r="M57">
        <v>25.755099082433301</v>
      </c>
      <c r="N57">
        <v>0.54013299798592596</v>
      </c>
      <c r="O57">
        <v>14.269461779123599</v>
      </c>
      <c r="P57">
        <v>23.450440960819499</v>
      </c>
      <c r="Q57">
        <v>-6.582323495466E-3</v>
      </c>
    </row>
    <row r="58" spans="1:17" x14ac:dyDescent="0.3">
      <c r="A58" t="s">
        <v>166</v>
      </c>
      <c r="B58" t="s">
        <v>167</v>
      </c>
      <c r="C58" t="s">
        <v>3123</v>
      </c>
      <c r="D58" t="s">
        <v>168</v>
      </c>
      <c r="E58">
        <v>148681.20272311999</v>
      </c>
      <c r="F58">
        <v>3848.8</v>
      </c>
      <c r="G58">
        <v>30.319408771038301</v>
      </c>
      <c r="H58">
        <v>-11.100242041586499</v>
      </c>
      <c r="I58">
        <v>-12.295389951511901</v>
      </c>
      <c r="J58">
        <v>2.73601328921665</v>
      </c>
      <c r="K58">
        <v>4374.22554928104</v>
      </c>
      <c r="L58">
        <v>4052.0967257333</v>
      </c>
      <c r="M58">
        <v>22.373477984251</v>
      </c>
      <c r="N58">
        <v>0.60985116312313103</v>
      </c>
      <c r="O58">
        <v>30.819995842860099</v>
      </c>
      <c r="P58">
        <v>53.951999999999998</v>
      </c>
      <c r="Q58">
        <v>6.5037585509656007E-2</v>
      </c>
    </row>
    <row r="59" spans="1:17" x14ac:dyDescent="0.3">
      <c r="A59" t="s">
        <v>169</v>
      </c>
      <c r="B59" t="s">
        <v>170</v>
      </c>
      <c r="C59" t="s">
        <v>3113</v>
      </c>
      <c r="D59" t="s">
        <v>43</v>
      </c>
      <c r="E59">
        <v>147422.89440681</v>
      </c>
      <c r="F59">
        <v>685.05</v>
      </c>
      <c r="G59">
        <v>-10.8612738143699</v>
      </c>
      <c r="H59">
        <v>1.70351299311075</v>
      </c>
      <c r="I59">
        <v>15.8243573200141</v>
      </c>
      <c r="J59">
        <v>1.50238688313835</v>
      </c>
      <c r="K59">
        <v>711.80250051554401</v>
      </c>
      <c r="L59">
        <v>664.97158822030894</v>
      </c>
      <c r="M59">
        <v>26.382068554188699</v>
      </c>
      <c r="N59">
        <v>0.63988679624449596</v>
      </c>
      <c r="O59">
        <v>11.11597693599</v>
      </c>
      <c r="P59">
        <v>33.955807587015997</v>
      </c>
      <c r="Q59">
        <v>-4.6023685776523E-2</v>
      </c>
    </row>
    <row r="60" spans="1:17" x14ac:dyDescent="0.3">
      <c r="A60" t="s">
        <v>171</v>
      </c>
      <c r="B60" t="s">
        <v>172</v>
      </c>
      <c r="C60" t="s">
        <v>3124</v>
      </c>
      <c r="D60" t="s">
        <v>173</v>
      </c>
      <c r="E60">
        <v>144140.07667499999</v>
      </c>
      <c r="F60">
        <v>6802</v>
      </c>
      <c r="G60">
        <v>38.401951536311699</v>
      </c>
      <c r="H60">
        <v>-13.4202089284199</v>
      </c>
      <c r="I60">
        <v>-21.389780937489199</v>
      </c>
      <c r="J60">
        <v>0.97615536404731196</v>
      </c>
      <c r="K60">
        <v>7697.8288154579504</v>
      </c>
      <c r="L60">
        <v>7131.90492605498</v>
      </c>
      <c r="M60">
        <v>24.885323249356301</v>
      </c>
      <c r="N60">
        <v>1.7020335013586301</v>
      </c>
      <c r="O60">
        <v>34.518523963540098</v>
      </c>
      <c r="P60">
        <v>62.1241553550785</v>
      </c>
      <c r="Q60">
        <v>0.14456522137483999</v>
      </c>
    </row>
    <row r="61" spans="1:17" hidden="1" x14ac:dyDescent="0.3">
      <c r="A61" t="s">
        <v>174</v>
      </c>
      <c r="B61" t="s">
        <v>175</v>
      </c>
      <c r="C61" t="s">
        <v>3128</v>
      </c>
      <c r="D61" t="s">
        <v>62</v>
      </c>
      <c r="E61">
        <v>141378.08869450001</v>
      </c>
      <c r="F61">
        <v>1803.95</v>
      </c>
      <c r="G61">
        <v>-22.0264813642031</v>
      </c>
      <c r="H61">
        <v>-0.99899753645642397</v>
      </c>
      <c r="I61">
        <v>-7.4425832495096698</v>
      </c>
      <c r="J61">
        <v>2.46232422526026</v>
      </c>
      <c r="M61">
        <v>27.4317620145798</v>
      </c>
      <c r="O61">
        <v>9.2048005765126497</v>
      </c>
      <c r="P61">
        <v>2.9651826484018202</v>
      </c>
    </row>
    <row r="62" spans="1:17" x14ac:dyDescent="0.3">
      <c r="A62" t="s">
        <v>176</v>
      </c>
      <c r="B62" t="s">
        <v>177</v>
      </c>
      <c r="C62" t="s">
        <v>3120</v>
      </c>
      <c r="D62" t="s">
        <v>178</v>
      </c>
      <c r="E62">
        <v>140106.38354777999</v>
      </c>
      <c r="F62">
        <v>626.6</v>
      </c>
      <c r="G62">
        <v>7.3669311074023698</v>
      </c>
      <c r="H62">
        <v>-6.8896095991035402</v>
      </c>
      <c r="I62">
        <v>-7.6716911672754096</v>
      </c>
      <c r="J62">
        <v>-3.7631766850341299</v>
      </c>
      <c r="K62">
        <v>691.97076777547704</v>
      </c>
      <c r="L62">
        <v>645.097666564566</v>
      </c>
      <c r="M62">
        <v>25.755653569294601</v>
      </c>
      <c r="N62">
        <v>1.16773744642487</v>
      </c>
      <c r="O62">
        <v>23.308330673475801</v>
      </c>
      <c r="P62">
        <v>30.243192683433801</v>
      </c>
      <c r="Q62">
        <v>3.3480245452734002E-2</v>
      </c>
    </row>
    <row r="63" spans="1:17" x14ac:dyDescent="0.3">
      <c r="A63" t="s">
        <v>179</v>
      </c>
      <c r="B63" t="s">
        <v>180</v>
      </c>
      <c r="C63" t="s">
        <v>3121</v>
      </c>
      <c r="D63" t="s">
        <v>75</v>
      </c>
      <c r="E63">
        <v>134326.43887273001</v>
      </c>
      <c r="F63">
        <v>545.35</v>
      </c>
      <c r="G63">
        <v>8.8645944359669908</v>
      </c>
      <c r="H63">
        <v>0.71725789883462898</v>
      </c>
      <c r="I63">
        <v>-13.867441207463299</v>
      </c>
      <c r="J63">
        <v>0.59480745038971194</v>
      </c>
      <c r="K63">
        <v>591.15888005789395</v>
      </c>
      <c r="L63">
        <v>594.20707806643202</v>
      </c>
      <c r="M63">
        <v>25.585455329494799</v>
      </c>
      <c r="N63">
        <v>0.39976785356041999</v>
      </c>
      <c r="O63">
        <v>29.6323461996882</v>
      </c>
      <c r="P63">
        <v>33.467939304943698</v>
      </c>
      <c r="Q63">
        <v>2.7370187275077999E-2</v>
      </c>
    </row>
    <row r="64" spans="1:17" x14ac:dyDescent="0.3">
      <c r="A64" t="s">
        <v>181</v>
      </c>
      <c r="B64" t="s">
        <v>182</v>
      </c>
      <c r="C64" t="s">
        <v>3113</v>
      </c>
      <c r="D64" t="s">
        <v>144</v>
      </c>
      <c r="E64">
        <v>133886.27428000001</v>
      </c>
      <c r="F64">
        <v>508.45</v>
      </c>
      <c r="G64">
        <v>31.292368388761599</v>
      </c>
      <c r="H64">
        <v>0.476300632441024</v>
      </c>
      <c r="I64">
        <v>-8.4545488859166795</v>
      </c>
      <c r="J64">
        <v>0.36141257785401598</v>
      </c>
      <c r="K64">
        <v>540.27139704336696</v>
      </c>
      <c r="L64">
        <v>507.56592539286902</v>
      </c>
      <c r="M64">
        <v>39.318074436601798</v>
      </c>
      <c r="N64">
        <v>0.86829128360695396</v>
      </c>
      <c r="O64">
        <v>28.626216933818402</v>
      </c>
      <c r="P64">
        <v>56.832202344231902</v>
      </c>
      <c r="Q64">
        <v>0.20172288533616201</v>
      </c>
    </row>
    <row r="65" spans="1:17" x14ac:dyDescent="0.3">
      <c r="A65" t="s">
        <v>183</v>
      </c>
      <c r="B65" t="s">
        <v>184</v>
      </c>
      <c r="C65" t="s">
        <v>3111</v>
      </c>
      <c r="D65" t="s">
        <v>18</v>
      </c>
      <c r="E65">
        <v>132693.19035048</v>
      </c>
      <c r="F65">
        <v>305.85000000000002</v>
      </c>
      <c r="G65">
        <v>36.854780930875997</v>
      </c>
      <c r="H65">
        <v>-3.0924235799798101</v>
      </c>
      <c r="I65">
        <v>-5.7915995141045498</v>
      </c>
      <c r="J65">
        <v>4.0206489176099698</v>
      </c>
      <c r="K65">
        <v>326.52519779532702</v>
      </c>
      <c r="L65">
        <v>306.49613317446</v>
      </c>
      <c r="M65">
        <v>35.262343109053099</v>
      </c>
      <c r="N65">
        <v>0.71554864526975204</v>
      </c>
      <c r="O65">
        <v>22.936079777668699</v>
      </c>
      <c r="P65">
        <v>59.5045632333768</v>
      </c>
      <c r="Q65">
        <v>4.1042244551911002E-2</v>
      </c>
    </row>
    <row r="66" spans="1:17" x14ac:dyDescent="0.3">
      <c r="A66" t="s">
        <v>185</v>
      </c>
      <c r="B66" t="s">
        <v>186</v>
      </c>
      <c r="C66" t="s">
        <v>3118</v>
      </c>
      <c r="D66" t="s">
        <v>80</v>
      </c>
      <c r="E66">
        <v>127605.88480944499</v>
      </c>
      <c r="F66">
        <v>399.35</v>
      </c>
      <c r="G66">
        <v>34.192477369478397</v>
      </c>
      <c r="H66">
        <v>-5.09544477445169</v>
      </c>
      <c r="I66">
        <v>-9.59404023752775</v>
      </c>
      <c r="J66">
        <v>-1.4942169027855201</v>
      </c>
      <c r="K66">
        <v>439.920654795845</v>
      </c>
      <c r="L66">
        <v>411.41255675121801</v>
      </c>
      <c r="M66">
        <v>24.802057025250601</v>
      </c>
      <c r="N66">
        <v>0.89103957857411897</v>
      </c>
      <c r="O66">
        <v>23.9138600225366</v>
      </c>
      <c r="P66">
        <v>58.945273631840799</v>
      </c>
      <c r="Q66">
        <v>6.3459392851130003E-2</v>
      </c>
    </row>
    <row r="67" spans="1:17" x14ac:dyDescent="0.3">
      <c r="A67" t="s">
        <v>187</v>
      </c>
      <c r="B67" t="s">
        <v>188</v>
      </c>
      <c r="C67" t="s">
        <v>3118</v>
      </c>
      <c r="D67" t="s">
        <v>57</v>
      </c>
      <c r="E67">
        <v>127207.35795515501</v>
      </c>
      <c r="F67">
        <v>728.95</v>
      </c>
      <c r="G67">
        <v>64.600672187932403</v>
      </c>
      <c r="H67">
        <v>10.552959207570799</v>
      </c>
      <c r="I67">
        <v>20.323832936116201</v>
      </c>
      <c r="J67">
        <v>17.421909133422801</v>
      </c>
      <c r="K67">
        <v>703.94201687061502</v>
      </c>
      <c r="L67">
        <v>634.82553642452694</v>
      </c>
      <c r="M67">
        <v>61.180281755954503</v>
      </c>
      <c r="N67">
        <v>1.0865304503870199</v>
      </c>
      <c r="O67">
        <v>10.4190959599423</v>
      </c>
      <c r="P67">
        <v>89.337662337662294</v>
      </c>
      <c r="Q67">
        <v>9.7600362600611001E-2</v>
      </c>
    </row>
    <row r="68" spans="1:17" x14ac:dyDescent="0.3">
      <c r="A68" t="s">
        <v>189</v>
      </c>
      <c r="B68" t="s">
        <v>190</v>
      </c>
      <c r="C68" t="s">
        <v>3113</v>
      </c>
      <c r="D68" t="s">
        <v>34</v>
      </c>
      <c r="E68">
        <v>125819.24181507</v>
      </c>
      <c r="F68">
        <v>243.3</v>
      </c>
      <c r="G68">
        <v>2.5244976215525199</v>
      </c>
      <c r="H68">
        <v>9.11807851153924</v>
      </c>
      <c r="I68">
        <v>-12.6624114650302</v>
      </c>
      <c r="J68">
        <v>0.85826171028637099</v>
      </c>
      <c r="K68">
        <v>249.00200729050701</v>
      </c>
      <c r="L68">
        <v>246.549565387146</v>
      </c>
      <c r="M68">
        <v>34.791290086954596</v>
      </c>
      <c r="N68">
        <v>0.915660114238106</v>
      </c>
      <c r="O68">
        <v>23.181257706535099</v>
      </c>
      <c r="P68">
        <v>26.2256809338521</v>
      </c>
      <c r="Q68">
        <v>0.126344061345464</v>
      </c>
    </row>
    <row r="69" spans="1:17" x14ac:dyDescent="0.3">
      <c r="A69" t="s">
        <v>191</v>
      </c>
      <c r="B69" t="s">
        <v>192</v>
      </c>
      <c r="C69" t="s">
        <v>3119</v>
      </c>
      <c r="D69" t="s">
        <v>193</v>
      </c>
      <c r="E69">
        <v>125758.23799769999</v>
      </c>
      <c r="F69">
        <v>4588.7</v>
      </c>
      <c r="G69">
        <v>4.7100448032016198</v>
      </c>
      <c r="H69">
        <v>5.5813854060650101</v>
      </c>
      <c r="I69">
        <v>-8.0586337529942895</v>
      </c>
      <c r="J69">
        <v>0.26032040483334101</v>
      </c>
      <c r="K69">
        <v>4798.1586746261</v>
      </c>
      <c r="L69">
        <v>4542.1182098305899</v>
      </c>
      <c r="M69">
        <v>28.6636759252209</v>
      </c>
      <c r="N69">
        <v>0.82817016295614898</v>
      </c>
      <c r="O69">
        <v>11.2515527273519</v>
      </c>
      <c r="P69">
        <v>28.807421858552399</v>
      </c>
      <c r="Q69">
        <v>7.3884225002342999E-2</v>
      </c>
    </row>
    <row r="70" spans="1:17" x14ac:dyDescent="0.3">
      <c r="A70" t="s">
        <v>194</v>
      </c>
      <c r="B70" t="s">
        <v>195</v>
      </c>
      <c r="C70" t="s">
        <v>3111</v>
      </c>
      <c r="D70" t="s">
        <v>196</v>
      </c>
      <c r="E70">
        <v>124578.41293592</v>
      </c>
      <c r="F70">
        <v>189.47</v>
      </c>
      <c r="G70">
        <v>29.1469654852947</v>
      </c>
      <c r="H70">
        <v>-9.82945686357181</v>
      </c>
      <c r="I70">
        <v>-8.3860801672105794</v>
      </c>
      <c r="J70">
        <v>0.226057171177446</v>
      </c>
      <c r="K70">
        <v>214.56916343821899</v>
      </c>
      <c r="L70">
        <v>202.72682766974799</v>
      </c>
      <c r="M70">
        <v>25.221418280581499</v>
      </c>
      <c r="N70">
        <v>1.07357712660787</v>
      </c>
      <c r="O70">
        <v>29.9941943315564</v>
      </c>
      <c r="P70">
        <v>54.165988608624801</v>
      </c>
      <c r="Q70">
        <v>8.8322243774595993E-2</v>
      </c>
    </row>
    <row r="71" spans="1:17" x14ac:dyDescent="0.3">
      <c r="A71" t="s">
        <v>197</v>
      </c>
      <c r="B71" t="s">
        <v>198</v>
      </c>
      <c r="C71" t="s">
        <v>3117</v>
      </c>
      <c r="D71" t="s">
        <v>51</v>
      </c>
      <c r="E71">
        <v>121591.570048639</v>
      </c>
      <c r="F71">
        <v>1505.6</v>
      </c>
      <c r="G71">
        <v>0.19912113064474399</v>
      </c>
      <c r="H71">
        <v>0.92392251507928802</v>
      </c>
      <c r="I71">
        <v>-0.15335202414886701</v>
      </c>
      <c r="J71">
        <v>-1.0963519719866199</v>
      </c>
      <c r="K71">
        <v>1568.4646257670299</v>
      </c>
      <c r="L71">
        <v>1490.0154966703501</v>
      </c>
      <c r="M71">
        <v>37.491239461108002</v>
      </c>
      <c r="N71">
        <v>1.92687838388035</v>
      </c>
      <c r="O71">
        <v>13.047954303931901</v>
      </c>
      <c r="P71">
        <v>29.285990296681099</v>
      </c>
      <c r="Q71">
        <v>5.8093275488714E-2</v>
      </c>
    </row>
    <row r="72" spans="1:17" x14ac:dyDescent="0.3">
      <c r="A72" t="s">
        <v>199</v>
      </c>
      <c r="B72" t="s">
        <v>200</v>
      </c>
      <c r="C72" t="s">
        <v>3115</v>
      </c>
      <c r="D72" t="s">
        <v>123</v>
      </c>
      <c r="E72">
        <v>121554.18557640001</v>
      </c>
      <c r="F72">
        <v>5046.5</v>
      </c>
      <c r="G72">
        <v>-13.7106120910389</v>
      </c>
      <c r="H72">
        <v>-10.649813881900201</v>
      </c>
      <c r="I72">
        <v>-8.2207300324350694</v>
      </c>
      <c r="J72">
        <v>-7.0241379888537603</v>
      </c>
      <c r="K72">
        <v>5779.2914494244096</v>
      </c>
      <c r="L72">
        <v>5503.2482001439903</v>
      </c>
      <c r="M72">
        <v>18.2518626051788</v>
      </c>
      <c r="N72">
        <v>1.5615324853752099</v>
      </c>
      <c r="O72">
        <v>28.205687109878099</v>
      </c>
      <c r="P72">
        <v>9.0899265023778497</v>
      </c>
      <c r="Q72">
        <v>2.4810813666163001E-2</v>
      </c>
    </row>
    <row r="73" spans="1:17" x14ac:dyDescent="0.3">
      <c r="A73" t="s">
        <v>201</v>
      </c>
      <c r="B73" t="s">
        <v>202</v>
      </c>
      <c r="C73" t="s">
        <v>3115</v>
      </c>
      <c r="D73" t="s">
        <v>203</v>
      </c>
      <c r="E73">
        <v>121113.89900633</v>
      </c>
      <c r="F73">
        <v>1183.9000000000001</v>
      </c>
      <c r="G73">
        <v>-0.44650827263229997</v>
      </c>
      <c r="H73">
        <v>-5.2380801181032703</v>
      </c>
      <c r="I73">
        <v>-18.119528694664201</v>
      </c>
      <c r="J73">
        <v>-3.5713803983660801</v>
      </c>
      <c r="K73">
        <v>1326.4266741536401</v>
      </c>
      <c r="L73">
        <v>1307.0889252966001</v>
      </c>
      <c r="M73">
        <v>20.844538786012901</v>
      </c>
      <c r="N73">
        <v>0.68608811879193499</v>
      </c>
      <c r="O73">
        <v>30.2348171298251</v>
      </c>
      <c r="P73">
        <v>21.512881042799901</v>
      </c>
      <c r="Q73">
        <v>9.3650709961769999E-3</v>
      </c>
    </row>
    <row r="74" spans="1:17" x14ac:dyDescent="0.3">
      <c r="A74" t="s">
        <v>204</v>
      </c>
      <c r="B74" t="s">
        <v>205</v>
      </c>
      <c r="C74" t="s">
        <v>3126</v>
      </c>
      <c r="D74" t="s">
        <v>138</v>
      </c>
      <c r="E74">
        <v>119800.64504028</v>
      </c>
      <c r="F74">
        <v>1202.0999999999999</v>
      </c>
      <c r="G74">
        <v>20.215544260396499</v>
      </c>
      <c r="H74">
        <v>10.5850804888399</v>
      </c>
      <c r="I74">
        <v>-1.3704783793220801</v>
      </c>
      <c r="J74">
        <v>9.3772549371177991</v>
      </c>
      <c r="K74">
        <v>1211.9469062175201</v>
      </c>
      <c r="L74">
        <v>1192.4056007793399</v>
      </c>
      <c r="M74">
        <v>52.902190296703097</v>
      </c>
      <c r="N74">
        <v>1.0501036112095901</v>
      </c>
      <c r="O74">
        <v>37.2556359703851</v>
      </c>
      <c r="P74">
        <v>43.277711561382503</v>
      </c>
      <c r="Q74">
        <v>6.2419151750443998E-2</v>
      </c>
    </row>
    <row r="75" spans="1:17" x14ac:dyDescent="0.3">
      <c r="A75" t="s">
        <v>206</v>
      </c>
      <c r="B75" t="s">
        <v>207</v>
      </c>
      <c r="C75" t="s">
        <v>3113</v>
      </c>
      <c r="D75" t="s">
        <v>208</v>
      </c>
      <c r="E75">
        <v>117177.04140615001</v>
      </c>
      <c r="F75">
        <v>10528.65</v>
      </c>
      <c r="G75">
        <v>26.579240613169802</v>
      </c>
      <c r="H75">
        <v>5.1040176705391103</v>
      </c>
      <c r="I75">
        <v>18.672827060876699</v>
      </c>
      <c r="J75">
        <v>5.1319667066053603</v>
      </c>
      <c r="K75">
        <v>10371.092033065601</v>
      </c>
      <c r="L75">
        <v>9337.4203614521102</v>
      </c>
      <c r="M75">
        <v>49.686259666132102</v>
      </c>
      <c r="N75">
        <v>0.68416558781631598</v>
      </c>
      <c r="O75">
        <v>7.8010951071599797</v>
      </c>
      <c r="P75">
        <v>49.639710062535499</v>
      </c>
      <c r="Q75">
        <v>9.7776839362115994E-2</v>
      </c>
    </row>
    <row r="76" spans="1:17" x14ac:dyDescent="0.3">
      <c r="A76" t="s">
        <v>209</v>
      </c>
      <c r="B76" t="s">
        <v>210</v>
      </c>
      <c r="C76" t="s">
        <v>3113</v>
      </c>
      <c r="D76" t="s">
        <v>34</v>
      </c>
      <c r="E76">
        <v>115573.037503008</v>
      </c>
      <c r="F76">
        <v>100.56</v>
      </c>
      <c r="G76">
        <v>5.9638126918945797</v>
      </c>
      <c r="H76">
        <v>4.3723047518160403</v>
      </c>
      <c r="I76">
        <v>-24.892820926834599</v>
      </c>
      <c r="J76">
        <v>2.2776373873801399</v>
      </c>
      <c r="K76">
        <v>105.633013918789</v>
      </c>
      <c r="L76">
        <v>108.685078997747</v>
      </c>
      <c r="M76">
        <v>40.077054939351797</v>
      </c>
      <c r="N76">
        <v>1.49531136981114</v>
      </c>
      <c r="O76">
        <v>42.1042163882259</v>
      </c>
      <c r="P76">
        <v>33.015873015872998</v>
      </c>
      <c r="Q76">
        <v>0.111042221205122</v>
      </c>
    </row>
    <row r="77" spans="1:17" x14ac:dyDescent="0.3">
      <c r="A77" t="s">
        <v>211</v>
      </c>
      <c r="B77" t="s">
        <v>212</v>
      </c>
      <c r="C77" t="s">
        <v>3119</v>
      </c>
      <c r="D77" t="s">
        <v>96</v>
      </c>
      <c r="E77">
        <v>113260.16839755001</v>
      </c>
      <c r="F77">
        <v>2385.75</v>
      </c>
      <c r="G77">
        <v>23.595589218503299</v>
      </c>
      <c r="H77">
        <v>-6.9506345263968896</v>
      </c>
      <c r="I77">
        <v>8.7491211425572999</v>
      </c>
      <c r="J77">
        <v>2.2605558002607302</v>
      </c>
      <c r="K77">
        <v>2598.3732613800298</v>
      </c>
      <c r="L77">
        <v>2371.1534431295499</v>
      </c>
      <c r="M77">
        <v>26.747365293450599</v>
      </c>
      <c r="N77">
        <v>0.67265647981449395</v>
      </c>
      <c r="O77">
        <v>23.986167871738399</v>
      </c>
      <c r="P77">
        <v>45.854985633062299</v>
      </c>
      <c r="Q77">
        <v>0.19704473120687799</v>
      </c>
    </row>
    <row r="78" spans="1:17" x14ac:dyDescent="0.3">
      <c r="A78" t="s">
        <v>213</v>
      </c>
      <c r="B78" t="s">
        <v>214</v>
      </c>
      <c r="C78" t="s">
        <v>3119</v>
      </c>
      <c r="D78" t="s">
        <v>215</v>
      </c>
      <c r="E78">
        <v>112503.32182626201</v>
      </c>
      <c r="F78">
        <v>159.88999999999999</v>
      </c>
      <c r="G78">
        <v>57.182733301118603</v>
      </c>
      <c r="H78">
        <v>-16.717049164797199</v>
      </c>
      <c r="I78">
        <v>21.278351546499302</v>
      </c>
      <c r="J78">
        <v>-6.6208214752378201</v>
      </c>
      <c r="K78">
        <v>190.579692019617</v>
      </c>
      <c r="L78">
        <v>166.29275319047301</v>
      </c>
      <c r="M78">
        <v>14.376677034415501</v>
      </c>
      <c r="N78">
        <v>0.95311437784739905</v>
      </c>
      <c r="O78">
        <v>35.712052035774597</v>
      </c>
      <c r="P78">
        <v>84.2050691244239</v>
      </c>
      <c r="Q78">
        <v>1.0984084003718E-2</v>
      </c>
    </row>
    <row r="79" spans="1:17" hidden="1" x14ac:dyDescent="0.3">
      <c r="A79" t="s">
        <v>216</v>
      </c>
      <c r="B79" t="s">
        <v>217</v>
      </c>
      <c r="C79" t="s">
        <v>3128</v>
      </c>
      <c r="D79" t="s">
        <v>54</v>
      </c>
      <c r="E79">
        <v>107682.93684393</v>
      </c>
      <c r="F79">
        <v>129.30000000000001</v>
      </c>
      <c r="G79">
        <v>-42.8027658622945</v>
      </c>
      <c r="H79">
        <v>-7.6757865071555598</v>
      </c>
      <c r="I79">
        <v>-28.218867747601099</v>
      </c>
      <c r="J79">
        <v>0.18418521926842499</v>
      </c>
      <c r="M79">
        <v>29.2351559354586</v>
      </c>
      <c r="O79">
        <v>45.784996133023903</v>
      </c>
      <c r="P79">
        <v>0.88164156979013697</v>
      </c>
    </row>
    <row r="80" spans="1:17" x14ac:dyDescent="0.3">
      <c r="A80" t="s">
        <v>218</v>
      </c>
      <c r="B80" t="s">
        <v>219</v>
      </c>
      <c r="C80" t="s">
        <v>3113</v>
      </c>
      <c r="D80" t="s">
        <v>54</v>
      </c>
      <c r="E80">
        <v>107314.24477047499</v>
      </c>
      <c r="F80">
        <v>2853.85</v>
      </c>
      <c r="G80">
        <v>23.861039587261399</v>
      </c>
      <c r="H80">
        <v>-7.2510306700731499</v>
      </c>
      <c r="I80">
        <v>17.400900181055398</v>
      </c>
      <c r="J80">
        <v>-3.9908229353851699</v>
      </c>
      <c r="K80">
        <v>3194.9387060301801</v>
      </c>
      <c r="L80">
        <v>2821.3133342403398</v>
      </c>
      <c r="M80">
        <v>17.881966066538499</v>
      </c>
      <c r="N80">
        <v>0.81126886345676197</v>
      </c>
      <c r="O80">
        <v>27.9762426196191</v>
      </c>
      <c r="P80">
        <v>47.852554139467401</v>
      </c>
      <c r="Q80">
        <v>7.2233455501640995E-2</v>
      </c>
    </row>
    <row r="81" spans="1:17" x14ac:dyDescent="0.3">
      <c r="A81" t="s">
        <v>220</v>
      </c>
      <c r="B81" t="s">
        <v>221</v>
      </c>
      <c r="C81" t="s">
        <v>3118</v>
      </c>
      <c r="D81" t="s">
        <v>222</v>
      </c>
      <c r="E81">
        <v>106896.135898369</v>
      </c>
      <c r="F81">
        <v>889.85</v>
      </c>
      <c r="G81">
        <v>-3.9266130296200199</v>
      </c>
      <c r="H81">
        <v>-2.1459898093917</v>
      </c>
      <c r="I81">
        <v>-16.793896069261798</v>
      </c>
      <c r="J81">
        <v>-5.4731964770645396</v>
      </c>
      <c r="K81">
        <v>989.565974862865</v>
      </c>
      <c r="L81">
        <v>1030.67354013823</v>
      </c>
      <c r="M81">
        <v>35.875698390776101</v>
      </c>
      <c r="N81">
        <v>1.2657852940216701</v>
      </c>
      <c r="O81">
        <v>51.486205540259597</v>
      </c>
      <c r="P81">
        <v>23.5902777777777</v>
      </c>
      <c r="Q81">
        <v>-4.3551700743641002E-2</v>
      </c>
    </row>
    <row r="82" spans="1:17" x14ac:dyDescent="0.3">
      <c r="A82" t="s">
        <v>223</v>
      </c>
      <c r="B82" t="s">
        <v>224</v>
      </c>
      <c r="C82" t="s">
        <v>3117</v>
      </c>
      <c r="D82" t="s">
        <v>51</v>
      </c>
      <c r="E82">
        <v>105479.90583040001</v>
      </c>
      <c r="F82">
        <v>3116.6</v>
      </c>
      <c r="G82">
        <v>29.6854854797805</v>
      </c>
      <c r="H82">
        <v>-4.1646036462431901</v>
      </c>
      <c r="I82">
        <v>13.075024875939</v>
      </c>
      <c r="J82">
        <v>2.2436666599403101</v>
      </c>
      <c r="K82">
        <v>3296.0486716579699</v>
      </c>
      <c r="L82">
        <v>2963.8802240323198</v>
      </c>
      <c r="M82">
        <v>30.996986050381601</v>
      </c>
      <c r="N82">
        <v>1.8066160609795701</v>
      </c>
      <c r="O82">
        <v>15.2120900981839</v>
      </c>
      <c r="P82">
        <v>53.932778504926702</v>
      </c>
      <c r="Q82">
        <v>0.115287422330988</v>
      </c>
    </row>
    <row r="83" spans="1:17" x14ac:dyDescent="0.3">
      <c r="A83" t="s">
        <v>225</v>
      </c>
      <c r="B83" t="s">
        <v>226</v>
      </c>
      <c r="C83" t="s">
        <v>3124</v>
      </c>
      <c r="D83" t="s">
        <v>173</v>
      </c>
      <c r="E83">
        <v>105320.472117069</v>
      </c>
      <c r="F83">
        <v>689.05</v>
      </c>
      <c r="G83">
        <v>58.906771692793697</v>
      </c>
      <c r="H83">
        <v>-11.334916328695501</v>
      </c>
      <c r="I83">
        <v>11.0530059186386</v>
      </c>
      <c r="J83">
        <v>3.5539742193938699</v>
      </c>
      <c r="K83">
        <v>737.59616742902199</v>
      </c>
      <c r="L83">
        <v>648.36213940149298</v>
      </c>
      <c r="M83">
        <v>30.945579645026601</v>
      </c>
      <c r="N83">
        <v>0.64772815565986297</v>
      </c>
      <c r="O83">
        <v>26.942892388070501</v>
      </c>
      <c r="P83">
        <v>81.807387862796801</v>
      </c>
      <c r="Q83">
        <v>0.185620374887458</v>
      </c>
    </row>
    <row r="84" spans="1:17" x14ac:dyDescent="0.3">
      <c r="A84" t="s">
        <v>227</v>
      </c>
      <c r="B84" t="s">
        <v>228</v>
      </c>
      <c r="C84" t="s">
        <v>3115</v>
      </c>
      <c r="D84" t="s">
        <v>229</v>
      </c>
      <c r="E84">
        <v>103843.881282809</v>
      </c>
      <c r="F84">
        <v>1427.7</v>
      </c>
      <c r="G84">
        <v>15.462144594491001</v>
      </c>
      <c r="H84">
        <v>0.41706951846241003</v>
      </c>
      <c r="I84">
        <v>13.417495888762399</v>
      </c>
      <c r="J84">
        <v>3.3855428892252801</v>
      </c>
      <c r="K84">
        <v>1476.7111510586899</v>
      </c>
      <c r="L84">
        <v>1331.1024393340199</v>
      </c>
      <c r="M84">
        <v>36.426387618027</v>
      </c>
      <c r="N84">
        <v>0.67682826534150198</v>
      </c>
      <c r="O84">
        <v>15.395391188625</v>
      </c>
      <c r="P84">
        <v>39.016553067185903</v>
      </c>
      <c r="Q84">
        <v>4.9518336585720003E-2</v>
      </c>
    </row>
    <row r="85" spans="1:17" x14ac:dyDescent="0.3">
      <c r="A85" t="s">
        <v>230</v>
      </c>
      <c r="B85" t="s">
        <v>231</v>
      </c>
      <c r="C85" t="s">
        <v>3117</v>
      </c>
      <c r="D85" t="s">
        <v>51</v>
      </c>
      <c r="E85">
        <v>103714.24692000001</v>
      </c>
      <c r="F85">
        <v>1245</v>
      </c>
      <c r="G85">
        <v>-6.3108250420605598</v>
      </c>
      <c r="H85">
        <v>1.14079297047493</v>
      </c>
      <c r="I85">
        <v>-1.2267061574248399</v>
      </c>
      <c r="J85">
        <v>3.1255565968958199</v>
      </c>
      <c r="K85">
        <v>1309.83505617274</v>
      </c>
      <c r="L85">
        <v>1267.6554036601699</v>
      </c>
      <c r="M85">
        <v>30.852001741026001</v>
      </c>
      <c r="N85">
        <v>0.93357087981206699</v>
      </c>
      <c r="O85">
        <v>14.1759036144578</v>
      </c>
      <c r="P85">
        <v>15.921787709497201</v>
      </c>
      <c r="Q85">
        <v>1.1700163104754E-2</v>
      </c>
    </row>
    <row r="86" spans="1:17" x14ac:dyDescent="0.3">
      <c r="A86" t="s">
        <v>232</v>
      </c>
      <c r="B86" t="s">
        <v>233</v>
      </c>
      <c r="C86" t="s">
        <v>3112</v>
      </c>
      <c r="D86" t="s">
        <v>234</v>
      </c>
      <c r="E86">
        <v>102091.15470067</v>
      </c>
      <c r="F86">
        <v>11762.15</v>
      </c>
      <c r="G86">
        <v>173.01605259805399</v>
      </c>
      <c r="H86">
        <v>7.3281625808761301</v>
      </c>
      <c r="I86">
        <v>45.151931761720903</v>
      </c>
      <c r="J86">
        <v>9.4385404754512301</v>
      </c>
      <c r="K86">
        <v>11215.4989386416</v>
      </c>
      <c r="L86">
        <v>9428.3092359631191</v>
      </c>
      <c r="M86">
        <v>63.1520695998028</v>
      </c>
      <c r="N86">
        <v>0.40121402340154899</v>
      </c>
      <c r="O86">
        <v>7.2848076244564197</v>
      </c>
      <c r="P86">
        <v>197.19284947255301</v>
      </c>
      <c r="Q86">
        <v>0.113104453769669</v>
      </c>
    </row>
    <row r="87" spans="1:17" x14ac:dyDescent="0.3">
      <c r="A87" t="s">
        <v>235</v>
      </c>
      <c r="B87" t="s">
        <v>236</v>
      </c>
      <c r="C87" t="s">
        <v>3125</v>
      </c>
      <c r="D87" t="s">
        <v>237</v>
      </c>
      <c r="E87">
        <v>101654.412491205</v>
      </c>
      <c r="F87">
        <v>714.15</v>
      </c>
      <c r="G87">
        <v>52.740818034631502</v>
      </c>
      <c r="H87">
        <v>8.51657992072486</v>
      </c>
      <c r="I87">
        <v>21.539132056684899</v>
      </c>
      <c r="J87">
        <v>12.0736180455105</v>
      </c>
      <c r="K87">
        <v>681.92877322449203</v>
      </c>
      <c r="L87">
        <v>608.24707737446602</v>
      </c>
      <c r="M87">
        <v>58.914718689048399</v>
      </c>
      <c r="N87">
        <v>1.52716886470013</v>
      </c>
      <c r="O87">
        <v>4.7959112231323804</v>
      </c>
      <c r="P87">
        <v>75.812407680945299</v>
      </c>
      <c r="Q87">
        <v>0.18635703939350201</v>
      </c>
    </row>
    <row r="88" spans="1:17" x14ac:dyDescent="0.3">
      <c r="A88" t="s">
        <v>238</v>
      </c>
      <c r="B88" t="s">
        <v>239</v>
      </c>
      <c r="C88" t="s">
        <v>3117</v>
      </c>
      <c r="D88" t="s">
        <v>51</v>
      </c>
      <c r="E88">
        <v>101453.66327367</v>
      </c>
      <c r="F88">
        <v>2532.15</v>
      </c>
      <c r="G88">
        <v>16.754020443531701</v>
      </c>
      <c r="H88">
        <v>-1.61583573619193</v>
      </c>
      <c r="I88">
        <v>9.5978124751354894</v>
      </c>
      <c r="J88">
        <v>-4.8580692158990297</v>
      </c>
      <c r="K88">
        <v>2562.3012492805401</v>
      </c>
      <c r="L88">
        <v>2292.6017011000499</v>
      </c>
      <c r="M88">
        <v>32.172322163078498</v>
      </c>
      <c r="N88">
        <v>0.84515886298262699</v>
      </c>
      <c r="O88">
        <v>13.500385048279099</v>
      </c>
      <c r="P88">
        <v>39.052718286655598</v>
      </c>
    </row>
    <row r="89" spans="1:17" x14ac:dyDescent="0.3">
      <c r="A89" t="s">
        <v>240</v>
      </c>
      <c r="B89" t="s">
        <v>241</v>
      </c>
      <c r="C89" t="s">
        <v>3113</v>
      </c>
      <c r="D89" t="s">
        <v>54</v>
      </c>
      <c r="E89">
        <v>101307.9774861</v>
      </c>
      <c r="F89">
        <v>1205.05</v>
      </c>
      <c r="G89">
        <v>-16.279118737376699</v>
      </c>
      <c r="H89">
        <v>-13.076068778352999</v>
      </c>
      <c r="I89">
        <v>-12.6288162896251</v>
      </c>
      <c r="J89">
        <v>-0.27728700315478499</v>
      </c>
      <c r="K89">
        <v>1393.0849684232201</v>
      </c>
      <c r="L89">
        <v>1335.5691673926899</v>
      </c>
      <c r="M89">
        <v>20.905904811328199</v>
      </c>
      <c r="N89">
        <v>0.79352420448350403</v>
      </c>
      <c r="O89">
        <v>37.089747313389402</v>
      </c>
      <c r="P89">
        <v>19.170292721518901</v>
      </c>
      <c r="Q89">
        <v>8.5636816017569006E-2</v>
      </c>
    </row>
    <row r="90" spans="1:17" x14ac:dyDescent="0.3">
      <c r="A90" t="s">
        <v>242</v>
      </c>
      <c r="B90" t="s">
        <v>243</v>
      </c>
      <c r="C90" t="s">
        <v>3122</v>
      </c>
      <c r="D90" t="s">
        <v>244</v>
      </c>
      <c r="E90">
        <v>101194.664962119</v>
      </c>
      <c r="F90">
        <v>1614.1</v>
      </c>
      <c r="G90">
        <v>7.88932656594557</v>
      </c>
      <c r="H90">
        <v>-11.8089098145911</v>
      </c>
      <c r="I90">
        <v>-11.769299224019401</v>
      </c>
      <c r="J90">
        <v>1.0716590598718101</v>
      </c>
      <c r="K90">
        <v>1792.12788300784</v>
      </c>
      <c r="L90">
        <v>1725.71678606611</v>
      </c>
      <c r="M90">
        <v>28.502260214851201</v>
      </c>
      <c r="N90">
        <v>0.89973292911095104</v>
      </c>
      <c r="O90">
        <v>30.475187410941</v>
      </c>
      <c r="P90">
        <v>29.750803858520801</v>
      </c>
      <c r="Q90">
        <v>-8.9433730152989992E-3</v>
      </c>
    </row>
    <row r="91" spans="1:17" x14ac:dyDescent="0.3">
      <c r="A91" t="s">
        <v>245</v>
      </c>
      <c r="B91" t="s">
        <v>246</v>
      </c>
      <c r="C91" t="s">
        <v>3113</v>
      </c>
      <c r="D91" t="s">
        <v>43</v>
      </c>
      <c r="E91">
        <v>99408.841428800006</v>
      </c>
      <c r="F91">
        <v>702.1</v>
      </c>
      <c r="G91">
        <v>12.350760463048699</v>
      </c>
      <c r="H91">
        <v>0.494407962716507</v>
      </c>
      <c r="I91">
        <v>10.9631178542739</v>
      </c>
      <c r="J91">
        <v>-0.46371056602663602</v>
      </c>
      <c r="K91">
        <v>735.38114400126994</v>
      </c>
      <c r="L91">
        <v>663.71611641592597</v>
      </c>
      <c r="M91">
        <v>20.866466641750101</v>
      </c>
      <c r="N91">
        <v>0.64566146637287103</v>
      </c>
      <c r="O91">
        <v>13.488107107249601</v>
      </c>
      <c r="P91">
        <v>51.494228072068097</v>
      </c>
      <c r="Q91">
        <v>-2.2112942707081001E-2</v>
      </c>
    </row>
    <row r="92" spans="1:17" x14ac:dyDescent="0.3">
      <c r="A92" t="s">
        <v>247</v>
      </c>
      <c r="B92" t="s">
        <v>248</v>
      </c>
      <c r="C92" t="s">
        <v>3117</v>
      </c>
      <c r="D92" t="s">
        <v>249</v>
      </c>
      <c r="E92">
        <v>98619.739466444997</v>
      </c>
      <c r="F92">
        <v>6858.85</v>
      </c>
      <c r="G92">
        <v>10.212832160591701</v>
      </c>
      <c r="H92">
        <v>6.2415943524730499</v>
      </c>
      <c r="I92">
        <v>11.061981879688901</v>
      </c>
      <c r="J92">
        <v>4.1289347144655899</v>
      </c>
      <c r="K92">
        <v>6966.2203260267197</v>
      </c>
      <c r="L92">
        <v>6456.3880521648098</v>
      </c>
      <c r="M92">
        <v>36.637323317954902</v>
      </c>
      <c r="N92">
        <v>1.4219786353457899</v>
      </c>
      <c r="O92">
        <v>10.003863621452499</v>
      </c>
      <c r="P92">
        <v>31.895888619668401</v>
      </c>
      <c r="Q92">
        <v>-4.1161643048599999E-4</v>
      </c>
    </row>
    <row r="93" spans="1:17" x14ac:dyDescent="0.3">
      <c r="A93" t="s">
        <v>250</v>
      </c>
      <c r="B93" t="s">
        <v>251</v>
      </c>
      <c r="C93" t="s">
        <v>3125</v>
      </c>
      <c r="D93" t="s">
        <v>120</v>
      </c>
      <c r="E93">
        <v>98461.578399694903</v>
      </c>
      <c r="F93">
        <v>7614.95</v>
      </c>
      <c r="G93">
        <v>47.576603701718398</v>
      </c>
      <c r="H93">
        <v>-1.25212226088002</v>
      </c>
      <c r="I93">
        <v>19.138975168934099</v>
      </c>
      <c r="J93">
        <v>5.4701744162873203</v>
      </c>
      <c r="K93">
        <v>7749.3855336014103</v>
      </c>
      <c r="L93">
        <v>6748.0668804812703</v>
      </c>
      <c r="M93">
        <v>43.104785910750003</v>
      </c>
      <c r="N93">
        <v>1.1968715269413399</v>
      </c>
      <c r="O93">
        <v>11.2548342405399</v>
      </c>
      <c r="P93">
        <v>70.2596952521492</v>
      </c>
      <c r="Q93">
        <v>3.6525630027719998E-3</v>
      </c>
    </row>
    <row r="94" spans="1:17" x14ac:dyDescent="0.3">
      <c r="A94" t="s">
        <v>252</v>
      </c>
      <c r="B94" t="s">
        <v>253</v>
      </c>
      <c r="C94" t="s">
        <v>3119</v>
      </c>
      <c r="D94" t="s">
        <v>215</v>
      </c>
      <c r="E94">
        <v>97954.277168000001</v>
      </c>
      <c r="F94">
        <v>33212</v>
      </c>
      <c r="G94">
        <v>49.357924651726002</v>
      </c>
      <c r="H94">
        <v>-7.5951747977801096</v>
      </c>
      <c r="I94">
        <v>1.2563674964747</v>
      </c>
      <c r="J94">
        <v>-3.3949730778108198</v>
      </c>
      <c r="K94">
        <v>35455.852513072598</v>
      </c>
      <c r="L94">
        <v>31760.865271437899</v>
      </c>
      <c r="M94">
        <v>20.469440243025598</v>
      </c>
      <c r="N94">
        <v>0.95551428410640804</v>
      </c>
      <c r="O94">
        <v>17.694809105142699</v>
      </c>
      <c r="P94">
        <v>70.711899254690294</v>
      </c>
      <c r="Q94">
        <v>9.9947843610241005E-2</v>
      </c>
    </row>
    <row r="95" spans="1:17" x14ac:dyDescent="0.3">
      <c r="A95" t="s">
        <v>254</v>
      </c>
      <c r="B95" t="s">
        <v>255</v>
      </c>
      <c r="C95" t="s">
        <v>3117</v>
      </c>
      <c r="D95" t="s">
        <v>249</v>
      </c>
      <c r="E95">
        <v>97397.910390069999</v>
      </c>
      <c r="F95">
        <v>1001.9</v>
      </c>
      <c r="G95">
        <v>47.859325315190901</v>
      </c>
      <c r="H95">
        <v>14.7091752148529</v>
      </c>
      <c r="I95">
        <v>18.568954261131399</v>
      </c>
      <c r="J95">
        <v>3.1417025072459199</v>
      </c>
      <c r="K95">
        <v>971.82030647159104</v>
      </c>
      <c r="L95">
        <v>866.59640027952196</v>
      </c>
      <c r="M95">
        <v>43.360951952519002</v>
      </c>
      <c r="N95">
        <v>0.94748909493433497</v>
      </c>
      <c r="O95">
        <v>11.587982832618</v>
      </c>
      <c r="P95">
        <v>69.784782240298199</v>
      </c>
      <c r="Q95">
        <v>0.121996778817423</v>
      </c>
    </row>
    <row r="96" spans="1:17" x14ac:dyDescent="0.3">
      <c r="A96" t="s">
        <v>256</v>
      </c>
      <c r="B96" t="s">
        <v>257</v>
      </c>
      <c r="C96" t="s">
        <v>3117</v>
      </c>
      <c r="D96" t="s">
        <v>51</v>
      </c>
      <c r="E96">
        <v>96975.800786249994</v>
      </c>
      <c r="F96">
        <v>949.75</v>
      </c>
      <c r="G96">
        <v>31.957338201316102</v>
      </c>
      <c r="H96">
        <v>-5.5222803587379596</v>
      </c>
      <c r="I96">
        <v>-10.889808897131701</v>
      </c>
      <c r="J96">
        <v>-0.62084248055781399</v>
      </c>
      <c r="K96">
        <v>1039.7941985171001</v>
      </c>
      <c r="L96">
        <v>997.177494574511</v>
      </c>
      <c r="M96">
        <v>35.415222099290403</v>
      </c>
      <c r="N96">
        <v>0.54271948741299603</v>
      </c>
      <c r="O96">
        <v>39.436693866806998</v>
      </c>
      <c r="P96">
        <v>54.167681194708202</v>
      </c>
      <c r="Q96">
        <v>9.5086459019892003E-2</v>
      </c>
    </row>
    <row r="97" spans="1:17" x14ac:dyDescent="0.3">
      <c r="A97" t="s">
        <v>258</v>
      </c>
      <c r="B97" t="s">
        <v>259</v>
      </c>
      <c r="C97" t="s">
        <v>3124</v>
      </c>
      <c r="D97" t="s">
        <v>244</v>
      </c>
      <c r="E97">
        <v>95174.959376125</v>
      </c>
      <c r="F97">
        <v>6328.25</v>
      </c>
      <c r="G97">
        <v>2.1420222827936102</v>
      </c>
      <c r="H97">
        <v>-6.1396477808845402</v>
      </c>
      <c r="I97">
        <v>-8.1787037100495095</v>
      </c>
      <c r="J97">
        <v>-1.0161797729758999</v>
      </c>
      <c r="K97">
        <v>6748.5288161508297</v>
      </c>
      <c r="L97">
        <v>6221.6646197002201</v>
      </c>
      <c r="M97">
        <v>28.9948958628461</v>
      </c>
      <c r="N97">
        <v>0.66568651791574796</v>
      </c>
      <c r="O97">
        <v>20.175403942638098</v>
      </c>
      <c r="P97">
        <v>66.489081820573503</v>
      </c>
      <c r="Q97">
        <v>0.122613051652528</v>
      </c>
    </row>
    <row r="98" spans="1:17" x14ac:dyDescent="0.3">
      <c r="A98" t="s">
        <v>260</v>
      </c>
      <c r="B98" t="s">
        <v>261</v>
      </c>
      <c r="C98" t="s">
        <v>3115</v>
      </c>
      <c r="D98" t="s">
        <v>262</v>
      </c>
      <c r="E98">
        <v>94270.669829949999</v>
      </c>
      <c r="F98">
        <v>952.75</v>
      </c>
      <c r="G98">
        <v>-15.9247495587493</v>
      </c>
      <c r="H98">
        <v>-7.6653527349917399</v>
      </c>
      <c r="I98">
        <v>-18.648471792439601</v>
      </c>
      <c r="J98">
        <v>0.33502777051983501</v>
      </c>
      <c r="K98">
        <v>1073.49603922185</v>
      </c>
      <c r="L98">
        <v>1090.5935190217399</v>
      </c>
      <c r="M98">
        <v>25.373608605552999</v>
      </c>
      <c r="N98">
        <v>0.672133828549069</v>
      </c>
      <c r="O98">
        <v>31.558163088233499</v>
      </c>
      <c r="P98">
        <v>6.4671487330080604</v>
      </c>
      <c r="Q98">
        <v>-1.8924216643392E-2</v>
      </c>
    </row>
    <row r="99" spans="1:17" x14ac:dyDescent="0.3">
      <c r="A99" t="s">
        <v>263</v>
      </c>
      <c r="B99" t="s">
        <v>264</v>
      </c>
      <c r="C99" t="s">
        <v>3113</v>
      </c>
      <c r="D99" t="s">
        <v>34</v>
      </c>
      <c r="E99">
        <v>93226.697246591997</v>
      </c>
      <c r="F99">
        <v>49.32</v>
      </c>
      <c r="G99">
        <v>-1.8919161316141599</v>
      </c>
      <c r="H99">
        <v>8.7564850764111996E-2</v>
      </c>
      <c r="I99">
        <v>-25.129159767719699</v>
      </c>
      <c r="J99">
        <v>-1.6592088057039001</v>
      </c>
      <c r="K99">
        <v>55.481731539162404</v>
      </c>
      <c r="L99">
        <v>56.737252295517401</v>
      </c>
      <c r="M99">
        <v>27.261960794888498</v>
      </c>
      <c r="N99">
        <v>0.84086959365494096</v>
      </c>
      <c r="O99">
        <v>69.809407948094005</v>
      </c>
      <c r="P99">
        <v>26.623876765083399</v>
      </c>
      <c r="Q99">
        <v>9.0890999455377E-2</v>
      </c>
    </row>
    <row r="100" spans="1:17" x14ac:dyDescent="0.3">
      <c r="A100" t="s">
        <v>265</v>
      </c>
      <c r="B100" t="s">
        <v>266</v>
      </c>
      <c r="C100" t="s">
        <v>3117</v>
      </c>
      <c r="D100" t="s">
        <v>51</v>
      </c>
      <c r="E100">
        <v>93018.144391900001</v>
      </c>
      <c r="F100">
        <v>2039</v>
      </c>
      <c r="G100">
        <v>52.624349958172999</v>
      </c>
      <c r="H100">
        <v>-0.105731870833948</v>
      </c>
      <c r="I100">
        <v>14.168413808933</v>
      </c>
      <c r="J100">
        <v>-0.955501852849998</v>
      </c>
      <c r="K100">
        <v>2139.8643383946801</v>
      </c>
      <c r="L100">
        <v>1845.32592285393</v>
      </c>
      <c r="M100">
        <v>23.1772340300618</v>
      </c>
      <c r="N100">
        <v>1.1272139397865599</v>
      </c>
      <c r="O100">
        <v>13.3889161353604</v>
      </c>
      <c r="P100">
        <v>76.758701400025998</v>
      </c>
      <c r="Q100">
        <v>0.113238707573591</v>
      </c>
    </row>
    <row r="101" spans="1:17" x14ac:dyDescent="0.3">
      <c r="A101" t="s">
        <v>267</v>
      </c>
      <c r="B101" t="s">
        <v>268</v>
      </c>
      <c r="C101" t="s">
        <v>3113</v>
      </c>
      <c r="D101" t="s">
        <v>43</v>
      </c>
      <c r="E101">
        <v>92484.822149560001</v>
      </c>
      <c r="F101">
        <v>1892.25</v>
      </c>
      <c r="G101">
        <v>18.061763471957299</v>
      </c>
      <c r="H101">
        <v>-2.7367681789802001</v>
      </c>
      <c r="I101">
        <v>5.77387744622468</v>
      </c>
      <c r="J101">
        <v>1.7636259546919999</v>
      </c>
      <c r="K101">
        <v>2007.3076370623101</v>
      </c>
      <c r="L101">
        <v>1845.4001957698099</v>
      </c>
      <c r="M101">
        <v>29.671335217492501</v>
      </c>
      <c r="N101">
        <v>0.69482951330084497</v>
      </c>
      <c r="O101">
        <v>21.648830757035199</v>
      </c>
      <c r="P101">
        <v>41.635479041916099</v>
      </c>
      <c r="Q101">
        <v>-3.7304583458130001E-3</v>
      </c>
    </row>
    <row r="102" spans="1:17" x14ac:dyDescent="0.3">
      <c r="A102" t="s">
        <v>269</v>
      </c>
      <c r="B102" t="s">
        <v>270</v>
      </c>
      <c r="C102" t="s">
        <v>3124</v>
      </c>
      <c r="D102" t="s">
        <v>271</v>
      </c>
      <c r="E102">
        <v>92198.106</v>
      </c>
      <c r="F102">
        <v>3326.05</v>
      </c>
      <c r="G102">
        <v>65.853193489439093</v>
      </c>
      <c r="H102">
        <v>1.90275971210385</v>
      </c>
      <c r="I102">
        <v>-11.886645213348601</v>
      </c>
      <c r="J102">
        <v>5.2458997686379698</v>
      </c>
      <c r="K102">
        <v>3618.5217542323298</v>
      </c>
      <c r="L102">
        <v>3334.24126857787</v>
      </c>
      <c r="M102">
        <v>30.9700408130943</v>
      </c>
      <c r="N102">
        <v>1.4118076888895701</v>
      </c>
      <c r="O102">
        <v>25.431066881135202</v>
      </c>
      <c r="P102">
        <v>90.223048327137505</v>
      </c>
      <c r="Q102">
        <v>0.20067903996825601</v>
      </c>
    </row>
    <row r="103" spans="1:17" x14ac:dyDescent="0.3">
      <c r="A103" t="s">
        <v>272</v>
      </c>
      <c r="B103" t="s">
        <v>273</v>
      </c>
      <c r="C103" t="s">
        <v>3113</v>
      </c>
      <c r="D103" t="s">
        <v>208</v>
      </c>
      <c r="E103">
        <v>90797.924807395</v>
      </c>
      <c r="F103">
        <v>4249.1499999999996</v>
      </c>
      <c r="G103">
        <v>31.6010392164821</v>
      </c>
      <c r="H103">
        <v>3.8542035693133898</v>
      </c>
      <c r="I103">
        <v>9.0988592961920407</v>
      </c>
      <c r="J103">
        <v>4.5560059714505403</v>
      </c>
      <c r="K103">
        <v>4387.9825998408996</v>
      </c>
      <c r="L103">
        <v>3981.6068686336998</v>
      </c>
      <c r="M103">
        <v>33.119547586661099</v>
      </c>
      <c r="N103">
        <v>0.79848994612392199</v>
      </c>
      <c r="O103">
        <v>14.469952814092199</v>
      </c>
      <c r="P103">
        <v>55.137917815221101</v>
      </c>
      <c r="Q103">
        <v>5.9653622337383E-2</v>
      </c>
    </row>
    <row r="104" spans="1:17" x14ac:dyDescent="0.3">
      <c r="A104" t="s">
        <v>274</v>
      </c>
      <c r="B104" t="s">
        <v>275</v>
      </c>
      <c r="C104" t="s">
        <v>3115</v>
      </c>
      <c r="D104" t="s">
        <v>203</v>
      </c>
      <c r="E104">
        <v>90538.526898384996</v>
      </c>
      <c r="F104">
        <v>510.85</v>
      </c>
      <c r="G104">
        <v>-24.7977925296472</v>
      </c>
      <c r="H104">
        <v>-5.2242023477664503</v>
      </c>
      <c r="I104">
        <v>-13.7428857559444</v>
      </c>
      <c r="J104">
        <v>-0.97949294708370405</v>
      </c>
      <c r="K104">
        <v>573.14313508776104</v>
      </c>
      <c r="L104">
        <v>581.28332185266595</v>
      </c>
      <c r="M104">
        <v>21.108354040499599</v>
      </c>
      <c r="N104">
        <v>0.91586268736648702</v>
      </c>
      <c r="O104">
        <v>31.545463443280699</v>
      </c>
      <c r="P104">
        <v>4.4255928045789004</v>
      </c>
      <c r="Q104">
        <v>-0.105552325270991</v>
      </c>
    </row>
    <row r="105" spans="1:17" x14ac:dyDescent="0.3">
      <c r="A105" t="s">
        <v>276</v>
      </c>
      <c r="B105" t="s">
        <v>277</v>
      </c>
      <c r="C105" t="s">
        <v>3119</v>
      </c>
      <c r="D105" t="s">
        <v>96</v>
      </c>
      <c r="E105">
        <v>90383.014131279997</v>
      </c>
      <c r="F105">
        <v>4519.6000000000004</v>
      </c>
      <c r="G105">
        <v>23.7483085602688</v>
      </c>
      <c r="H105">
        <v>-8.6317157234697603</v>
      </c>
      <c r="I105">
        <v>-14.072960661677</v>
      </c>
      <c r="J105">
        <v>0.91976937758183097</v>
      </c>
      <c r="K105">
        <v>5215.7416921822196</v>
      </c>
      <c r="L105">
        <v>4986.8908612511304</v>
      </c>
      <c r="M105">
        <v>18.442949956261199</v>
      </c>
      <c r="N105">
        <v>0.92252765064460096</v>
      </c>
      <c r="O105">
        <v>38.203602088680398</v>
      </c>
      <c r="P105">
        <v>45.694851874536603</v>
      </c>
      <c r="Q105">
        <v>6.2444146368413E-2</v>
      </c>
    </row>
    <row r="106" spans="1:17" x14ac:dyDescent="0.3">
      <c r="A106" t="s">
        <v>278</v>
      </c>
      <c r="B106" t="s">
        <v>279</v>
      </c>
      <c r="C106" t="s">
        <v>3113</v>
      </c>
      <c r="D106" t="s">
        <v>34</v>
      </c>
      <c r="E106">
        <v>89191.713839579999</v>
      </c>
      <c r="F106">
        <v>98.33</v>
      </c>
      <c r="G106">
        <v>0.39374117869259301</v>
      </c>
      <c r="H106">
        <v>2.61881580961778</v>
      </c>
      <c r="I106">
        <v>-17.0858262191832</v>
      </c>
      <c r="J106">
        <v>1.0654230127509701</v>
      </c>
      <c r="K106">
        <v>104.70540637561901</v>
      </c>
      <c r="L106">
        <v>105.010251353676</v>
      </c>
      <c r="M106">
        <v>32.568403586030499</v>
      </c>
      <c r="N106">
        <v>0.85947238545680804</v>
      </c>
      <c r="O106">
        <v>31.0891894640496</v>
      </c>
      <c r="P106">
        <v>27.057759400439299</v>
      </c>
      <c r="Q106">
        <v>0.10488659744669999</v>
      </c>
    </row>
    <row r="107" spans="1:17" x14ac:dyDescent="0.3">
      <c r="A107" t="s">
        <v>280</v>
      </c>
      <c r="B107" t="s">
        <v>281</v>
      </c>
      <c r="C107" t="s">
        <v>3113</v>
      </c>
      <c r="D107" t="s">
        <v>34</v>
      </c>
      <c r="E107">
        <v>88290.282450561994</v>
      </c>
      <c r="F107">
        <v>115.66</v>
      </c>
      <c r="G107">
        <v>-17.898545083073799</v>
      </c>
      <c r="H107">
        <v>9.4230053817779194</v>
      </c>
      <c r="I107">
        <v>-21.787782703612901</v>
      </c>
      <c r="J107">
        <v>4.4462719135804099</v>
      </c>
      <c r="K107">
        <v>118.690046571157</v>
      </c>
      <c r="L107">
        <v>124.93872236309799</v>
      </c>
      <c r="M107">
        <v>44.277047836131601</v>
      </c>
      <c r="N107">
        <v>0.74793373421211895</v>
      </c>
      <c r="O107">
        <v>49.1440428843161</v>
      </c>
      <c r="P107">
        <v>11.3185755534167</v>
      </c>
      <c r="Q107">
        <v>0.10620196184582401</v>
      </c>
    </row>
    <row r="108" spans="1:17" x14ac:dyDescent="0.3">
      <c r="A108" t="s">
        <v>282</v>
      </c>
      <c r="B108" t="s">
        <v>283</v>
      </c>
      <c r="C108" t="s">
        <v>3122</v>
      </c>
      <c r="D108" t="s">
        <v>284</v>
      </c>
      <c r="E108">
        <v>88079.168657025002</v>
      </c>
      <c r="F108">
        <v>15008.15</v>
      </c>
      <c r="G108">
        <v>165.58796362679499</v>
      </c>
      <c r="H108">
        <v>4.7540490483653803</v>
      </c>
      <c r="I108">
        <v>75.054854137276806</v>
      </c>
      <c r="J108">
        <v>7.0602175923792903</v>
      </c>
      <c r="K108">
        <v>14230.112147445099</v>
      </c>
      <c r="L108">
        <v>11143.5518140243</v>
      </c>
      <c r="M108">
        <v>44.805449302412399</v>
      </c>
      <c r="N108">
        <v>1.0867050726762799</v>
      </c>
      <c r="O108">
        <v>6.4035207537238099</v>
      </c>
      <c r="P108">
        <v>188.252410402181</v>
      </c>
      <c r="Q108">
        <v>0.1227477961432</v>
      </c>
    </row>
    <row r="109" spans="1:17" x14ac:dyDescent="0.3">
      <c r="A109" t="s">
        <v>285</v>
      </c>
      <c r="B109" t="s">
        <v>286</v>
      </c>
      <c r="C109" t="s">
        <v>3127</v>
      </c>
      <c r="D109" t="s">
        <v>287</v>
      </c>
      <c r="E109">
        <v>87669.932435925002</v>
      </c>
      <c r="F109">
        <v>9688.35</v>
      </c>
      <c r="G109">
        <v>35.114952120527498</v>
      </c>
      <c r="H109">
        <v>-4.9007563318290801</v>
      </c>
      <c r="I109">
        <v>5.0916836924175799</v>
      </c>
      <c r="J109">
        <v>2.8769530049026302</v>
      </c>
      <c r="K109">
        <v>10636.1660859727</v>
      </c>
      <c r="L109">
        <v>9539.7137319944395</v>
      </c>
      <c r="M109">
        <v>27.143007354585599</v>
      </c>
      <c r="N109">
        <v>1.0366978417024499</v>
      </c>
      <c r="O109">
        <v>37.257634168872897</v>
      </c>
      <c r="P109">
        <v>63.949503752527697</v>
      </c>
      <c r="Q109">
        <v>0.14305087694618701</v>
      </c>
    </row>
    <row r="110" spans="1:17" x14ac:dyDescent="0.3">
      <c r="A110" t="s">
        <v>288</v>
      </c>
      <c r="B110" t="s">
        <v>289</v>
      </c>
      <c r="C110" t="s">
        <v>3116</v>
      </c>
      <c r="D110" t="s">
        <v>144</v>
      </c>
      <c r="E110">
        <v>87539.568898500002</v>
      </c>
      <c r="F110">
        <v>419.85</v>
      </c>
      <c r="G110">
        <v>146.42441995380099</v>
      </c>
      <c r="H110">
        <v>-2.3980471523742999</v>
      </c>
      <c r="I110">
        <v>57.581718762662703</v>
      </c>
      <c r="J110">
        <v>-3.17356087276143</v>
      </c>
      <c r="K110">
        <v>481.577349808652</v>
      </c>
      <c r="L110">
        <v>415.66994382072602</v>
      </c>
      <c r="M110">
        <v>31.993037382323099</v>
      </c>
      <c r="N110">
        <v>0.59621747914648304</v>
      </c>
      <c r="O110">
        <v>54.102655710372701</v>
      </c>
      <c r="P110">
        <v>168.10344827586201</v>
      </c>
      <c r="Q110">
        <v>0.20094344115584201</v>
      </c>
    </row>
    <row r="111" spans="1:17" x14ac:dyDescent="0.3">
      <c r="A111" t="s">
        <v>290</v>
      </c>
      <c r="B111" t="s">
        <v>291</v>
      </c>
      <c r="C111" t="s">
        <v>3120</v>
      </c>
      <c r="D111" t="s">
        <v>117</v>
      </c>
      <c r="E111">
        <v>86876.439726569995</v>
      </c>
      <c r="F111">
        <v>858.65</v>
      </c>
      <c r="G111">
        <v>13.693029217448901</v>
      </c>
      <c r="H111">
        <v>-6.9992043310665499</v>
      </c>
      <c r="I111">
        <v>-15.1832811616393</v>
      </c>
      <c r="J111">
        <v>-2.1106244249727699</v>
      </c>
      <c r="K111">
        <v>952.18913988191002</v>
      </c>
      <c r="L111">
        <v>915.311694829874</v>
      </c>
      <c r="M111">
        <v>24.908745460802201</v>
      </c>
      <c r="N111">
        <v>0.76933380166943699</v>
      </c>
      <c r="O111">
        <v>27.758690968380499</v>
      </c>
      <c r="P111">
        <v>35.497869654410501</v>
      </c>
      <c r="Q111">
        <v>0.1081305463421</v>
      </c>
    </row>
    <row r="112" spans="1:17" x14ac:dyDescent="0.3">
      <c r="A112" t="s">
        <v>292</v>
      </c>
      <c r="B112" t="s">
        <v>293</v>
      </c>
      <c r="C112" t="s">
        <v>3121</v>
      </c>
      <c r="D112" t="s">
        <v>75</v>
      </c>
      <c r="E112">
        <v>86771.312480159904</v>
      </c>
      <c r="F112">
        <v>24049.200000000001</v>
      </c>
      <c r="G112">
        <v>-29.3622474248529</v>
      </c>
      <c r="H112">
        <v>5.5374374545232001</v>
      </c>
      <c r="I112">
        <v>-14.058891530685401</v>
      </c>
      <c r="J112">
        <v>2.0524170848258301</v>
      </c>
      <c r="K112">
        <v>25110.3896550522</v>
      </c>
      <c r="L112">
        <v>25721.320289027899</v>
      </c>
      <c r="M112">
        <v>27.097427056084399</v>
      </c>
      <c r="N112">
        <v>0.81278668506540896</v>
      </c>
      <c r="O112">
        <v>27.811943848443999</v>
      </c>
      <c r="P112">
        <v>2.3370212765957401</v>
      </c>
      <c r="Q112">
        <v>-6.1789813815218003E-2</v>
      </c>
    </row>
    <row r="113" spans="1:17" x14ac:dyDescent="0.3">
      <c r="A113" t="s">
        <v>294</v>
      </c>
      <c r="B113" t="s">
        <v>295</v>
      </c>
      <c r="C113" t="s">
        <v>3112</v>
      </c>
      <c r="D113" t="s">
        <v>234</v>
      </c>
      <c r="E113">
        <v>86441.339320979998</v>
      </c>
      <c r="F113">
        <v>5640.6</v>
      </c>
      <c r="G113">
        <v>59.735122765650303</v>
      </c>
      <c r="H113">
        <v>9.1272959076776505</v>
      </c>
      <c r="I113">
        <v>59.468895694467598</v>
      </c>
      <c r="J113">
        <v>7.5278441652668002</v>
      </c>
      <c r="K113">
        <v>5386.7066559364002</v>
      </c>
      <c r="L113">
        <v>4563.14009605723</v>
      </c>
      <c r="M113">
        <v>54.133845654756598</v>
      </c>
      <c r="N113">
        <v>0.87017746031116905</v>
      </c>
      <c r="O113">
        <v>3.3577988157288101</v>
      </c>
      <c r="P113">
        <v>83.646160608181802</v>
      </c>
      <c r="Q113">
        <v>0.13050320393088599</v>
      </c>
    </row>
    <row r="114" spans="1:17" x14ac:dyDescent="0.3">
      <c r="A114" t="s">
        <v>296</v>
      </c>
      <c r="B114" t="s">
        <v>297</v>
      </c>
      <c r="C114" t="s">
        <v>3114</v>
      </c>
      <c r="D114" t="s">
        <v>298</v>
      </c>
      <c r="E114">
        <v>83911.190050639998</v>
      </c>
      <c r="F114">
        <v>321</v>
      </c>
      <c r="G114">
        <v>50.170667429793603</v>
      </c>
      <c r="H114">
        <v>-9.9862927014021103</v>
      </c>
      <c r="I114">
        <v>-8.8060801088007405</v>
      </c>
      <c r="J114">
        <v>-3.0570324372688198</v>
      </c>
      <c r="K114">
        <v>370.03295254510999</v>
      </c>
      <c r="L114">
        <v>343.380199846621</v>
      </c>
      <c r="M114">
        <v>18.080638345138102</v>
      </c>
      <c r="N114">
        <v>0.544119231590659</v>
      </c>
      <c r="O114">
        <v>43.411214953270999</v>
      </c>
      <c r="P114">
        <v>81.818181818181799</v>
      </c>
      <c r="Q114">
        <v>3.3091819064810001E-3</v>
      </c>
    </row>
    <row r="115" spans="1:17" hidden="1" x14ac:dyDescent="0.3">
      <c r="A115" t="s">
        <v>299</v>
      </c>
      <c r="B115" t="s">
        <v>300</v>
      </c>
      <c r="C115" t="s">
        <v>3128</v>
      </c>
      <c r="D115" t="s">
        <v>301</v>
      </c>
      <c r="E115">
        <v>82615.465952425002</v>
      </c>
      <c r="F115">
        <v>2875.75</v>
      </c>
      <c r="G115">
        <v>1.78669538405663</v>
      </c>
      <c r="H115">
        <v>19.6285712063315</v>
      </c>
      <c r="I115">
        <v>16.370593498750001</v>
      </c>
      <c r="J115">
        <v>-12.516835871972701</v>
      </c>
      <c r="O115">
        <v>30.157350256454801</v>
      </c>
      <c r="P115">
        <v>25.032608695652101</v>
      </c>
    </row>
    <row r="116" spans="1:17" x14ac:dyDescent="0.3">
      <c r="A116" t="s">
        <v>302</v>
      </c>
      <c r="B116" t="s">
        <v>303</v>
      </c>
      <c r="C116" t="s">
        <v>3113</v>
      </c>
      <c r="D116" t="s">
        <v>304</v>
      </c>
      <c r="E116">
        <v>82599.953508349994</v>
      </c>
      <c r="F116">
        <v>79.89</v>
      </c>
      <c r="G116">
        <v>0.71002798001869705</v>
      </c>
      <c r="H116">
        <v>0.84934985038139299</v>
      </c>
      <c r="I116">
        <v>-8.6180651167556093</v>
      </c>
      <c r="J116">
        <v>-0.62552433733835699</v>
      </c>
      <c r="K116">
        <v>85.176370815995597</v>
      </c>
      <c r="L116">
        <v>84.081291317836801</v>
      </c>
      <c r="M116">
        <v>27.6727791678213</v>
      </c>
      <c r="N116">
        <v>0.68270997786930498</v>
      </c>
      <c r="O116">
        <v>35.060708474151902</v>
      </c>
      <c r="P116">
        <v>34.268907563025202</v>
      </c>
      <c r="Q116">
        <v>4.0894193923901E-2</v>
      </c>
    </row>
    <row r="117" spans="1:17" x14ac:dyDescent="0.3">
      <c r="A117" t="s">
        <v>305</v>
      </c>
      <c r="B117" t="s">
        <v>306</v>
      </c>
      <c r="C117" t="s">
        <v>3113</v>
      </c>
      <c r="D117" t="s">
        <v>24</v>
      </c>
      <c r="E117">
        <v>80760.950839309997</v>
      </c>
      <c r="F117">
        <v>1059.55</v>
      </c>
      <c r="G117">
        <v>-50.978935347287603</v>
      </c>
      <c r="H117">
        <v>-16.068671345647399</v>
      </c>
      <c r="I117">
        <v>-31.145531415356199</v>
      </c>
      <c r="J117">
        <v>0.77970918835281799</v>
      </c>
      <c r="K117">
        <v>1254.1140568170199</v>
      </c>
      <c r="L117">
        <v>1382.17331509678</v>
      </c>
      <c r="M117">
        <v>23.142942696444699</v>
      </c>
      <c r="N117">
        <v>0.98445407407283303</v>
      </c>
      <c r="O117">
        <v>59.926383842197097</v>
      </c>
      <c r="P117">
        <v>4.0713093016402997</v>
      </c>
      <c r="Q117">
        <v>-2.3831574214655999E-2</v>
      </c>
    </row>
    <row r="118" spans="1:17" x14ac:dyDescent="0.3">
      <c r="A118" t="s">
        <v>307</v>
      </c>
      <c r="B118" t="s">
        <v>308</v>
      </c>
      <c r="C118" t="s">
        <v>3123</v>
      </c>
      <c r="D118" t="s">
        <v>48</v>
      </c>
      <c r="E118">
        <v>80258.776211151999</v>
      </c>
      <c r="F118">
        <v>76.010000000000005</v>
      </c>
      <c r="G118">
        <v>11.602156726034099</v>
      </c>
      <c r="H118">
        <v>-6.0069392679339799</v>
      </c>
      <c r="I118">
        <v>-14.281350498608401</v>
      </c>
      <c r="J118">
        <v>2.0813504105906602</v>
      </c>
      <c r="K118">
        <v>85.649870946264699</v>
      </c>
      <c r="L118">
        <v>84.914014701106595</v>
      </c>
      <c r="M118">
        <v>28.788705218179199</v>
      </c>
      <c r="N118">
        <v>0.54136022369348802</v>
      </c>
      <c r="O118">
        <v>36.495198000263102</v>
      </c>
      <c r="P118">
        <v>34.769503546099301</v>
      </c>
      <c r="Q118">
        <v>9.5811779849617001E-2</v>
      </c>
    </row>
    <row r="119" spans="1:17" x14ac:dyDescent="0.3">
      <c r="A119" t="s">
        <v>309</v>
      </c>
      <c r="B119" t="s">
        <v>310</v>
      </c>
      <c r="C119" t="s">
        <v>3118</v>
      </c>
      <c r="D119" t="s">
        <v>80</v>
      </c>
      <c r="E119">
        <v>79066.267135839997</v>
      </c>
      <c r="F119">
        <v>1645.1</v>
      </c>
      <c r="G119">
        <v>79.357732342572206</v>
      </c>
      <c r="H119">
        <v>-8.41701160837221</v>
      </c>
      <c r="I119">
        <v>18.505888847740501</v>
      </c>
      <c r="J119">
        <v>-0.24910889269844799</v>
      </c>
      <c r="K119">
        <v>1797.7751409765799</v>
      </c>
      <c r="L119">
        <v>1532.02429981212</v>
      </c>
      <c r="M119">
        <v>22.920365027719999</v>
      </c>
      <c r="N119">
        <v>0.45252954991815802</v>
      </c>
      <c r="O119">
        <v>23.822260044981999</v>
      </c>
      <c r="P119">
        <v>111.343782117163</v>
      </c>
      <c r="Q119">
        <v>0.14176991201702599</v>
      </c>
    </row>
    <row r="120" spans="1:17" x14ac:dyDescent="0.3">
      <c r="A120" t="s">
        <v>311</v>
      </c>
      <c r="B120" t="s">
        <v>312</v>
      </c>
      <c r="C120" t="s">
        <v>3111</v>
      </c>
      <c r="D120" t="s">
        <v>18</v>
      </c>
      <c r="E120">
        <v>79027.328281380003</v>
      </c>
      <c r="F120">
        <v>371.4</v>
      </c>
      <c r="G120">
        <v>62.543408161538103</v>
      </c>
      <c r="H120">
        <v>-0.22474813839643201</v>
      </c>
      <c r="I120">
        <v>4.8040799135550296</v>
      </c>
      <c r="J120">
        <v>1.8456025897250099</v>
      </c>
      <c r="K120">
        <v>394.83142789103499</v>
      </c>
      <c r="L120">
        <v>354.97576495080602</v>
      </c>
      <c r="M120">
        <v>37.047776995882202</v>
      </c>
      <c r="N120">
        <v>0.68814955983526804</v>
      </c>
      <c r="O120">
        <v>23.088314485729601</v>
      </c>
      <c r="P120">
        <v>88.687552921253101</v>
      </c>
      <c r="Q120">
        <v>5.8962269531238003E-2</v>
      </c>
    </row>
    <row r="121" spans="1:17" x14ac:dyDescent="0.3">
      <c r="A121" t="s">
        <v>313</v>
      </c>
      <c r="B121" t="s">
        <v>314</v>
      </c>
      <c r="C121" t="s">
        <v>3124</v>
      </c>
      <c r="D121" t="s">
        <v>315</v>
      </c>
      <c r="E121">
        <v>78473.545199999993</v>
      </c>
      <c r="F121">
        <v>3890.8</v>
      </c>
      <c r="G121">
        <v>75.552256924156197</v>
      </c>
      <c r="H121">
        <v>-2.1720448112902102</v>
      </c>
      <c r="I121">
        <v>75.861461001769996</v>
      </c>
      <c r="J121">
        <v>-0.68449534225768305</v>
      </c>
      <c r="K121">
        <v>4225.7389368700096</v>
      </c>
      <c r="L121">
        <v>3640.3637722741</v>
      </c>
      <c r="M121">
        <v>30.5039513639375</v>
      </c>
      <c r="N121">
        <v>0.628822164205879</v>
      </c>
      <c r="O121">
        <v>50.611699393440901</v>
      </c>
      <c r="P121">
        <v>116.709368385875</v>
      </c>
      <c r="Q121">
        <v>0.23969123876839299</v>
      </c>
    </row>
    <row r="122" spans="1:17" x14ac:dyDescent="0.3">
      <c r="A122" t="s">
        <v>316</v>
      </c>
      <c r="B122" t="s">
        <v>317</v>
      </c>
      <c r="C122" t="s">
        <v>3118</v>
      </c>
      <c r="D122" t="s">
        <v>111</v>
      </c>
      <c r="E122">
        <v>78291.001270169902</v>
      </c>
      <c r="F122">
        <v>77.94</v>
      </c>
      <c r="G122">
        <v>28.287097294682599</v>
      </c>
      <c r="H122">
        <v>-5.8147548231722004</v>
      </c>
      <c r="I122">
        <v>-23.446504111237498</v>
      </c>
      <c r="J122">
        <v>3.6049807366414899</v>
      </c>
      <c r="K122">
        <v>87.486676309793296</v>
      </c>
      <c r="L122">
        <v>88.199920348923499</v>
      </c>
      <c r="M122">
        <v>31.576411510885599</v>
      </c>
      <c r="N122">
        <v>0.91245688009027703</v>
      </c>
      <c r="O122">
        <v>51.9117269694637</v>
      </c>
      <c r="P122">
        <v>51.046511627906902</v>
      </c>
      <c r="Q122">
        <v>0.10375454392471201</v>
      </c>
    </row>
    <row r="123" spans="1:17" x14ac:dyDescent="0.3">
      <c r="A123" t="s">
        <v>318</v>
      </c>
      <c r="B123" t="s">
        <v>319</v>
      </c>
      <c r="C123" t="s">
        <v>3111</v>
      </c>
      <c r="D123" t="s">
        <v>72</v>
      </c>
      <c r="E123">
        <v>78215.435630234904</v>
      </c>
      <c r="F123">
        <v>480.85</v>
      </c>
      <c r="G123">
        <v>108.35627080509499</v>
      </c>
      <c r="H123">
        <v>-9.8205889478133397</v>
      </c>
      <c r="I123">
        <v>12.7746032857507</v>
      </c>
      <c r="J123">
        <v>2.3098614168963998</v>
      </c>
      <c r="K123">
        <v>538.64181422397905</v>
      </c>
      <c r="L123">
        <v>481.27983794396903</v>
      </c>
      <c r="M123">
        <v>35.737914351454201</v>
      </c>
      <c r="N123">
        <v>0.38884279337743499</v>
      </c>
      <c r="O123">
        <v>59.696371009670301</v>
      </c>
      <c r="P123">
        <v>146.00102319236001</v>
      </c>
      <c r="Q123">
        <v>0.125358015951375</v>
      </c>
    </row>
    <row r="124" spans="1:17" x14ac:dyDescent="0.3">
      <c r="A124" t="s">
        <v>320</v>
      </c>
      <c r="B124" t="s">
        <v>321</v>
      </c>
      <c r="C124" t="s">
        <v>3124</v>
      </c>
      <c r="D124" t="s">
        <v>173</v>
      </c>
      <c r="E124">
        <v>77496.802028880003</v>
      </c>
      <c r="F124">
        <v>222.56</v>
      </c>
      <c r="G124">
        <v>41.881216821688</v>
      </c>
      <c r="H124">
        <v>-9.2935454240584008</v>
      </c>
      <c r="I124">
        <v>-28.022673542935301</v>
      </c>
      <c r="J124">
        <v>0.97052261658904204</v>
      </c>
      <c r="K124">
        <v>255.144651915721</v>
      </c>
      <c r="L124">
        <v>252.775138883518</v>
      </c>
      <c r="M124">
        <v>31.068637222182101</v>
      </c>
      <c r="N124">
        <v>0.84249494610961095</v>
      </c>
      <c r="O124">
        <v>50.678468727534103</v>
      </c>
      <c r="P124">
        <v>72.929292929292899</v>
      </c>
      <c r="Q124">
        <v>0.144106062677166</v>
      </c>
    </row>
    <row r="125" spans="1:17" x14ac:dyDescent="0.3">
      <c r="A125" t="s">
        <v>322</v>
      </c>
      <c r="B125" t="s">
        <v>323</v>
      </c>
      <c r="C125" t="s">
        <v>3115</v>
      </c>
      <c r="D125" t="s">
        <v>203</v>
      </c>
      <c r="E125">
        <v>77242.269981519901</v>
      </c>
      <c r="F125">
        <v>597.20000000000005</v>
      </c>
      <c r="G125">
        <v>-6.5406824562572501</v>
      </c>
      <c r="H125">
        <v>-7.6068733562887703</v>
      </c>
      <c r="I125">
        <v>-6.1367888644121802</v>
      </c>
      <c r="J125">
        <v>-1.8998889871557501</v>
      </c>
      <c r="K125">
        <v>653.75533096106801</v>
      </c>
      <c r="L125">
        <v>619.62380646645795</v>
      </c>
      <c r="M125">
        <v>24.710343075787701</v>
      </c>
      <c r="N125">
        <v>1.24717465249057</v>
      </c>
      <c r="O125">
        <v>20.537508372404499</v>
      </c>
      <c r="P125">
        <v>22.8048529714168</v>
      </c>
      <c r="Q125">
        <v>-2.7617497989484999E-2</v>
      </c>
    </row>
    <row r="126" spans="1:17" x14ac:dyDescent="0.3">
      <c r="A126" t="s">
        <v>324</v>
      </c>
      <c r="B126" t="s">
        <v>325</v>
      </c>
      <c r="C126" t="s">
        <v>3115</v>
      </c>
      <c r="D126" t="s">
        <v>203</v>
      </c>
      <c r="E126">
        <v>75146.91081786</v>
      </c>
      <c r="F126">
        <v>2762.9</v>
      </c>
      <c r="G126">
        <v>8.6996377270655092</v>
      </c>
      <c r="H126">
        <v>-18.303135964487002</v>
      </c>
      <c r="I126">
        <v>-9.9556483573074299</v>
      </c>
      <c r="J126">
        <v>-2.9546803533057302</v>
      </c>
      <c r="K126">
        <v>3273.9625526535801</v>
      </c>
      <c r="L126">
        <v>3031.2717829002199</v>
      </c>
      <c r="M126">
        <v>5.0491792504439799</v>
      </c>
      <c r="N126">
        <v>0.87030911700393598</v>
      </c>
      <c r="O126">
        <v>40.7940931629809</v>
      </c>
      <c r="P126">
        <v>31.864932585610301</v>
      </c>
      <c r="Q126">
        <v>8.5511712134116E-2</v>
      </c>
    </row>
    <row r="127" spans="1:17" x14ac:dyDescent="0.3">
      <c r="A127" t="s">
        <v>326</v>
      </c>
      <c r="B127" t="s">
        <v>327</v>
      </c>
      <c r="C127" t="s">
        <v>3111</v>
      </c>
      <c r="D127" t="s">
        <v>196</v>
      </c>
      <c r="E127">
        <v>74666.106534869905</v>
      </c>
      <c r="F127">
        <v>678.9</v>
      </c>
      <c r="G127">
        <v>4.0919003570948602</v>
      </c>
      <c r="H127">
        <v>-1.97426050969844</v>
      </c>
      <c r="I127">
        <v>-27.810095919556801</v>
      </c>
      <c r="J127">
        <v>-2.47622964174842E-3</v>
      </c>
      <c r="K127">
        <v>757.73390599684899</v>
      </c>
      <c r="L127">
        <v>863.09334920780805</v>
      </c>
      <c r="M127">
        <v>28.727625960130599</v>
      </c>
      <c r="N127">
        <v>0.22788852327450301</v>
      </c>
      <c r="O127">
        <v>85.505965532478996</v>
      </c>
      <c r="P127">
        <v>28.8235294117646</v>
      </c>
      <c r="Q127">
        <v>-3.5018186185464997E-2</v>
      </c>
    </row>
    <row r="128" spans="1:17" x14ac:dyDescent="0.3">
      <c r="A128" t="s">
        <v>328</v>
      </c>
      <c r="B128" t="s">
        <v>329</v>
      </c>
      <c r="C128" t="s">
        <v>3113</v>
      </c>
      <c r="D128" t="s">
        <v>120</v>
      </c>
      <c r="E128">
        <v>74074.209878990005</v>
      </c>
      <c r="F128">
        <v>1632.85</v>
      </c>
      <c r="G128">
        <v>96.575963422822198</v>
      </c>
      <c r="H128">
        <v>7.9017834334160097</v>
      </c>
      <c r="I128">
        <v>24.4122812878799</v>
      </c>
      <c r="J128">
        <v>3.9176220942598601</v>
      </c>
      <c r="K128">
        <v>1672.5512876862699</v>
      </c>
      <c r="L128">
        <v>1416.5939344670301</v>
      </c>
      <c r="M128">
        <v>39.656699880522503</v>
      </c>
      <c r="N128">
        <v>0.63668508734268003</v>
      </c>
      <c r="O128">
        <v>20.433597697277701</v>
      </c>
      <c r="P128">
        <v>125.143054119269</v>
      </c>
      <c r="Q128">
        <v>2.4132151471917E-2</v>
      </c>
    </row>
    <row r="129" spans="1:17" x14ac:dyDescent="0.3">
      <c r="A129" t="s">
        <v>330</v>
      </c>
      <c r="B129" t="s">
        <v>331</v>
      </c>
      <c r="C129" t="s">
        <v>3124</v>
      </c>
      <c r="D129" t="s">
        <v>301</v>
      </c>
      <c r="E129">
        <v>73732.956367488005</v>
      </c>
      <c r="F129">
        <v>54.03</v>
      </c>
      <c r="G129">
        <v>18.6266120043407</v>
      </c>
      <c r="H129">
        <v>-14.706496151333999</v>
      </c>
      <c r="I129">
        <v>31.955957427224</v>
      </c>
      <c r="J129">
        <v>-8.8195284209286093</v>
      </c>
      <c r="K129">
        <v>69.963837458973103</v>
      </c>
      <c r="L129">
        <v>58.6325271133991</v>
      </c>
      <c r="M129">
        <v>15.435445688992999</v>
      </c>
      <c r="N129">
        <v>1.0347394951547899</v>
      </c>
      <c r="O129">
        <v>59.244863964464201</v>
      </c>
      <c r="P129">
        <v>59.3805309734513</v>
      </c>
      <c r="Q129">
        <v>0.189942831492553</v>
      </c>
    </row>
    <row r="130" spans="1:17" x14ac:dyDescent="0.3">
      <c r="A130" t="s">
        <v>332</v>
      </c>
      <c r="B130" t="s">
        <v>333</v>
      </c>
      <c r="C130" t="s">
        <v>3113</v>
      </c>
      <c r="D130" t="s">
        <v>34</v>
      </c>
      <c r="E130">
        <v>72742.789793905002</v>
      </c>
      <c r="F130">
        <v>540.04999999999995</v>
      </c>
      <c r="G130">
        <v>-0.36336006062508303</v>
      </c>
      <c r="H130">
        <v>12.955205106003699</v>
      </c>
      <c r="I130">
        <v>-1.2788090737022</v>
      </c>
      <c r="J130">
        <v>0.97745272095696201</v>
      </c>
      <c r="K130">
        <v>544.58484685613996</v>
      </c>
      <c r="L130">
        <v>519.40133845978596</v>
      </c>
      <c r="M130">
        <v>35.694562126047799</v>
      </c>
      <c r="N130">
        <v>0.78904109162316804</v>
      </c>
      <c r="O130">
        <v>17.155818905656801</v>
      </c>
      <c r="P130">
        <v>38.155538500895297</v>
      </c>
      <c r="Q130">
        <v>0.15372216649880399</v>
      </c>
    </row>
    <row r="131" spans="1:17" x14ac:dyDescent="0.3">
      <c r="A131" t="s">
        <v>334</v>
      </c>
      <c r="B131" t="s">
        <v>335</v>
      </c>
      <c r="C131" t="s">
        <v>3117</v>
      </c>
      <c r="D131" t="s">
        <v>51</v>
      </c>
      <c r="E131">
        <v>72568.258785735001</v>
      </c>
      <c r="F131">
        <v>1249.45</v>
      </c>
      <c r="G131">
        <v>6.3805557160861799</v>
      </c>
      <c r="H131">
        <v>-9.6603931343640692</v>
      </c>
      <c r="I131">
        <v>-0.481111448194043</v>
      </c>
      <c r="J131">
        <v>-5.8193768135319797</v>
      </c>
      <c r="K131">
        <v>1423.4951819770499</v>
      </c>
      <c r="L131">
        <v>1291.9051556668101</v>
      </c>
      <c r="M131">
        <v>6.8523599856832798</v>
      </c>
      <c r="N131">
        <v>0.99627334781138099</v>
      </c>
      <c r="O131">
        <v>27.4160630677497</v>
      </c>
      <c r="P131">
        <v>30.354720918101201</v>
      </c>
      <c r="Q131">
        <v>7.9577848754750005E-2</v>
      </c>
    </row>
    <row r="132" spans="1:17" x14ac:dyDescent="0.3">
      <c r="A132" t="s">
        <v>336</v>
      </c>
      <c r="B132" t="s">
        <v>337</v>
      </c>
      <c r="C132" t="s">
        <v>3126</v>
      </c>
      <c r="D132" t="s">
        <v>138</v>
      </c>
      <c r="E132">
        <v>71438.327504479996</v>
      </c>
      <c r="F132">
        <v>2569.15</v>
      </c>
      <c r="G132">
        <v>19.883310914698701</v>
      </c>
      <c r="H132">
        <v>-6.7865081071992499</v>
      </c>
      <c r="I132">
        <v>-13.7194230731402</v>
      </c>
      <c r="J132">
        <v>-3.1305964602772201</v>
      </c>
      <c r="K132">
        <v>2921.3168283919799</v>
      </c>
      <c r="L132">
        <v>2733.4137960796302</v>
      </c>
      <c r="M132">
        <v>19.001102225779899</v>
      </c>
      <c r="N132">
        <v>0.637159213540613</v>
      </c>
      <c r="O132">
        <v>32.444582838682003</v>
      </c>
      <c r="P132">
        <v>42.647344604536201</v>
      </c>
      <c r="Q132">
        <v>6.9633493827440003E-3</v>
      </c>
    </row>
    <row r="133" spans="1:17" hidden="1" x14ac:dyDescent="0.3">
      <c r="A133" t="s">
        <v>338</v>
      </c>
      <c r="B133" t="s">
        <v>339</v>
      </c>
      <c r="C133" t="s">
        <v>3114</v>
      </c>
      <c r="D133" t="s">
        <v>27</v>
      </c>
      <c r="E133">
        <v>71300</v>
      </c>
      <c r="F133">
        <v>1426</v>
      </c>
      <c r="G133">
        <v>54.168652489426201</v>
      </c>
      <c r="H133">
        <v>5.4785992421968403E-2</v>
      </c>
      <c r="I133">
        <v>51.835537326300603</v>
      </c>
      <c r="J133">
        <v>0.93334625455466302</v>
      </c>
      <c r="K133">
        <v>1378.4809058482599</v>
      </c>
      <c r="M133">
        <v>52.959968779891099</v>
      </c>
      <c r="N133">
        <v>0.943935927717656</v>
      </c>
      <c r="O133">
        <v>9.9579242636746095</v>
      </c>
      <c r="P133">
        <v>88.874172185430396</v>
      </c>
    </row>
    <row r="134" spans="1:17" x14ac:dyDescent="0.3">
      <c r="A134" t="s">
        <v>340</v>
      </c>
      <c r="B134" t="s">
        <v>341</v>
      </c>
      <c r="C134" t="s">
        <v>3113</v>
      </c>
      <c r="D134" t="s">
        <v>54</v>
      </c>
      <c r="E134">
        <v>71071.152623729999</v>
      </c>
      <c r="F134">
        <v>1770.3</v>
      </c>
      <c r="G134">
        <v>16.023616372953001</v>
      </c>
      <c r="H134">
        <v>-2.4354600868313101</v>
      </c>
      <c r="I134">
        <v>-1.9362902435304901</v>
      </c>
      <c r="J134">
        <v>-3.0754023897901401</v>
      </c>
      <c r="K134">
        <v>1909.0732462948199</v>
      </c>
      <c r="L134">
        <v>1750.3328686679699</v>
      </c>
      <c r="M134">
        <v>18.6960443478029</v>
      </c>
      <c r="N134">
        <v>0.633155171120238</v>
      </c>
      <c r="O134">
        <v>17.423600519685898</v>
      </c>
      <c r="P134">
        <v>40.288453918694003</v>
      </c>
      <c r="Q134">
        <v>-2.3020529411312999E-2</v>
      </c>
    </row>
    <row r="135" spans="1:17" x14ac:dyDescent="0.3">
      <c r="A135" t="s">
        <v>342</v>
      </c>
      <c r="B135" t="s">
        <v>343</v>
      </c>
      <c r="C135" t="s">
        <v>3126</v>
      </c>
      <c r="D135" t="s">
        <v>138</v>
      </c>
      <c r="E135">
        <v>70071.605103455004</v>
      </c>
      <c r="F135">
        <v>1927.15</v>
      </c>
      <c r="G135">
        <v>35.086891648476097</v>
      </c>
      <c r="H135">
        <v>8.8318162133009999</v>
      </c>
      <c r="I135">
        <v>23.3888329314196</v>
      </c>
      <c r="J135">
        <v>2.2754944919587099</v>
      </c>
      <c r="K135">
        <v>1910.93334403993</v>
      </c>
      <c r="L135">
        <v>1699.2209969389701</v>
      </c>
      <c r="M135">
        <v>37.708286463808697</v>
      </c>
      <c r="N135">
        <v>1.22174990946356</v>
      </c>
      <c r="O135">
        <v>8.4451132501362096</v>
      </c>
      <c r="P135">
        <v>58.261476554159401</v>
      </c>
      <c r="Q135">
        <v>9.9467882004960997E-2</v>
      </c>
    </row>
    <row r="136" spans="1:17" x14ac:dyDescent="0.3">
      <c r="A136" t="s">
        <v>344</v>
      </c>
      <c r="B136" t="s">
        <v>345</v>
      </c>
      <c r="C136" t="s">
        <v>3122</v>
      </c>
      <c r="D136" t="s">
        <v>85</v>
      </c>
      <c r="E136">
        <v>69152.584716875004</v>
      </c>
      <c r="F136">
        <v>670.45</v>
      </c>
      <c r="G136">
        <v>77.662186148920696</v>
      </c>
      <c r="H136">
        <v>2.6398685381803899</v>
      </c>
      <c r="I136">
        <v>60.988103236925397</v>
      </c>
      <c r="J136">
        <v>12.3656971523727</v>
      </c>
      <c r="K136">
        <v>676.75857408314403</v>
      </c>
      <c r="L136">
        <v>533.46633458593897</v>
      </c>
      <c r="M136">
        <v>41.038045293593903</v>
      </c>
      <c r="N136">
        <v>0.68385178418258197</v>
      </c>
      <c r="O136">
        <v>17.2719815049593</v>
      </c>
      <c r="P136">
        <v>120.470240052614</v>
      </c>
      <c r="Q136">
        <v>0.245131457912587</v>
      </c>
    </row>
    <row r="137" spans="1:17" x14ac:dyDescent="0.3">
      <c r="A137" t="s">
        <v>346</v>
      </c>
      <c r="B137" t="s">
        <v>347</v>
      </c>
      <c r="C137" t="s">
        <v>3127</v>
      </c>
      <c r="D137" t="s">
        <v>165</v>
      </c>
      <c r="E137">
        <v>67448.519662709994</v>
      </c>
      <c r="F137">
        <v>4446.1499999999996</v>
      </c>
      <c r="G137">
        <v>-4.1003800562510399E-2</v>
      </c>
      <c r="H137">
        <v>5.7488021536623899</v>
      </c>
      <c r="I137">
        <v>14.938507163104701</v>
      </c>
      <c r="J137">
        <v>3.5312673283785601</v>
      </c>
      <c r="K137">
        <v>4488.4950782484702</v>
      </c>
      <c r="L137">
        <v>4112.0424175376502</v>
      </c>
      <c r="M137">
        <v>41.121613192381503</v>
      </c>
      <c r="N137">
        <v>0.85180351835576096</v>
      </c>
      <c r="O137">
        <v>8.0496609426132792</v>
      </c>
      <c r="P137">
        <v>38.079192546583798</v>
      </c>
      <c r="Q137">
        <v>4.8421420910034998E-2</v>
      </c>
    </row>
    <row r="138" spans="1:17" x14ac:dyDescent="0.3">
      <c r="A138" t="s">
        <v>348</v>
      </c>
      <c r="B138" t="s">
        <v>349</v>
      </c>
      <c r="C138" t="s">
        <v>3115</v>
      </c>
      <c r="D138" t="s">
        <v>350</v>
      </c>
      <c r="E138">
        <v>66715.651407900004</v>
      </c>
      <c r="F138">
        <v>1843</v>
      </c>
      <c r="G138">
        <v>6.1961629929626501</v>
      </c>
      <c r="H138">
        <v>13.239775688889599</v>
      </c>
      <c r="I138">
        <v>31.900420335544599</v>
      </c>
      <c r="J138">
        <v>3.3393732482553902</v>
      </c>
      <c r="K138">
        <v>1784.3701926900001</v>
      </c>
      <c r="L138">
        <v>1637.5271924725901</v>
      </c>
      <c r="M138">
        <v>54.449172607214003</v>
      </c>
      <c r="N138">
        <v>0.71583850689984896</v>
      </c>
      <c r="O138">
        <v>8.0954964731416208</v>
      </c>
      <c r="P138">
        <v>57.528099491431199</v>
      </c>
      <c r="Q138">
        <v>6.9683457194543996E-2</v>
      </c>
    </row>
    <row r="139" spans="1:17" x14ac:dyDescent="0.3">
      <c r="A139" t="s">
        <v>351</v>
      </c>
      <c r="B139" t="s">
        <v>352</v>
      </c>
      <c r="C139" t="s">
        <v>3119</v>
      </c>
      <c r="D139" t="s">
        <v>353</v>
      </c>
      <c r="E139">
        <v>66684.196690140001</v>
      </c>
      <c r="F139">
        <v>3447.65</v>
      </c>
      <c r="G139">
        <v>-12.210093463981</v>
      </c>
      <c r="H139">
        <v>-9.62893666548241</v>
      </c>
      <c r="I139">
        <v>-18.969736964278098</v>
      </c>
      <c r="J139">
        <v>-11.501988397617501</v>
      </c>
      <c r="K139">
        <v>4170.7359810600801</v>
      </c>
      <c r="L139">
        <v>3938.3344652047199</v>
      </c>
      <c r="M139">
        <v>9.7045389328816007</v>
      </c>
      <c r="N139">
        <v>1.0028205397219101</v>
      </c>
      <c r="O139">
        <v>39.538526242513001</v>
      </c>
      <c r="P139">
        <v>10.153841238398</v>
      </c>
      <c r="Q139">
        <v>7.6865826883579E-2</v>
      </c>
    </row>
    <row r="140" spans="1:17" x14ac:dyDescent="0.3">
      <c r="A140" t="s">
        <v>354</v>
      </c>
      <c r="B140" t="s">
        <v>355</v>
      </c>
      <c r="C140" t="s">
        <v>3117</v>
      </c>
      <c r="D140" t="s">
        <v>51</v>
      </c>
      <c r="E140">
        <v>66612.052800000005</v>
      </c>
      <c r="F140">
        <v>5571.2</v>
      </c>
      <c r="G140">
        <v>8.3978950333394895</v>
      </c>
      <c r="H140">
        <v>-5.8408116425483296</v>
      </c>
      <c r="I140">
        <v>0.34108214330861802</v>
      </c>
      <c r="J140">
        <v>0.130226053222675</v>
      </c>
      <c r="K140">
        <v>5893.4043868835597</v>
      </c>
      <c r="L140">
        <v>5404.10687785763</v>
      </c>
      <c r="M140">
        <v>34.073000794238197</v>
      </c>
      <c r="N140">
        <v>1.1037607720762901</v>
      </c>
      <c r="O140">
        <v>15.5926909821941</v>
      </c>
      <c r="P140">
        <v>29.8905377522352</v>
      </c>
      <c r="Q140">
        <v>4.9205696177523003E-2</v>
      </c>
    </row>
    <row r="141" spans="1:17" x14ac:dyDescent="0.3">
      <c r="A141" t="s">
        <v>356</v>
      </c>
      <c r="B141" t="s">
        <v>357</v>
      </c>
      <c r="C141" t="s">
        <v>3126</v>
      </c>
      <c r="D141" t="s">
        <v>138</v>
      </c>
      <c r="E141">
        <v>65453.766054719898</v>
      </c>
      <c r="F141">
        <v>1519.6</v>
      </c>
      <c r="G141">
        <v>59.0945704905577</v>
      </c>
      <c r="H141">
        <v>-9.1506884167990297</v>
      </c>
      <c r="I141">
        <v>-4.0868883011741302</v>
      </c>
      <c r="J141">
        <v>2.5530495918728202</v>
      </c>
      <c r="K141">
        <v>1719.93093640899</v>
      </c>
      <c r="L141">
        <v>1558.1743516234401</v>
      </c>
      <c r="M141">
        <v>28.666590791066799</v>
      </c>
      <c r="N141">
        <v>0.46322887754467501</v>
      </c>
      <c r="O141">
        <v>36.5359305080284</v>
      </c>
      <c r="P141">
        <v>80.904761904761898</v>
      </c>
      <c r="Q141">
        <v>0.14269089550333999</v>
      </c>
    </row>
    <row r="142" spans="1:17" x14ac:dyDescent="0.3">
      <c r="A142" t="s">
        <v>358</v>
      </c>
      <c r="B142" t="s">
        <v>359</v>
      </c>
      <c r="C142" t="s">
        <v>3120</v>
      </c>
      <c r="D142" t="s">
        <v>360</v>
      </c>
      <c r="E142">
        <v>65414.053177850001</v>
      </c>
      <c r="F142">
        <v>223.21</v>
      </c>
      <c r="G142">
        <v>6.2002168896182503</v>
      </c>
      <c r="H142">
        <v>1.1860109397363301</v>
      </c>
      <c r="I142">
        <v>-19.305866770083998</v>
      </c>
      <c r="J142">
        <v>-1.3305331736297801</v>
      </c>
      <c r="K142">
        <v>227.65916729169399</v>
      </c>
      <c r="L142">
        <v>222.713191714223</v>
      </c>
      <c r="M142">
        <v>39.452008401265601</v>
      </c>
      <c r="N142">
        <v>1.18776256352587</v>
      </c>
      <c r="O142">
        <v>28.2872631154518</v>
      </c>
      <c r="P142">
        <v>33.859070464767598</v>
      </c>
      <c r="Q142">
        <v>0.104999026841782</v>
      </c>
    </row>
    <row r="143" spans="1:17" x14ac:dyDescent="0.3">
      <c r="A143" t="s">
        <v>361</v>
      </c>
      <c r="B143" t="s">
        <v>362</v>
      </c>
      <c r="C143" t="s">
        <v>3127</v>
      </c>
      <c r="D143" t="s">
        <v>165</v>
      </c>
      <c r="E143">
        <v>65151.21228675</v>
      </c>
      <c r="F143">
        <v>2197.9</v>
      </c>
      <c r="G143">
        <v>-27.1164653423861</v>
      </c>
      <c r="H143">
        <v>1.1213473471692801</v>
      </c>
      <c r="I143">
        <v>-7.8670313962139504</v>
      </c>
      <c r="J143">
        <v>0.99066363200390395</v>
      </c>
      <c r="K143">
        <v>2342.6574888805599</v>
      </c>
      <c r="L143">
        <v>2395.0520591414802</v>
      </c>
      <c r="M143">
        <v>33.468029585139099</v>
      </c>
      <c r="N143">
        <v>0.53005766493675599</v>
      </c>
      <c r="O143">
        <v>22.5692706674552</v>
      </c>
      <c r="P143">
        <v>5.2079842994590999</v>
      </c>
      <c r="Q143">
        <v>-4.573673331006E-2</v>
      </c>
    </row>
    <row r="144" spans="1:17" x14ac:dyDescent="0.3">
      <c r="A144" t="s">
        <v>363</v>
      </c>
      <c r="B144" t="s">
        <v>364</v>
      </c>
      <c r="C144" t="s">
        <v>3113</v>
      </c>
      <c r="D144" t="s">
        <v>365</v>
      </c>
      <c r="E144">
        <v>64717.229760219998</v>
      </c>
      <c r="F144">
        <v>680.3</v>
      </c>
      <c r="G144">
        <v>-30.8151172800514</v>
      </c>
      <c r="H144">
        <v>-2.0378400679341202</v>
      </c>
      <c r="I144">
        <v>-12.1947136152264</v>
      </c>
      <c r="J144">
        <v>0.53722899874271901</v>
      </c>
      <c r="K144">
        <v>720.58080299775099</v>
      </c>
      <c r="L144">
        <v>735.94923242420998</v>
      </c>
      <c r="M144">
        <v>32.292860758331699</v>
      </c>
      <c r="N144">
        <v>0.64981162491904398</v>
      </c>
      <c r="O144">
        <v>20.1528737321769</v>
      </c>
      <c r="P144">
        <v>4.9926691874372802</v>
      </c>
      <c r="Q144">
        <v>-0.13427855996452401</v>
      </c>
    </row>
    <row r="145" spans="1:17" x14ac:dyDescent="0.3">
      <c r="A145" t="s">
        <v>366</v>
      </c>
      <c r="B145" t="s">
        <v>367</v>
      </c>
      <c r="C145" t="s">
        <v>3125</v>
      </c>
      <c r="D145" t="s">
        <v>120</v>
      </c>
      <c r="E145">
        <v>64112</v>
      </c>
      <c r="F145">
        <v>801.4</v>
      </c>
      <c r="G145">
        <v>-1.7327211529056299</v>
      </c>
      <c r="H145">
        <v>-3.1693978380994499</v>
      </c>
      <c r="I145">
        <v>-25.645272378671699</v>
      </c>
      <c r="J145">
        <v>1.0981136243755401</v>
      </c>
      <c r="K145">
        <v>871.51535497009195</v>
      </c>
      <c r="L145">
        <v>904.90905861613203</v>
      </c>
      <c r="M145">
        <v>33.256222563003398</v>
      </c>
      <c r="N145">
        <v>1.0684538221394599</v>
      </c>
      <c r="O145">
        <v>42.113800848515098</v>
      </c>
      <c r="P145">
        <v>19.781780136013701</v>
      </c>
      <c r="Q145">
        <v>-6.0828571003501003E-2</v>
      </c>
    </row>
    <row r="146" spans="1:17" x14ac:dyDescent="0.3">
      <c r="A146" t="s">
        <v>368</v>
      </c>
      <c r="B146" t="s">
        <v>369</v>
      </c>
      <c r="C146" t="s">
        <v>3124</v>
      </c>
      <c r="D146" t="s">
        <v>193</v>
      </c>
      <c r="E146">
        <v>63843.801834792001</v>
      </c>
      <c r="F146">
        <v>217.42</v>
      </c>
      <c r="G146">
        <v>3.8235374118959902</v>
      </c>
      <c r="H146">
        <v>2.32291957103345</v>
      </c>
      <c r="I146">
        <v>2.48195538211586</v>
      </c>
      <c r="J146">
        <v>7.42958929603902</v>
      </c>
      <c r="K146">
        <v>224.957803943366</v>
      </c>
      <c r="L146">
        <v>215.763743528855</v>
      </c>
      <c r="M146">
        <v>50.630393697966703</v>
      </c>
      <c r="N146">
        <v>1.0370059272507099</v>
      </c>
      <c r="O146">
        <v>21.722932572900302</v>
      </c>
      <c r="P146">
        <v>38.000634719136698</v>
      </c>
      <c r="Q146">
        <v>4.8860714595401998E-2</v>
      </c>
    </row>
    <row r="147" spans="1:17" x14ac:dyDescent="0.3">
      <c r="A147" t="s">
        <v>370</v>
      </c>
      <c r="B147" t="s">
        <v>371</v>
      </c>
      <c r="C147" t="s">
        <v>3119</v>
      </c>
      <c r="D147" t="s">
        <v>117</v>
      </c>
      <c r="E147">
        <v>61527.537718799998</v>
      </c>
      <c r="F147">
        <v>1321.5</v>
      </c>
      <c r="G147">
        <v>6.9852657337276796</v>
      </c>
      <c r="H147">
        <v>-2.98211259403472</v>
      </c>
      <c r="I147">
        <v>-13.2562329247968</v>
      </c>
      <c r="J147">
        <v>-3.2594721845394901</v>
      </c>
      <c r="K147">
        <v>1473.42052260898</v>
      </c>
      <c r="L147">
        <v>1424.7339808115901</v>
      </c>
      <c r="M147">
        <v>23.411866152966599</v>
      </c>
      <c r="N147">
        <v>0.833892119648317</v>
      </c>
      <c r="O147">
        <v>36.549375709421099</v>
      </c>
      <c r="P147">
        <v>28.5380799533119</v>
      </c>
      <c r="Q147">
        <v>6.4452218623815005E-2</v>
      </c>
    </row>
    <row r="148" spans="1:17" x14ac:dyDescent="0.3">
      <c r="A148" t="s">
        <v>372</v>
      </c>
      <c r="B148" t="s">
        <v>373</v>
      </c>
      <c r="C148" t="s">
        <v>3113</v>
      </c>
      <c r="D148" t="s">
        <v>43</v>
      </c>
      <c r="E148">
        <v>61175.928</v>
      </c>
      <c r="F148">
        <v>348.7</v>
      </c>
      <c r="G148">
        <v>34.329695878862701</v>
      </c>
      <c r="H148">
        <v>-0.795981503006437</v>
      </c>
      <c r="I148">
        <v>1.4410398788492</v>
      </c>
      <c r="J148">
        <v>1.53617630473566</v>
      </c>
      <c r="K148">
        <v>379.06028177494898</v>
      </c>
      <c r="L148">
        <v>361.080121245459</v>
      </c>
      <c r="M148">
        <v>31.264772174095999</v>
      </c>
      <c r="N148">
        <v>0.25833034979667802</v>
      </c>
      <c r="O148">
        <v>34.155434470891798</v>
      </c>
      <c r="P148">
        <v>56.367713004484301</v>
      </c>
      <c r="Q148">
        <v>0.101484704210626</v>
      </c>
    </row>
    <row r="149" spans="1:17" x14ac:dyDescent="0.3">
      <c r="A149" t="s">
        <v>374</v>
      </c>
      <c r="B149" t="s">
        <v>375</v>
      </c>
      <c r="C149" t="s">
        <v>3113</v>
      </c>
      <c r="D149" t="s">
        <v>376</v>
      </c>
      <c r="E149">
        <v>60808.3529356199</v>
      </c>
      <c r="F149">
        <v>4491.8</v>
      </c>
      <c r="G149">
        <v>72.287234881610203</v>
      </c>
      <c r="H149">
        <v>8.4136760678669198</v>
      </c>
      <c r="I149">
        <v>66.335325465495202</v>
      </c>
      <c r="J149">
        <v>4.4482874679348301</v>
      </c>
      <c r="K149">
        <v>4028.44208782639</v>
      </c>
      <c r="L149">
        <v>3015.4201692694801</v>
      </c>
      <c r="M149">
        <v>47.9550657773041</v>
      </c>
      <c r="N149">
        <v>0.79285032940983302</v>
      </c>
      <c r="O149">
        <v>11.086869406473999</v>
      </c>
      <c r="P149">
        <v>131.410834342237</v>
      </c>
      <c r="Q149">
        <v>0.19544811308146601</v>
      </c>
    </row>
    <row r="150" spans="1:17" x14ac:dyDescent="0.3">
      <c r="A150" t="s">
        <v>377</v>
      </c>
      <c r="B150" t="s">
        <v>378</v>
      </c>
      <c r="C150" t="s">
        <v>3123</v>
      </c>
      <c r="D150" t="s">
        <v>88</v>
      </c>
      <c r="E150">
        <v>60300.283039519898</v>
      </c>
      <c r="F150">
        <v>291.10000000000002</v>
      </c>
      <c r="G150">
        <v>24.093078811993099</v>
      </c>
      <c r="H150">
        <v>-0.71864109305650703</v>
      </c>
      <c r="I150">
        <v>10.3251264108508</v>
      </c>
      <c r="J150">
        <v>0.63150751300205998</v>
      </c>
      <c r="K150">
        <v>314.924475505038</v>
      </c>
      <c r="L150">
        <v>284.074745700466</v>
      </c>
      <c r="M150">
        <v>31.8953425073238</v>
      </c>
      <c r="N150">
        <v>0.70491214130837698</v>
      </c>
      <c r="O150">
        <v>23.9951906561318</v>
      </c>
      <c r="P150">
        <v>48.142493638676797</v>
      </c>
    </row>
    <row r="151" spans="1:17" x14ac:dyDescent="0.3">
      <c r="A151" t="s">
        <v>379</v>
      </c>
      <c r="B151" t="s">
        <v>380</v>
      </c>
      <c r="C151" t="s">
        <v>3113</v>
      </c>
      <c r="D151" t="s">
        <v>24</v>
      </c>
      <c r="E151">
        <v>59781.398145899002</v>
      </c>
      <c r="F151">
        <v>19.07</v>
      </c>
      <c r="G151">
        <v>-22.867433153766001</v>
      </c>
      <c r="H151">
        <v>-2.1676026596651301</v>
      </c>
      <c r="I151">
        <v>-20.874638942698201</v>
      </c>
      <c r="J151">
        <v>-0.85747207606458797</v>
      </c>
      <c r="K151">
        <v>21.460313116601899</v>
      </c>
      <c r="L151">
        <v>22.483578338521099</v>
      </c>
      <c r="M151">
        <v>23.815544698881599</v>
      </c>
      <c r="N151">
        <v>0.71194114430466304</v>
      </c>
      <c r="O151">
        <v>72.260094389092799</v>
      </c>
      <c r="P151">
        <v>5.0688705234159803</v>
      </c>
      <c r="Q151">
        <v>4.1235180265657E-2</v>
      </c>
    </row>
    <row r="152" spans="1:17" x14ac:dyDescent="0.3">
      <c r="A152" t="s">
        <v>381</v>
      </c>
      <c r="B152" t="s">
        <v>382</v>
      </c>
      <c r="C152" t="s">
        <v>3117</v>
      </c>
      <c r="D152" t="s">
        <v>51</v>
      </c>
      <c r="E152">
        <v>58711.396439960001</v>
      </c>
      <c r="F152">
        <v>27629.8</v>
      </c>
      <c r="G152">
        <v>-1.8288749882281601</v>
      </c>
      <c r="H152">
        <v>4.62119753985092</v>
      </c>
      <c r="I152">
        <v>-4.5510931281025702</v>
      </c>
      <c r="J152">
        <v>1.2843797336189899</v>
      </c>
      <c r="K152">
        <v>28680.644730765602</v>
      </c>
      <c r="L152">
        <v>27446.855974664901</v>
      </c>
      <c r="M152">
        <v>28.3380057108057</v>
      </c>
      <c r="N152">
        <v>0.84268846977413503</v>
      </c>
      <c r="O152">
        <v>10.464064162607</v>
      </c>
      <c r="P152">
        <v>25.59</v>
      </c>
      <c r="Q152">
        <v>2.4829131702060001E-2</v>
      </c>
    </row>
    <row r="153" spans="1:17" x14ac:dyDescent="0.3">
      <c r="A153" t="s">
        <v>383</v>
      </c>
      <c r="B153" t="s">
        <v>384</v>
      </c>
      <c r="C153" t="s">
        <v>3124</v>
      </c>
      <c r="D153" t="s">
        <v>385</v>
      </c>
      <c r="E153">
        <v>57367.875029399998</v>
      </c>
      <c r="F153">
        <v>4614.55</v>
      </c>
      <c r="G153">
        <v>-13.1302071565141</v>
      </c>
      <c r="H153">
        <v>-5.6306578656899999</v>
      </c>
      <c r="I153">
        <v>-19.428368843894699</v>
      </c>
      <c r="J153">
        <v>8.1512168217235796</v>
      </c>
      <c r="K153">
        <v>4917.7537263211498</v>
      </c>
      <c r="L153">
        <v>4914.4142683548798</v>
      </c>
      <c r="M153">
        <v>45.2018992291122</v>
      </c>
      <c r="N153">
        <v>1.45315353083065</v>
      </c>
      <c r="O153">
        <v>39.991981883390501</v>
      </c>
      <c r="P153">
        <v>28.1463482366009</v>
      </c>
      <c r="Q153">
        <v>8.1549148373144004E-2</v>
      </c>
    </row>
    <row r="154" spans="1:17" x14ac:dyDescent="0.3">
      <c r="A154" t="s">
        <v>386</v>
      </c>
      <c r="B154" t="s">
        <v>387</v>
      </c>
      <c r="C154" t="s">
        <v>3122</v>
      </c>
      <c r="D154" t="s">
        <v>108</v>
      </c>
      <c r="E154">
        <v>57094.861499774997</v>
      </c>
      <c r="F154">
        <v>489.75</v>
      </c>
      <c r="G154">
        <v>-36.125596530497702</v>
      </c>
      <c r="H154">
        <v>-7.4035784405705396</v>
      </c>
      <c r="I154">
        <v>-7.7927915545053104</v>
      </c>
      <c r="J154">
        <v>-1.53691575669975</v>
      </c>
      <c r="K154">
        <v>549.83204213373995</v>
      </c>
      <c r="L154">
        <v>550.37036293177096</v>
      </c>
      <c r="M154">
        <v>23.7872441371949</v>
      </c>
      <c r="N154">
        <v>0.75601896738677299</v>
      </c>
      <c r="O154">
        <v>28.534966819806002</v>
      </c>
      <c r="P154">
        <v>11.5603644646924</v>
      </c>
      <c r="Q154">
        <v>-0.103466151654744</v>
      </c>
    </row>
    <row r="155" spans="1:17" x14ac:dyDescent="0.3">
      <c r="A155" t="s">
        <v>388</v>
      </c>
      <c r="B155" t="s">
        <v>389</v>
      </c>
      <c r="C155" t="s">
        <v>3127</v>
      </c>
      <c r="D155" t="s">
        <v>287</v>
      </c>
      <c r="E155">
        <v>57036.809079054998</v>
      </c>
      <c r="F155">
        <v>6687.85</v>
      </c>
      <c r="G155">
        <v>-10.561268762496899</v>
      </c>
      <c r="H155">
        <v>-9.2880827387721698</v>
      </c>
      <c r="I155">
        <v>-22.232610686085799</v>
      </c>
      <c r="J155">
        <v>-6.9384834498990999</v>
      </c>
      <c r="K155">
        <v>7833.25127804978</v>
      </c>
      <c r="L155">
        <v>7467.6914292165802</v>
      </c>
      <c r="M155">
        <v>16.7055245928631</v>
      </c>
      <c r="N155">
        <v>0.63199531574490997</v>
      </c>
      <c r="O155">
        <v>48.553720552942998</v>
      </c>
      <c r="P155">
        <v>25.593427230046899</v>
      </c>
      <c r="Q155">
        <v>0.111695727233484</v>
      </c>
    </row>
    <row r="156" spans="1:17" x14ac:dyDescent="0.3">
      <c r="A156" t="s">
        <v>390</v>
      </c>
      <c r="B156" t="s">
        <v>391</v>
      </c>
      <c r="C156" t="s">
        <v>3120</v>
      </c>
      <c r="D156" t="s">
        <v>117</v>
      </c>
      <c r="E156">
        <v>56989.90783548</v>
      </c>
      <c r="F156">
        <v>692.1</v>
      </c>
      <c r="G156">
        <v>21.328965284878102</v>
      </c>
      <c r="H156">
        <v>-2.22489942560839</v>
      </c>
      <c r="I156">
        <v>-4.81805770629708</v>
      </c>
      <c r="J156">
        <v>4.1518015151843901</v>
      </c>
      <c r="K156">
        <v>720.20370615617298</v>
      </c>
      <c r="L156">
        <v>689.21846142518302</v>
      </c>
      <c r="M156">
        <v>43.397499305164999</v>
      </c>
      <c r="N156">
        <v>0.54272478406944902</v>
      </c>
      <c r="O156">
        <v>22.5256465828637</v>
      </c>
      <c r="P156">
        <v>50.032516800346798</v>
      </c>
      <c r="Q156">
        <v>0.16458195246333401</v>
      </c>
    </row>
    <row r="157" spans="1:17" x14ac:dyDescent="0.3">
      <c r="A157" t="s">
        <v>392</v>
      </c>
      <c r="B157" t="s">
        <v>393</v>
      </c>
      <c r="C157" t="s">
        <v>3122</v>
      </c>
      <c r="D157" t="s">
        <v>284</v>
      </c>
      <c r="E157">
        <v>55767.314079600001</v>
      </c>
      <c r="F157">
        <v>1685.4</v>
      </c>
      <c r="G157">
        <v>85.885194825666105</v>
      </c>
      <c r="H157">
        <v>-9.8194038130707803E-2</v>
      </c>
      <c r="I157">
        <v>22.879415464750402</v>
      </c>
      <c r="J157">
        <v>3.5109744632460198</v>
      </c>
      <c r="K157">
        <v>1747.45463773863</v>
      </c>
      <c r="L157">
        <v>1494.04529655336</v>
      </c>
      <c r="M157">
        <v>36.615766443211399</v>
      </c>
      <c r="N157">
        <v>1.1616221189509499</v>
      </c>
      <c r="O157">
        <v>15.3969384122463</v>
      </c>
      <c r="P157">
        <v>107.77907908524899</v>
      </c>
      <c r="Q157">
        <v>2.6508841995395001E-2</v>
      </c>
    </row>
    <row r="158" spans="1:17" x14ac:dyDescent="0.3">
      <c r="A158" t="s">
        <v>394</v>
      </c>
      <c r="B158" t="s">
        <v>395</v>
      </c>
      <c r="C158" t="s">
        <v>3119</v>
      </c>
      <c r="D158" t="s">
        <v>215</v>
      </c>
      <c r="E158">
        <v>55366.619573349999</v>
      </c>
      <c r="F158">
        <v>964.3</v>
      </c>
      <c r="G158">
        <v>32.091703304901799</v>
      </c>
      <c r="H158">
        <v>7.4156512848906901</v>
      </c>
      <c r="I158">
        <v>25.341704110938998</v>
      </c>
      <c r="J158">
        <v>8.8502816237844399</v>
      </c>
      <c r="K158">
        <v>1000.05826206495</v>
      </c>
      <c r="L158">
        <v>914.57971201957002</v>
      </c>
      <c r="M158">
        <v>50.513236245631603</v>
      </c>
      <c r="N158">
        <v>1.4689370388091301</v>
      </c>
      <c r="O158">
        <v>30.146220055999098</v>
      </c>
      <c r="P158">
        <v>59.5070713754031</v>
      </c>
      <c r="Q158">
        <v>9.3050637902453007E-2</v>
      </c>
    </row>
    <row r="159" spans="1:17" x14ac:dyDescent="0.3">
      <c r="A159" t="s">
        <v>396</v>
      </c>
      <c r="B159" t="s">
        <v>397</v>
      </c>
      <c r="C159" t="s">
        <v>3124</v>
      </c>
      <c r="D159" t="s">
        <v>271</v>
      </c>
      <c r="E159">
        <v>55281.927896699999</v>
      </c>
      <c r="F159">
        <v>4908.1000000000004</v>
      </c>
      <c r="G159">
        <v>48.005506434129302</v>
      </c>
      <c r="H159">
        <v>4.7908116591361596</v>
      </c>
      <c r="I159">
        <v>-9.8802858322192905E-2</v>
      </c>
      <c r="J159">
        <v>4.7727636185868496</v>
      </c>
      <c r="K159">
        <v>5022.7462284305202</v>
      </c>
      <c r="L159">
        <v>4538.4402595764996</v>
      </c>
      <c r="M159">
        <v>36.324938446938603</v>
      </c>
      <c r="N159">
        <v>0.592297703226772</v>
      </c>
      <c r="O159">
        <v>18.9859619812147</v>
      </c>
      <c r="P159">
        <v>96.304369563043707</v>
      </c>
      <c r="Q159">
        <v>0.125173224726604</v>
      </c>
    </row>
    <row r="160" spans="1:17" x14ac:dyDescent="0.3">
      <c r="A160" t="s">
        <v>398</v>
      </c>
      <c r="B160" t="s">
        <v>399</v>
      </c>
      <c r="C160" t="s">
        <v>3112</v>
      </c>
      <c r="D160" t="s">
        <v>234</v>
      </c>
      <c r="E160">
        <v>54770.300716425001</v>
      </c>
      <c r="F160">
        <v>5174.75</v>
      </c>
      <c r="G160">
        <v>0.372221913862823</v>
      </c>
      <c r="H160">
        <v>6.6817125640617903</v>
      </c>
      <c r="I160">
        <v>10.657742388377301</v>
      </c>
      <c r="J160">
        <v>8.5617564739038894</v>
      </c>
      <c r="K160">
        <v>5224.4968938551401</v>
      </c>
      <c r="L160">
        <v>5092.6635779735097</v>
      </c>
      <c r="M160">
        <v>52.795743525396801</v>
      </c>
      <c r="N160">
        <v>0.81841653752354304</v>
      </c>
      <c r="O160">
        <v>15.947630320305301</v>
      </c>
      <c r="P160">
        <v>23.2083333333333</v>
      </c>
      <c r="Q160">
        <v>-4.5119876871759002E-2</v>
      </c>
    </row>
    <row r="161" spans="1:17" x14ac:dyDescent="0.3">
      <c r="A161" t="s">
        <v>400</v>
      </c>
      <c r="B161" t="s">
        <v>401</v>
      </c>
      <c r="C161" t="s">
        <v>3112</v>
      </c>
      <c r="D161" t="s">
        <v>21</v>
      </c>
      <c r="E161">
        <v>53862.496271054901</v>
      </c>
      <c r="F161">
        <v>2845.35</v>
      </c>
      <c r="G161">
        <v>11.0893382221493</v>
      </c>
      <c r="H161">
        <v>4.2668705828815598</v>
      </c>
      <c r="I161">
        <v>19.616684232851298</v>
      </c>
      <c r="J161">
        <v>1.8515218962114099</v>
      </c>
      <c r="K161">
        <v>2933.9162360380301</v>
      </c>
      <c r="L161">
        <v>2719.8920191191</v>
      </c>
      <c r="M161">
        <v>35.968118632405599</v>
      </c>
      <c r="N161">
        <v>0.83140055863084905</v>
      </c>
      <c r="O161">
        <v>12.0354262217301</v>
      </c>
      <c r="P161">
        <v>32.7060305023086</v>
      </c>
      <c r="Q161">
        <v>-5.3462971985894003E-2</v>
      </c>
    </row>
    <row r="162" spans="1:17" x14ac:dyDescent="0.3">
      <c r="A162" t="s">
        <v>402</v>
      </c>
      <c r="B162" t="s">
        <v>403</v>
      </c>
      <c r="C162" t="s">
        <v>3113</v>
      </c>
      <c r="D162" t="s">
        <v>404</v>
      </c>
      <c r="E162">
        <v>53799.855926880002</v>
      </c>
      <c r="F162">
        <v>898.8</v>
      </c>
      <c r="G162">
        <v>196.824045324042</v>
      </c>
      <c r="H162">
        <v>24.4953850738646</v>
      </c>
      <c r="I162">
        <v>51.904568559528798</v>
      </c>
      <c r="J162">
        <v>6.9289171527259503</v>
      </c>
      <c r="K162">
        <v>853.06423540424498</v>
      </c>
      <c r="L162">
        <v>642.31336251586595</v>
      </c>
      <c r="M162">
        <v>40.685032279960097</v>
      </c>
      <c r="N162">
        <v>1.10498773577445</v>
      </c>
      <c r="O162">
        <v>18.380062305295901</v>
      </c>
      <c r="P162">
        <v>248.03484995159701</v>
      </c>
      <c r="Q162">
        <v>0.14345854690910301</v>
      </c>
    </row>
    <row r="163" spans="1:17" x14ac:dyDescent="0.3">
      <c r="A163" t="s">
        <v>405</v>
      </c>
      <c r="B163" t="s">
        <v>406</v>
      </c>
      <c r="C163" t="s">
        <v>3112</v>
      </c>
      <c r="D163" t="s">
        <v>21</v>
      </c>
      <c r="E163">
        <v>53753.841657780002</v>
      </c>
      <c r="F163">
        <v>8056.2</v>
      </c>
      <c r="G163">
        <v>37.2580451900998</v>
      </c>
      <c r="H163">
        <v>15.658804627041899</v>
      </c>
      <c r="I163">
        <v>71.068355343871204</v>
      </c>
      <c r="J163">
        <v>10.2965924971245</v>
      </c>
      <c r="K163">
        <v>7258.7551806742504</v>
      </c>
      <c r="L163">
        <v>6283.4982504136797</v>
      </c>
      <c r="M163">
        <v>73.5842327605869</v>
      </c>
      <c r="N163">
        <v>0.94017747597991697</v>
      </c>
      <c r="O163">
        <v>1.2878280082420901</v>
      </c>
      <c r="P163">
        <v>87.910665344918002</v>
      </c>
      <c r="Q163">
        <v>3.5760876830159001E-2</v>
      </c>
    </row>
    <row r="164" spans="1:17" x14ac:dyDescent="0.3">
      <c r="A164" t="s">
        <v>407</v>
      </c>
      <c r="B164" t="s">
        <v>408</v>
      </c>
      <c r="C164" t="s">
        <v>3119</v>
      </c>
      <c r="D164" t="s">
        <v>215</v>
      </c>
      <c r="E164">
        <v>53102.608845800001</v>
      </c>
      <c r="F164">
        <v>3397.4</v>
      </c>
      <c r="G164">
        <v>3.1780025686522499</v>
      </c>
      <c r="H164">
        <v>-3.7083926522702102</v>
      </c>
      <c r="I164">
        <v>-16.865592734877499</v>
      </c>
      <c r="J164">
        <v>6.4140671033860901</v>
      </c>
      <c r="K164">
        <v>3740.9912946580798</v>
      </c>
      <c r="L164">
        <v>3720.4751102476198</v>
      </c>
      <c r="M164">
        <v>31.718422309663101</v>
      </c>
      <c r="N164">
        <v>0.83199253451444899</v>
      </c>
      <c r="O164">
        <v>45.729086948843197</v>
      </c>
      <c r="P164">
        <v>25.7225326573659</v>
      </c>
      <c r="Q164">
        <v>8.9098559385871995E-2</v>
      </c>
    </row>
    <row r="165" spans="1:17" x14ac:dyDescent="0.3">
      <c r="A165" t="s">
        <v>409</v>
      </c>
      <c r="B165" t="s">
        <v>410</v>
      </c>
      <c r="C165" t="s">
        <v>3127</v>
      </c>
      <c r="D165" t="s">
        <v>411</v>
      </c>
      <c r="E165">
        <v>52833.426677099997</v>
      </c>
      <c r="F165">
        <v>816.5</v>
      </c>
      <c r="G165">
        <v>-9.1175481021488896</v>
      </c>
      <c r="H165">
        <v>-1.6878291030905599</v>
      </c>
      <c r="I165">
        <v>20.203210174476698</v>
      </c>
      <c r="J165">
        <v>3.9412445660039501</v>
      </c>
      <c r="K165">
        <v>899.55856931277594</v>
      </c>
      <c r="L165">
        <v>845.37087568485902</v>
      </c>
      <c r="M165">
        <v>32.048742350921401</v>
      </c>
      <c r="N165">
        <v>0.48190583638520001</v>
      </c>
      <c r="O165">
        <v>45.376607470912397</v>
      </c>
      <c r="P165">
        <v>42.595179881243403</v>
      </c>
      <c r="Q165">
        <v>0.14826697655611701</v>
      </c>
    </row>
    <row r="166" spans="1:17" x14ac:dyDescent="0.3">
      <c r="A166" t="s">
        <v>412</v>
      </c>
      <c r="B166" t="s">
        <v>413</v>
      </c>
      <c r="C166" t="s">
        <v>3126</v>
      </c>
      <c r="D166" t="s">
        <v>138</v>
      </c>
      <c r="E166">
        <v>51694.527474000002</v>
      </c>
      <c r="F166">
        <v>1446</v>
      </c>
      <c r="G166">
        <v>15.8789715449492</v>
      </c>
      <c r="H166">
        <v>-3.6661296344212899</v>
      </c>
      <c r="I166">
        <v>-10.113367896950599</v>
      </c>
      <c r="J166">
        <v>2.66200179458643</v>
      </c>
      <c r="K166">
        <v>1616.58336173405</v>
      </c>
      <c r="L166">
        <v>1557.5388512837801</v>
      </c>
      <c r="M166">
        <v>33.8300300342406</v>
      </c>
      <c r="N166">
        <v>0.77427250736421604</v>
      </c>
      <c r="O166">
        <v>43.049792531120303</v>
      </c>
      <c r="P166">
        <v>44.495240950311</v>
      </c>
      <c r="Q166">
        <v>0.131175966821135</v>
      </c>
    </row>
    <row r="167" spans="1:17" x14ac:dyDescent="0.3">
      <c r="A167" t="s">
        <v>414</v>
      </c>
      <c r="B167" t="s">
        <v>415</v>
      </c>
      <c r="C167" t="s">
        <v>3124</v>
      </c>
      <c r="D167" t="s">
        <v>173</v>
      </c>
      <c r="E167">
        <v>51371.887809375003</v>
      </c>
      <c r="F167">
        <v>12121.25</v>
      </c>
      <c r="G167">
        <v>156.62729076577199</v>
      </c>
      <c r="H167">
        <v>-12.9029007707246</v>
      </c>
      <c r="I167">
        <v>21.8076473036094</v>
      </c>
      <c r="J167">
        <v>-4.0312829295556902</v>
      </c>
      <c r="K167">
        <v>13615.8140119364</v>
      </c>
      <c r="L167">
        <v>10911.2140968571</v>
      </c>
      <c r="M167">
        <v>23.2119331593067</v>
      </c>
      <c r="N167">
        <v>1.3494108964079601</v>
      </c>
      <c r="O167">
        <v>36.536660822934898</v>
      </c>
      <c r="P167">
        <v>181.90592476306699</v>
      </c>
      <c r="Q167">
        <v>0.15972233878051501</v>
      </c>
    </row>
    <row r="168" spans="1:17" x14ac:dyDescent="0.3">
      <c r="A168" t="s">
        <v>416</v>
      </c>
      <c r="B168" t="s">
        <v>417</v>
      </c>
      <c r="C168" t="s">
        <v>3114</v>
      </c>
      <c r="D168" t="s">
        <v>27</v>
      </c>
      <c r="E168">
        <v>51299.06504704</v>
      </c>
      <c r="F168">
        <v>7.67</v>
      </c>
      <c r="G168">
        <v>-66.184323372884293</v>
      </c>
      <c r="H168">
        <v>-11.272559196270301</v>
      </c>
      <c r="I168">
        <v>-45.709488238221603</v>
      </c>
      <c r="J168">
        <v>-1.6474310003439001</v>
      </c>
      <c r="K168">
        <v>10.026692934191599</v>
      </c>
      <c r="L168">
        <v>12.6007949823363</v>
      </c>
      <c r="M168">
        <v>28.161647222648298</v>
      </c>
      <c r="N168">
        <v>0.800148749545879</v>
      </c>
      <c r="O168">
        <v>150.06518904823901</v>
      </c>
      <c r="P168">
        <v>1.1873350923482699</v>
      </c>
      <c r="Q168">
        <v>-1.7590434152528998E-2</v>
      </c>
    </row>
    <row r="169" spans="1:17" x14ac:dyDescent="0.3">
      <c r="A169" t="s">
        <v>418</v>
      </c>
      <c r="B169" t="s">
        <v>419</v>
      </c>
      <c r="C169" t="s">
        <v>3119</v>
      </c>
      <c r="D169" t="s">
        <v>420</v>
      </c>
      <c r="E169">
        <v>51281.250991300003</v>
      </c>
      <c r="F169">
        <v>2652.7</v>
      </c>
      <c r="G169">
        <v>-18.086878629202801</v>
      </c>
      <c r="H169">
        <v>-4.42445127857148</v>
      </c>
      <c r="I169">
        <v>0.69264956071327599</v>
      </c>
      <c r="J169">
        <v>1.37214736462359</v>
      </c>
      <c r="K169">
        <v>2923.6295950769399</v>
      </c>
      <c r="L169">
        <v>2833.5910806697402</v>
      </c>
      <c r="M169">
        <v>18.927271376265299</v>
      </c>
      <c r="N169">
        <v>0.76627649342403104</v>
      </c>
      <c r="O169">
        <v>27.228861160327199</v>
      </c>
      <c r="P169">
        <v>20.918041754034</v>
      </c>
      <c r="Q169">
        <v>-5.3185227669719998E-3</v>
      </c>
    </row>
    <row r="170" spans="1:17" x14ac:dyDescent="0.3">
      <c r="A170" t="s">
        <v>421</v>
      </c>
      <c r="B170" t="s">
        <v>422</v>
      </c>
      <c r="C170" t="s">
        <v>578</v>
      </c>
      <c r="D170" t="s">
        <v>423</v>
      </c>
      <c r="E170">
        <v>51148.096924320002</v>
      </c>
      <c r="F170">
        <v>45856.800000000003</v>
      </c>
      <c r="G170">
        <v>2.6509261194425102</v>
      </c>
      <c r="H170">
        <v>10.311515921100501</v>
      </c>
      <c r="I170">
        <v>23.887459527609099</v>
      </c>
      <c r="J170">
        <v>12.322531301456699</v>
      </c>
      <c r="K170">
        <v>43616.452504969297</v>
      </c>
      <c r="L170">
        <v>40569.492820155501</v>
      </c>
      <c r="M170">
        <v>56.579268584796402</v>
      </c>
      <c r="N170">
        <v>1.4842419171927299</v>
      </c>
      <c r="O170">
        <v>5.5322220477660604</v>
      </c>
      <c r="P170">
        <v>38.665650641592599</v>
      </c>
      <c r="Q170">
        <v>-1.8060735427881999E-2</v>
      </c>
    </row>
    <row r="171" spans="1:17" x14ac:dyDescent="0.3">
      <c r="A171" t="s">
        <v>424</v>
      </c>
      <c r="B171" t="s">
        <v>425</v>
      </c>
      <c r="C171" t="s">
        <v>3119</v>
      </c>
      <c r="D171" t="s">
        <v>420</v>
      </c>
      <c r="E171">
        <v>51098.860086909997</v>
      </c>
      <c r="F171">
        <v>120483.7</v>
      </c>
      <c r="G171">
        <v>-9.2318180285872895</v>
      </c>
      <c r="H171">
        <v>-2.9150312728199799</v>
      </c>
      <c r="I171">
        <v>-13.0987022740517</v>
      </c>
      <c r="J171">
        <v>4.5470870483103596</v>
      </c>
      <c r="K171">
        <v>128152.946674238</v>
      </c>
      <c r="L171">
        <v>128880.00192616601</v>
      </c>
      <c r="M171">
        <v>39.899362088898599</v>
      </c>
      <c r="N171">
        <v>1.3316139238859399</v>
      </c>
      <c r="O171">
        <v>25.6975009897604</v>
      </c>
      <c r="P171">
        <v>12.5668193142211</v>
      </c>
      <c r="Q171">
        <v>4.6799258541216998E-2</v>
      </c>
    </row>
    <row r="172" spans="1:17" x14ac:dyDescent="0.3">
      <c r="A172" t="s">
        <v>426</v>
      </c>
      <c r="B172" t="s">
        <v>427</v>
      </c>
      <c r="C172" t="s">
        <v>3115</v>
      </c>
      <c r="D172" t="s">
        <v>203</v>
      </c>
      <c r="E172">
        <v>50427.59107232</v>
      </c>
      <c r="F172">
        <v>15534.95</v>
      </c>
      <c r="G172">
        <v>-33.803057270357897</v>
      </c>
      <c r="H172">
        <v>-0.49202037338273502</v>
      </c>
      <c r="I172">
        <v>-7.73168438173394</v>
      </c>
      <c r="J172">
        <v>1.0147595192716901</v>
      </c>
      <c r="K172">
        <v>16253.217547149799</v>
      </c>
      <c r="L172">
        <v>16406.852600633101</v>
      </c>
      <c r="M172">
        <v>35.908511555651202</v>
      </c>
      <c r="N172">
        <v>1.66065801140837</v>
      </c>
      <c r="O172">
        <v>23.914141983076799</v>
      </c>
      <c r="P172">
        <v>1.23522358491796</v>
      </c>
      <c r="Q172">
        <v>-5.9337333417478003E-2</v>
      </c>
    </row>
    <row r="173" spans="1:17" x14ac:dyDescent="0.3">
      <c r="A173" t="s">
        <v>428</v>
      </c>
      <c r="B173" t="s">
        <v>429</v>
      </c>
      <c r="C173" t="s">
        <v>3113</v>
      </c>
      <c r="D173" t="s">
        <v>144</v>
      </c>
      <c r="E173">
        <v>50419.778119853901</v>
      </c>
      <c r="F173">
        <v>187.59</v>
      </c>
      <c r="G173">
        <v>191.48359777406901</v>
      </c>
      <c r="H173">
        <v>-8.9561309827202997</v>
      </c>
      <c r="I173">
        <v>8.4328239083823302</v>
      </c>
      <c r="J173">
        <v>-1.9558418153827599</v>
      </c>
      <c r="K173">
        <v>215.25337288661501</v>
      </c>
      <c r="L173">
        <v>188.87543328784901</v>
      </c>
      <c r="M173">
        <v>24.2434205368601</v>
      </c>
      <c r="N173">
        <v>0.41241930444828301</v>
      </c>
      <c r="O173">
        <v>65.254011407857504</v>
      </c>
      <c r="P173">
        <v>300.83333333333297</v>
      </c>
    </row>
    <row r="174" spans="1:17" x14ac:dyDescent="0.3">
      <c r="A174" t="s">
        <v>430</v>
      </c>
      <c r="B174" t="s">
        <v>431</v>
      </c>
      <c r="C174" t="s">
        <v>3113</v>
      </c>
      <c r="D174" t="s">
        <v>34</v>
      </c>
      <c r="E174">
        <v>49748.741970335999</v>
      </c>
      <c r="F174">
        <v>41.61</v>
      </c>
      <c r="G174">
        <v>-16.090644650173299</v>
      </c>
      <c r="H174">
        <v>2.1737436206310199</v>
      </c>
      <c r="I174">
        <v>-26.0210326688367</v>
      </c>
      <c r="J174">
        <v>-1.2858692564048799</v>
      </c>
      <c r="K174">
        <v>46.799736180406398</v>
      </c>
      <c r="L174">
        <v>48.510334357928201</v>
      </c>
      <c r="M174">
        <v>23.9026608556014</v>
      </c>
      <c r="N174">
        <v>0.90329868445082495</v>
      </c>
      <c r="O174">
        <v>69.790915645277593</v>
      </c>
      <c r="P174">
        <v>13.2244897959183</v>
      </c>
      <c r="Q174">
        <v>0.106978536617597</v>
      </c>
    </row>
    <row r="175" spans="1:17" x14ac:dyDescent="0.3">
      <c r="A175" t="s">
        <v>432</v>
      </c>
      <c r="B175" t="s">
        <v>433</v>
      </c>
      <c r="C175" t="s">
        <v>3114</v>
      </c>
      <c r="D175" t="s">
        <v>27</v>
      </c>
      <c r="E175">
        <v>49735.35</v>
      </c>
      <c r="F175">
        <v>1745.1</v>
      </c>
      <c r="G175">
        <v>-18.9404049205592</v>
      </c>
      <c r="H175">
        <v>-4.9421364391600298</v>
      </c>
      <c r="I175">
        <v>-6.47350915942478</v>
      </c>
      <c r="J175">
        <v>3.5992767510559598</v>
      </c>
      <c r="K175">
        <v>1870.5375013074399</v>
      </c>
      <c r="L175">
        <v>1849.6178537031899</v>
      </c>
      <c r="M175">
        <v>32.432358069989697</v>
      </c>
      <c r="N175">
        <v>0.61748741830163101</v>
      </c>
      <c r="O175">
        <v>24.634691421694999</v>
      </c>
      <c r="P175">
        <v>10.0627542493141</v>
      </c>
      <c r="Q175">
        <v>2.8665990147280999E-2</v>
      </c>
    </row>
    <row r="176" spans="1:17" x14ac:dyDescent="0.3">
      <c r="A176" t="s">
        <v>434</v>
      </c>
      <c r="B176" t="s">
        <v>435</v>
      </c>
      <c r="C176" t="s">
        <v>3127</v>
      </c>
      <c r="D176" t="s">
        <v>411</v>
      </c>
      <c r="E176">
        <v>49627.088293904999</v>
      </c>
      <c r="F176">
        <v>1684.95</v>
      </c>
      <c r="G176">
        <v>30.419221452715899</v>
      </c>
      <c r="H176">
        <v>11.508682832505301</v>
      </c>
      <c r="I176">
        <v>33.375133566310403</v>
      </c>
      <c r="J176">
        <v>7.2767735672346499</v>
      </c>
      <c r="K176">
        <v>1660.2569737804699</v>
      </c>
      <c r="L176">
        <v>1480.5820565142101</v>
      </c>
      <c r="M176">
        <v>48.429748989225502</v>
      </c>
      <c r="N176">
        <v>0.99701556763405197</v>
      </c>
      <c r="O176">
        <v>6.7687468470874297</v>
      </c>
      <c r="P176">
        <v>64.449541284403693</v>
      </c>
      <c r="Q176">
        <v>0.120714385096793</v>
      </c>
    </row>
    <row r="177" spans="1:17" x14ac:dyDescent="0.3">
      <c r="A177" t="s">
        <v>436</v>
      </c>
      <c r="B177" t="s">
        <v>437</v>
      </c>
      <c r="C177" t="s">
        <v>3120</v>
      </c>
      <c r="D177" t="s">
        <v>360</v>
      </c>
      <c r="E177">
        <v>49239.602882915002</v>
      </c>
      <c r="F177">
        <v>942.05</v>
      </c>
      <c r="G177">
        <v>58.5969791308098</v>
      </c>
      <c r="H177">
        <v>7.0442810377756899</v>
      </c>
      <c r="I177">
        <v>27.890410027653299</v>
      </c>
      <c r="J177">
        <v>5.7561836948837204</v>
      </c>
      <c r="K177">
        <v>925.38638869057195</v>
      </c>
      <c r="L177">
        <v>764.662539403241</v>
      </c>
      <c r="M177">
        <v>34.6144748623705</v>
      </c>
      <c r="N177">
        <v>0.49223418313190997</v>
      </c>
      <c r="O177">
        <v>10.397537285706701</v>
      </c>
      <c r="P177">
        <v>81.915612629139602</v>
      </c>
    </row>
    <row r="178" spans="1:17" x14ac:dyDescent="0.3">
      <c r="A178" t="s">
        <v>438</v>
      </c>
      <c r="B178" t="s">
        <v>439</v>
      </c>
      <c r="C178" t="s">
        <v>3125</v>
      </c>
      <c r="D178" t="s">
        <v>440</v>
      </c>
      <c r="E178">
        <v>49227.578315559003</v>
      </c>
      <c r="F178">
        <v>172.23</v>
      </c>
      <c r="G178">
        <v>-7.5207407280754897</v>
      </c>
      <c r="H178">
        <v>-1.9062521496223199</v>
      </c>
      <c r="I178">
        <v>-4.6109232941860299</v>
      </c>
      <c r="J178">
        <v>0.830532372527504</v>
      </c>
      <c r="K178">
        <v>188.21902202325799</v>
      </c>
      <c r="L178">
        <v>181.26095418566501</v>
      </c>
      <c r="M178">
        <v>30.167770669530501</v>
      </c>
      <c r="N178">
        <v>0.54083647488148201</v>
      </c>
      <c r="O178">
        <v>33.426232363699697</v>
      </c>
      <c r="P178">
        <v>23.1974248927038</v>
      </c>
      <c r="Q178">
        <v>-7.4084594875582999E-2</v>
      </c>
    </row>
    <row r="179" spans="1:17" x14ac:dyDescent="0.3">
      <c r="A179" t="s">
        <v>441</v>
      </c>
      <c r="B179" t="s">
        <v>442</v>
      </c>
      <c r="C179" t="s">
        <v>3115</v>
      </c>
      <c r="D179" t="s">
        <v>229</v>
      </c>
      <c r="E179">
        <v>49084.1718603599</v>
      </c>
      <c r="F179">
        <v>1856.4</v>
      </c>
      <c r="G179">
        <v>-3.1761266991886501</v>
      </c>
      <c r="H179">
        <v>-4.0857790429282597</v>
      </c>
      <c r="I179">
        <v>-11.203975069698201</v>
      </c>
      <c r="J179">
        <v>-0.47908084160140302</v>
      </c>
      <c r="K179">
        <v>1995.59687989031</v>
      </c>
      <c r="L179">
        <v>1932.6730024533199</v>
      </c>
      <c r="M179">
        <v>24.008825935049501</v>
      </c>
      <c r="N179">
        <v>0.66141823610336303</v>
      </c>
      <c r="O179">
        <v>18.772893772893699</v>
      </c>
      <c r="P179">
        <v>19.999999999999901</v>
      </c>
      <c r="Q179">
        <v>-1.8601609880788999E-2</v>
      </c>
    </row>
    <row r="180" spans="1:17" x14ac:dyDescent="0.3">
      <c r="A180" t="s">
        <v>443</v>
      </c>
      <c r="B180" t="s">
        <v>444</v>
      </c>
      <c r="C180" t="s">
        <v>3113</v>
      </c>
      <c r="D180" t="s">
        <v>24</v>
      </c>
      <c r="E180">
        <v>48909.63734103</v>
      </c>
      <c r="F180">
        <v>199.38</v>
      </c>
      <c r="G180">
        <v>9.2325513384902091</v>
      </c>
      <c r="H180">
        <v>14.770021388602601</v>
      </c>
      <c r="I180">
        <v>16.719907762602901</v>
      </c>
      <c r="J180">
        <v>4.7178742880370796</v>
      </c>
      <c r="K180">
        <v>195.706158702149</v>
      </c>
      <c r="L180">
        <v>178.658937565808</v>
      </c>
      <c r="M180">
        <v>41.506016089954301</v>
      </c>
      <c r="N180">
        <v>1.10799600122313</v>
      </c>
      <c r="O180">
        <v>5.2111545791955196</v>
      </c>
      <c r="P180">
        <v>43.027259684361503</v>
      </c>
      <c r="Q180">
        <v>0.108007272178285</v>
      </c>
    </row>
    <row r="181" spans="1:17" x14ac:dyDescent="0.3">
      <c r="A181" t="s">
        <v>445</v>
      </c>
      <c r="B181" t="s">
        <v>446</v>
      </c>
      <c r="C181" t="s">
        <v>3113</v>
      </c>
      <c r="D181" t="s">
        <v>404</v>
      </c>
      <c r="E181">
        <v>48878.283890676998</v>
      </c>
      <c r="F181">
        <v>187.61</v>
      </c>
      <c r="G181">
        <v>-15.7082796851777</v>
      </c>
      <c r="H181">
        <v>-6.2718201864925103</v>
      </c>
      <c r="I181">
        <v>-22.206520301927799</v>
      </c>
      <c r="J181">
        <v>-0.858732179827153</v>
      </c>
      <c r="K181">
        <v>213.68159189174199</v>
      </c>
      <c r="L181">
        <v>209.770596684785</v>
      </c>
      <c r="M181">
        <v>25.0685752446769</v>
      </c>
      <c r="N181">
        <v>1.3876649648639801</v>
      </c>
      <c r="O181">
        <v>31.602793028090101</v>
      </c>
      <c r="P181">
        <v>21.038709677419298</v>
      </c>
      <c r="Q181">
        <v>7.7019611958524997E-2</v>
      </c>
    </row>
    <row r="182" spans="1:17" x14ac:dyDescent="0.3">
      <c r="A182" t="s">
        <v>447</v>
      </c>
      <c r="B182" t="s">
        <v>448</v>
      </c>
      <c r="C182" t="s">
        <v>3123</v>
      </c>
      <c r="D182" t="s">
        <v>449</v>
      </c>
      <c r="E182">
        <v>48277.437663780001</v>
      </c>
      <c r="F182">
        <v>792.35</v>
      </c>
      <c r="G182">
        <v>-13.736397480489901</v>
      </c>
      <c r="H182">
        <v>-2.9772455536925602</v>
      </c>
      <c r="I182">
        <v>-28.379780068600301</v>
      </c>
      <c r="J182">
        <v>0.291676533285605</v>
      </c>
      <c r="K182">
        <v>877.25908798962098</v>
      </c>
      <c r="L182">
        <v>918.56038882690302</v>
      </c>
      <c r="M182">
        <v>29.004532373556899</v>
      </c>
      <c r="N182">
        <v>0.798130288153589</v>
      </c>
      <c r="O182">
        <v>48.9240865779011</v>
      </c>
      <c r="P182">
        <v>8.4519572953736599</v>
      </c>
      <c r="Q182">
        <v>6.1352779378389998E-3</v>
      </c>
    </row>
    <row r="183" spans="1:17" x14ac:dyDescent="0.3">
      <c r="A183" t="s">
        <v>450</v>
      </c>
      <c r="B183" t="s">
        <v>451</v>
      </c>
      <c r="C183" t="s">
        <v>3113</v>
      </c>
      <c r="D183" t="s">
        <v>452</v>
      </c>
      <c r="E183">
        <v>47992.406969424999</v>
      </c>
      <c r="F183">
        <v>753.25</v>
      </c>
      <c r="G183">
        <v>-36.971465658558202</v>
      </c>
      <c r="H183">
        <v>13.2174051127444</v>
      </c>
      <c r="I183">
        <v>112.704249891673</v>
      </c>
      <c r="J183">
        <v>6.9123565750587499</v>
      </c>
      <c r="K183">
        <v>706.90100854356001</v>
      </c>
      <c r="L183">
        <v>598.96585500301899</v>
      </c>
      <c r="M183">
        <v>43.360283271949697</v>
      </c>
      <c r="N183">
        <v>0.62128387413462205</v>
      </c>
      <c r="O183">
        <v>23.060073016926601</v>
      </c>
      <c r="P183">
        <v>142.98387096774101</v>
      </c>
      <c r="Q183">
        <v>-4.0855882302627003E-2</v>
      </c>
    </row>
    <row r="184" spans="1:17" x14ac:dyDescent="0.3">
      <c r="A184" t="s">
        <v>453</v>
      </c>
      <c r="B184" t="s">
        <v>454</v>
      </c>
      <c r="C184" t="s">
        <v>3113</v>
      </c>
      <c r="D184" t="s">
        <v>34</v>
      </c>
      <c r="E184">
        <v>47684.643228483998</v>
      </c>
      <c r="F184">
        <v>104.74</v>
      </c>
      <c r="G184">
        <v>-23.643124758519399</v>
      </c>
      <c r="H184">
        <v>8.1182410507563301</v>
      </c>
      <c r="I184">
        <v>-22.521508926646799</v>
      </c>
      <c r="J184">
        <v>1.14426912137005</v>
      </c>
      <c r="K184">
        <v>109.417500958369</v>
      </c>
      <c r="L184">
        <v>115.81049765306901</v>
      </c>
      <c r="M184">
        <v>37.684558822775003</v>
      </c>
      <c r="N184">
        <v>1.41684892097016</v>
      </c>
      <c r="O184">
        <v>50.8019858697727</v>
      </c>
      <c r="P184">
        <v>9.1041666666666607</v>
      </c>
      <c r="Q184">
        <v>6.4818126295618006E-2</v>
      </c>
    </row>
    <row r="185" spans="1:17" x14ac:dyDescent="0.3">
      <c r="A185" t="s">
        <v>455</v>
      </c>
      <c r="B185" t="s">
        <v>456</v>
      </c>
      <c r="C185" t="s">
        <v>3111</v>
      </c>
      <c r="D185" t="s">
        <v>457</v>
      </c>
      <c r="E185">
        <v>47227.502770679901</v>
      </c>
      <c r="F185">
        <v>314.85000000000002</v>
      </c>
      <c r="G185">
        <v>38.251319293056298</v>
      </c>
      <c r="H185">
        <v>-3.9029702016917498</v>
      </c>
      <c r="I185">
        <v>-0.78613314349559804</v>
      </c>
      <c r="J185">
        <v>-0.42271305701350598</v>
      </c>
      <c r="K185">
        <v>340.69243538491298</v>
      </c>
      <c r="L185">
        <v>317.19758409451401</v>
      </c>
      <c r="M185">
        <v>24.4401869752183</v>
      </c>
      <c r="N185">
        <v>0.69433396333779196</v>
      </c>
      <c r="O185">
        <v>22.026361759568001</v>
      </c>
      <c r="P185">
        <v>61.959876543209802</v>
      </c>
      <c r="Q185">
        <v>2.9092922261847998E-2</v>
      </c>
    </row>
    <row r="186" spans="1:17" x14ac:dyDescent="0.3">
      <c r="A186" t="s">
        <v>458</v>
      </c>
      <c r="B186" t="s">
        <v>459</v>
      </c>
      <c r="C186" t="s">
        <v>3117</v>
      </c>
      <c r="D186" t="s">
        <v>249</v>
      </c>
      <c r="E186">
        <v>46837.603501919999</v>
      </c>
      <c r="F186">
        <v>620.4</v>
      </c>
      <c r="G186">
        <v>47.100481419308998</v>
      </c>
      <c r="H186">
        <v>11.8200330087676</v>
      </c>
      <c r="I186">
        <v>32.4271306635776</v>
      </c>
      <c r="J186">
        <v>7.1780179671179098</v>
      </c>
      <c r="K186">
        <v>594.58614542084399</v>
      </c>
      <c r="L186">
        <v>507.21594992106901</v>
      </c>
      <c r="M186">
        <v>50.230569196751297</v>
      </c>
      <c r="N186">
        <v>0.79894262070087696</v>
      </c>
      <c r="O186">
        <v>6.1976144422952899</v>
      </c>
      <c r="P186">
        <v>76.25</v>
      </c>
      <c r="Q186">
        <v>0.10715225583115801</v>
      </c>
    </row>
    <row r="187" spans="1:17" x14ac:dyDescent="0.3">
      <c r="A187" t="s">
        <v>460</v>
      </c>
      <c r="B187" t="s">
        <v>461</v>
      </c>
      <c r="C187" t="s">
        <v>3113</v>
      </c>
      <c r="D187" t="s">
        <v>24</v>
      </c>
      <c r="E187">
        <v>46563.597312947997</v>
      </c>
      <c r="F187">
        <v>63.62</v>
      </c>
      <c r="G187">
        <v>-47.489505873875302</v>
      </c>
      <c r="H187">
        <v>-3.5567827718891598</v>
      </c>
      <c r="I187">
        <v>-24.119769179286799</v>
      </c>
      <c r="J187">
        <v>2.9248040457250202</v>
      </c>
      <c r="K187">
        <v>70.023835829652995</v>
      </c>
      <c r="L187">
        <v>75.2984005993099</v>
      </c>
      <c r="M187">
        <v>29.652840607055001</v>
      </c>
      <c r="N187">
        <v>1.21518716639913</v>
      </c>
      <c r="O187">
        <v>45.315938384155899</v>
      </c>
      <c r="P187">
        <v>7.2849915682967996</v>
      </c>
      <c r="Q187">
        <v>1.8283833134609E-2</v>
      </c>
    </row>
    <row r="188" spans="1:17" x14ac:dyDescent="0.3">
      <c r="A188" t="s">
        <v>462</v>
      </c>
      <c r="B188" t="s">
        <v>463</v>
      </c>
      <c r="C188" t="s">
        <v>3124</v>
      </c>
      <c r="D188" t="s">
        <v>464</v>
      </c>
      <c r="E188">
        <v>46476.494118269999</v>
      </c>
      <c r="F188">
        <v>1730.1</v>
      </c>
      <c r="G188">
        <v>-28.808201238342502</v>
      </c>
      <c r="H188">
        <v>-2.5488254827687702</v>
      </c>
      <c r="I188">
        <v>-28.493542002506</v>
      </c>
      <c r="J188">
        <v>1.7594715246455299</v>
      </c>
      <c r="K188">
        <v>1864.9819437588201</v>
      </c>
      <c r="L188">
        <v>1970.10143529007</v>
      </c>
      <c r="M188">
        <v>35.959977430877402</v>
      </c>
      <c r="N188">
        <v>1.13211105244076</v>
      </c>
      <c r="O188">
        <v>41.841512051326497</v>
      </c>
      <c r="P188">
        <v>1.17543859649122</v>
      </c>
      <c r="Q188">
        <v>-2.4714233393113998E-2</v>
      </c>
    </row>
    <row r="189" spans="1:17" x14ac:dyDescent="0.3">
      <c r="A189" t="s">
        <v>465</v>
      </c>
      <c r="B189" t="s">
        <v>466</v>
      </c>
      <c r="C189" t="s">
        <v>3120</v>
      </c>
      <c r="D189" t="s">
        <v>117</v>
      </c>
      <c r="E189">
        <v>46133.836952840997</v>
      </c>
      <c r="F189">
        <v>111.69</v>
      </c>
      <c r="G189">
        <v>5.4662508352935104</v>
      </c>
      <c r="H189">
        <v>-10.539738747622099</v>
      </c>
      <c r="I189">
        <v>-35.465025601208801</v>
      </c>
      <c r="J189">
        <v>-0.20016314529366599</v>
      </c>
      <c r="K189">
        <v>125.728182186647</v>
      </c>
      <c r="L189">
        <v>130.61021524970201</v>
      </c>
      <c r="M189">
        <v>32.267692140596999</v>
      </c>
      <c r="N189">
        <v>1.07870316855903</v>
      </c>
      <c r="O189">
        <v>56.997045393499803</v>
      </c>
      <c r="P189">
        <v>27.572815533980499</v>
      </c>
      <c r="Q189">
        <v>-1.3786731628756E-2</v>
      </c>
    </row>
    <row r="190" spans="1:17" x14ac:dyDescent="0.3">
      <c r="A190" t="s">
        <v>467</v>
      </c>
      <c r="B190" t="s">
        <v>468</v>
      </c>
      <c r="C190" t="s">
        <v>3113</v>
      </c>
      <c r="D190" t="s">
        <v>54</v>
      </c>
      <c r="E190">
        <v>45916.671861875002</v>
      </c>
      <c r="F190">
        <v>4287.6000000000004</v>
      </c>
      <c r="G190">
        <v>12.2291549889281</v>
      </c>
      <c r="H190">
        <v>-9.7555384191104402</v>
      </c>
      <c r="I190">
        <v>-15.0678247519854</v>
      </c>
      <c r="J190">
        <v>-10.3841924226786</v>
      </c>
      <c r="K190">
        <v>4809.1128698355396</v>
      </c>
      <c r="L190">
        <v>4400.7485898038003</v>
      </c>
      <c r="M190">
        <v>19.307127701478102</v>
      </c>
      <c r="N190">
        <v>0.68916629414833097</v>
      </c>
      <c r="O190">
        <v>29.113023602948001</v>
      </c>
      <c r="P190">
        <v>38.062501006262899</v>
      </c>
      <c r="Q190">
        <v>6.3201802017369996E-2</v>
      </c>
    </row>
    <row r="191" spans="1:17" x14ac:dyDescent="0.3">
      <c r="A191" t="s">
        <v>469</v>
      </c>
      <c r="B191" t="s">
        <v>470</v>
      </c>
      <c r="C191" t="s">
        <v>3124</v>
      </c>
      <c r="D191" t="s">
        <v>173</v>
      </c>
      <c r="E191">
        <v>45509.711130900003</v>
      </c>
      <c r="F191">
        <v>1777.4</v>
      </c>
      <c r="G191">
        <v>338.76373103839802</v>
      </c>
      <c r="H191">
        <v>9.2955159211005096</v>
      </c>
      <c r="I191">
        <v>63.797097115756301</v>
      </c>
      <c r="J191">
        <v>12.266341832506701</v>
      </c>
      <c r="K191">
        <v>1721.05513987378</v>
      </c>
      <c r="L191">
        <v>1376.0610182898999</v>
      </c>
      <c r="M191">
        <v>51.912462262587098</v>
      </c>
      <c r="N191">
        <v>0.78776881750018701</v>
      </c>
      <c r="O191">
        <v>10.779790705524899</v>
      </c>
      <c r="P191">
        <v>375.49491706794998</v>
      </c>
      <c r="Q191">
        <v>0.249540821155704</v>
      </c>
    </row>
    <row r="192" spans="1:17" x14ac:dyDescent="0.3">
      <c r="A192" t="s">
        <v>471</v>
      </c>
      <c r="B192" t="s">
        <v>472</v>
      </c>
      <c r="C192" t="s">
        <v>3113</v>
      </c>
      <c r="D192" t="s">
        <v>34</v>
      </c>
      <c r="E192">
        <v>45158.246925264</v>
      </c>
      <c r="F192">
        <v>52.02</v>
      </c>
      <c r="G192">
        <v>-10.1311834425798</v>
      </c>
      <c r="H192">
        <v>1.2734485575697301</v>
      </c>
      <c r="I192">
        <v>-18.710882489615901</v>
      </c>
      <c r="J192">
        <v>-0.74376939095132499</v>
      </c>
      <c r="K192">
        <v>57.167242982534297</v>
      </c>
      <c r="L192">
        <v>57.463074806764901</v>
      </c>
      <c r="M192">
        <v>30.8288679509348</v>
      </c>
      <c r="N192">
        <v>1.02432928393863</v>
      </c>
      <c r="O192">
        <v>47.827758554402102</v>
      </c>
      <c r="P192">
        <v>19.3119266055045</v>
      </c>
      <c r="Q192">
        <v>9.9144955348646993E-2</v>
      </c>
    </row>
    <row r="193" spans="1:17" x14ac:dyDescent="0.3">
      <c r="A193" t="s">
        <v>473</v>
      </c>
      <c r="B193" t="s">
        <v>474</v>
      </c>
      <c r="C193" t="s">
        <v>3127</v>
      </c>
      <c r="D193" t="s">
        <v>475</v>
      </c>
      <c r="E193">
        <v>44315.137750000002</v>
      </c>
      <c r="F193">
        <v>4034.15</v>
      </c>
      <c r="G193">
        <v>22.185942176464</v>
      </c>
      <c r="H193">
        <v>-6.1980115354394698</v>
      </c>
      <c r="I193">
        <v>18.620003570088301</v>
      </c>
      <c r="J193">
        <v>0.91975720453091003</v>
      </c>
      <c r="K193">
        <v>4156.9969754697204</v>
      </c>
      <c r="L193">
        <v>3661.97598989277</v>
      </c>
      <c r="M193">
        <v>29.9625133042762</v>
      </c>
      <c r="N193">
        <v>0.33693766000417402</v>
      </c>
      <c r="O193">
        <v>20.990791120806101</v>
      </c>
      <c r="P193">
        <v>62.930129240710798</v>
      </c>
      <c r="Q193">
        <v>7.1528479747281007E-2</v>
      </c>
    </row>
    <row r="194" spans="1:17" hidden="1" x14ac:dyDescent="0.3">
      <c r="A194" t="s">
        <v>476</v>
      </c>
      <c r="B194" t="s">
        <v>477</v>
      </c>
      <c r="C194" t="s">
        <v>3128</v>
      </c>
      <c r="D194" t="s">
        <v>111</v>
      </c>
      <c r="E194">
        <v>44297.597143359999</v>
      </c>
      <c r="F194">
        <v>982.7</v>
      </c>
      <c r="G194">
        <v>-4.1643781754487499</v>
      </c>
      <c r="H194">
        <v>-3.5932307879259402</v>
      </c>
      <c r="I194">
        <v>10.4195199392446</v>
      </c>
      <c r="J194">
        <v>-10.0704389707342</v>
      </c>
      <c r="K194">
        <v>1062.6622352941099</v>
      </c>
      <c r="M194">
        <v>36.648252765154801</v>
      </c>
      <c r="O194">
        <v>29.0271700417217</v>
      </c>
      <c r="P194">
        <v>22.515895773594298</v>
      </c>
    </row>
    <row r="195" spans="1:17" x14ac:dyDescent="0.3">
      <c r="A195" t="s">
        <v>478</v>
      </c>
      <c r="B195" t="s">
        <v>479</v>
      </c>
      <c r="C195" t="s">
        <v>3117</v>
      </c>
      <c r="D195" t="s">
        <v>51</v>
      </c>
      <c r="E195">
        <v>43440.044734640003</v>
      </c>
      <c r="F195">
        <v>1539.4</v>
      </c>
      <c r="G195">
        <v>91.325833263060602</v>
      </c>
      <c r="H195">
        <v>-6.29978001426747</v>
      </c>
      <c r="I195">
        <v>42.418125032642799</v>
      </c>
      <c r="J195">
        <v>-4.6953769422727198</v>
      </c>
      <c r="K195">
        <v>1662.0938870364901</v>
      </c>
      <c r="L195">
        <v>1361.71417996625</v>
      </c>
      <c r="M195">
        <v>24.314700257725001</v>
      </c>
      <c r="N195">
        <v>0.70874790982549996</v>
      </c>
      <c r="O195">
        <v>18.939197089775199</v>
      </c>
      <c r="P195">
        <v>113.18376956100199</v>
      </c>
      <c r="Q195">
        <v>0.162195665222754</v>
      </c>
    </row>
    <row r="196" spans="1:17" x14ac:dyDescent="0.3">
      <c r="A196" t="s">
        <v>480</v>
      </c>
      <c r="B196" t="s">
        <v>481</v>
      </c>
      <c r="C196" t="s">
        <v>3113</v>
      </c>
      <c r="D196" t="s">
        <v>208</v>
      </c>
      <c r="E196">
        <v>42429.439861829997</v>
      </c>
      <c r="F196">
        <v>670.05</v>
      </c>
      <c r="G196">
        <v>45.222969514818899</v>
      </c>
      <c r="H196">
        <v>5.0469945026200396</v>
      </c>
      <c r="I196">
        <v>12.4211367732309</v>
      </c>
      <c r="J196">
        <v>0.83266819670646097</v>
      </c>
      <c r="K196">
        <v>684.24535865949395</v>
      </c>
      <c r="L196">
        <v>606.18182545081504</v>
      </c>
      <c r="M196">
        <v>34.880961020078502</v>
      </c>
      <c r="N196">
        <v>0.80859118248566397</v>
      </c>
      <c r="O196">
        <v>11.723005745839799</v>
      </c>
      <c r="P196">
        <v>69.140477092010599</v>
      </c>
      <c r="Q196">
        <v>5.8112670189640003E-2</v>
      </c>
    </row>
    <row r="197" spans="1:17" x14ac:dyDescent="0.3">
      <c r="A197" t="s">
        <v>482</v>
      </c>
      <c r="B197" t="s">
        <v>483</v>
      </c>
      <c r="C197" t="s">
        <v>3115</v>
      </c>
      <c r="D197" t="s">
        <v>123</v>
      </c>
      <c r="E197">
        <v>42038.104478724999</v>
      </c>
      <c r="F197">
        <v>323.45</v>
      </c>
      <c r="G197">
        <v>-11.5594893150533</v>
      </c>
      <c r="H197">
        <v>4.1808587106986197</v>
      </c>
      <c r="I197">
        <v>-8.8339395902342002</v>
      </c>
      <c r="J197">
        <v>0.93747447364223602</v>
      </c>
      <c r="K197">
        <v>340.25295420307799</v>
      </c>
      <c r="L197">
        <v>351.13794606898801</v>
      </c>
      <c r="M197">
        <v>38.454734395632798</v>
      </c>
      <c r="N197">
        <v>0.59259939652435001</v>
      </c>
      <c r="O197">
        <v>26.912969547070599</v>
      </c>
      <c r="P197">
        <v>13.1735479356193</v>
      </c>
      <c r="Q197">
        <v>-1.2324303854787E-2</v>
      </c>
    </row>
    <row r="198" spans="1:17" x14ac:dyDescent="0.3">
      <c r="A198" t="s">
        <v>484</v>
      </c>
      <c r="B198" t="s">
        <v>485</v>
      </c>
      <c r="C198" t="s">
        <v>3113</v>
      </c>
      <c r="D198" t="s">
        <v>54</v>
      </c>
      <c r="E198">
        <v>41710.165837840002</v>
      </c>
      <c r="F198">
        <v>560.79999999999995</v>
      </c>
      <c r="G198">
        <v>-44.318166528774398</v>
      </c>
      <c r="H198">
        <v>-10.851577535271201</v>
      </c>
      <c r="I198">
        <v>-18.107312819922502</v>
      </c>
      <c r="J198">
        <v>-1.6660394018812099</v>
      </c>
      <c r="K198">
        <v>650.02368556025101</v>
      </c>
      <c r="L198">
        <v>660.35889021951596</v>
      </c>
      <c r="M198">
        <v>17.854047945996101</v>
      </c>
      <c r="N198">
        <v>0.96714213824991402</v>
      </c>
      <c r="O198">
        <v>45.042796005706101</v>
      </c>
      <c r="P198">
        <v>1.2822828246342499</v>
      </c>
      <c r="Q198">
        <v>-3.7215829962042001E-2</v>
      </c>
    </row>
    <row r="199" spans="1:17" x14ac:dyDescent="0.3">
      <c r="A199" t="s">
        <v>486</v>
      </c>
      <c r="B199" t="s">
        <v>487</v>
      </c>
      <c r="C199" t="s">
        <v>3124</v>
      </c>
      <c r="D199" t="s">
        <v>464</v>
      </c>
      <c r="E199">
        <v>41581.505424119998</v>
      </c>
      <c r="F199">
        <v>1498.3</v>
      </c>
      <c r="G199">
        <v>-31.795689431418499</v>
      </c>
      <c r="H199">
        <v>3.9944725418842801</v>
      </c>
      <c r="I199">
        <v>-10.8444849419084</v>
      </c>
      <c r="J199">
        <v>3.45783384506298</v>
      </c>
      <c r="K199">
        <v>1511.68476700889</v>
      </c>
      <c r="L199">
        <v>1508.98473090415</v>
      </c>
      <c r="M199">
        <v>40.783288172769502</v>
      </c>
      <c r="N199">
        <v>0.84713772601820203</v>
      </c>
      <c r="O199">
        <v>18.400854301541699</v>
      </c>
      <c r="P199">
        <v>14.8122605363984</v>
      </c>
      <c r="Q199">
        <v>5.3929175410578997E-2</v>
      </c>
    </row>
    <row r="200" spans="1:17" x14ac:dyDescent="0.3">
      <c r="A200" t="s">
        <v>488</v>
      </c>
      <c r="B200" t="s">
        <v>489</v>
      </c>
      <c r="C200" t="s">
        <v>3117</v>
      </c>
      <c r="D200" t="s">
        <v>51</v>
      </c>
      <c r="E200">
        <v>41550.217959180001</v>
      </c>
      <c r="F200">
        <v>2452.6999999999998</v>
      </c>
      <c r="G200">
        <v>45.547844647369701</v>
      </c>
      <c r="H200">
        <v>-3.3943650312804401</v>
      </c>
      <c r="I200">
        <v>16.092365221295498</v>
      </c>
      <c r="J200">
        <v>1.63629250848964</v>
      </c>
      <c r="K200">
        <v>2668.8172470151198</v>
      </c>
      <c r="L200">
        <v>2448.4336575683701</v>
      </c>
      <c r="M200">
        <v>24.865457045160301</v>
      </c>
      <c r="N200">
        <v>0.92514364736003096</v>
      </c>
      <c r="O200">
        <v>25.902067109715802</v>
      </c>
      <c r="P200">
        <v>67.648667122351299</v>
      </c>
      <c r="Q200">
        <v>4.2151256208195001E-2</v>
      </c>
    </row>
    <row r="201" spans="1:17" x14ac:dyDescent="0.3">
      <c r="A201" t="s">
        <v>490</v>
      </c>
      <c r="B201" t="s">
        <v>491</v>
      </c>
      <c r="C201" t="s">
        <v>3119</v>
      </c>
      <c r="D201" t="s">
        <v>215</v>
      </c>
      <c r="E201">
        <v>41370.484868549996</v>
      </c>
      <c r="F201">
        <v>665.95</v>
      </c>
      <c r="G201">
        <v>-2.2361405954282398</v>
      </c>
      <c r="H201">
        <v>8.0622125368537194</v>
      </c>
      <c r="I201">
        <v>10.1177499849685</v>
      </c>
      <c r="J201">
        <v>1.8426246029341</v>
      </c>
      <c r="K201">
        <v>689.74521528518403</v>
      </c>
      <c r="L201">
        <v>662.20016232977002</v>
      </c>
      <c r="M201">
        <v>34.156560400840597</v>
      </c>
      <c r="N201">
        <v>0.49325812786908702</v>
      </c>
      <c r="O201">
        <v>15.4215781965612</v>
      </c>
      <c r="P201">
        <v>25.272761474793001</v>
      </c>
      <c r="Q201">
        <v>-3.5585932441315998E-2</v>
      </c>
    </row>
    <row r="202" spans="1:17" x14ac:dyDescent="0.3">
      <c r="A202" t="s">
        <v>492</v>
      </c>
      <c r="B202" t="s">
        <v>493</v>
      </c>
      <c r="C202" t="s">
        <v>3113</v>
      </c>
      <c r="D202" t="s">
        <v>43</v>
      </c>
      <c r="E202">
        <v>41329.219401105001</v>
      </c>
      <c r="F202">
        <v>1197.55</v>
      </c>
      <c r="G202">
        <v>9.29277311041632</v>
      </c>
      <c r="H202">
        <v>9.2983407798575595</v>
      </c>
      <c r="I202">
        <v>17.297706915968401</v>
      </c>
      <c r="J202">
        <v>1.0196231576074599</v>
      </c>
      <c r="K202">
        <v>1190.4753459461001</v>
      </c>
      <c r="L202">
        <v>1067.36697984075</v>
      </c>
      <c r="M202">
        <v>35.9776035478233</v>
      </c>
      <c r="N202">
        <v>0.41672145482165801</v>
      </c>
      <c r="O202">
        <v>9.0935660306458992</v>
      </c>
      <c r="P202">
        <v>40.187298800116999</v>
      </c>
      <c r="Q202">
        <v>8.3232403144800002E-3</v>
      </c>
    </row>
    <row r="203" spans="1:17" x14ac:dyDescent="0.3">
      <c r="A203" t="s">
        <v>494</v>
      </c>
      <c r="B203" t="s">
        <v>495</v>
      </c>
      <c r="C203" t="s">
        <v>3121</v>
      </c>
      <c r="D203" t="s">
        <v>75</v>
      </c>
      <c r="E203">
        <v>41271.884662140001</v>
      </c>
      <c r="F203">
        <v>2197.8000000000002</v>
      </c>
      <c r="G203">
        <v>-1.3854937047984299</v>
      </c>
      <c r="H203">
        <v>3.3117971315480998</v>
      </c>
      <c r="I203">
        <v>-13.603128119698599</v>
      </c>
      <c r="J203">
        <v>1.11233493145216</v>
      </c>
      <c r="K203">
        <v>2348.91300268754</v>
      </c>
      <c r="L203">
        <v>2389.71074346964</v>
      </c>
      <c r="M203">
        <v>27.1019840262448</v>
      </c>
      <c r="N203">
        <v>0.51632588475685104</v>
      </c>
      <c r="O203">
        <v>29.402129402129301</v>
      </c>
      <c r="P203">
        <v>21.896838602329399</v>
      </c>
      <c r="Q203">
        <v>-4.9675636129759997E-2</v>
      </c>
    </row>
    <row r="204" spans="1:17" x14ac:dyDescent="0.3">
      <c r="A204" t="s">
        <v>496</v>
      </c>
      <c r="B204" t="s">
        <v>497</v>
      </c>
      <c r="C204" t="s">
        <v>3125</v>
      </c>
      <c r="D204" t="s">
        <v>498</v>
      </c>
      <c r="E204">
        <v>41108.001977519998</v>
      </c>
      <c r="F204">
        <v>625.20000000000005</v>
      </c>
      <c r="G204">
        <v>2.64783680763672</v>
      </c>
      <c r="H204">
        <v>6.7241742802295299</v>
      </c>
      <c r="I204">
        <v>25.7629658294906</v>
      </c>
      <c r="J204">
        <v>10.5961515576652</v>
      </c>
      <c r="K204">
        <v>616.87523736172295</v>
      </c>
      <c r="L204">
        <v>575.07112737050898</v>
      </c>
      <c r="M204">
        <v>62.949103129532503</v>
      </c>
      <c r="N204">
        <v>1.5039686515937101</v>
      </c>
      <c r="O204">
        <v>14.4353806781829</v>
      </c>
      <c r="P204">
        <v>48.485928037050201</v>
      </c>
      <c r="Q204">
        <v>-6.7226125847266005E-2</v>
      </c>
    </row>
    <row r="205" spans="1:17" x14ac:dyDescent="0.3">
      <c r="A205" t="s">
        <v>499</v>
      </c>
      <c r="B205" t="s">
        <v>500</v>
      </c>
      <c r="C205" t="s">
        <v>3118</v>
      </c>
      <c r="D205" t="s">
        <v>111</v>
      </c>
      <c r="E205">
        <v>40944.535928325</v>
      </c>
      <c r="F205">
        <v>104.19</v>
      </c>
      <c r="G205">
        <v>15.118751469294599</v>
      </c>
      <c r="H205">
        <v>-4.2516883264521796</v>
      </c>
      <c r="I205">
        <v>-22.2181316416019</v>
      </c>
      <c r="J205">
        <v>-1.4479943156552599</v>
      </c>
      <c r="K205">
        <v>119.97582608153</v>
      </c>
      <c r="L205">
        <v>120.27556905928699</v>
      </c>
      <c r="M205">
        <v>25.093226870768198</v>
      </c>
      <c r="N205">
        <v>0.53830580379064497</v>
      </c>
      <c r="O205">
        <v>63.643343890968403</v>
      </c>
      <c r="P205">
        <v>38.92</v>
      </c>
      <c r="Q205">
        <v>0.151134464962313</v>
      </c>
    </row>
    <row r="206" spans="1:17" x14ac:dyDescent="0.3">
      <c r="A206" t="s">
        <v>501</v>
      </c>
      <c r="B206" t="s">
        <v>502</v>
      </c>
      <c r="C206" t="s">
        <v>3113</v>
      </c>
      <c r="D206" t="s">
        <v>144</v>
      </c>
      <c r="E206">
        <v>40414.357199999999</v>
      </c>
      <c r="F206">
        <v>210.23</v>
      </c>
      <c r="G206">
        <v>137.57821315868401</v>
      </c>
      <c r="H206">
        <v>-2.5685592759094399E-2</v>
      </c>
      <c r="I206">
        <v>-9.4112538223537801</v>
      </c>
      <c r="J206">
        <v>-2.4572561648027</v>
      </c>
      <c r="K206">
        <v>231.574932921201</v>
      </c>
      <c r="L206">
        <v>224.173719637678</v>
      </c>
      <c r="M206">
        <v>29.901924287850399</v>
      </c>
      <c r="N206">
        <v>0.56946544791866704</v>
      </c>
      <c r="O206">
        <v>68.244303857679597</v>
      </c>
      <c r="P206">
        <v>162.45942571785201</v>
      </c>
      <c r="Q206">
        <v>0.15830570086579501</v>
      </c>
    </row>
    <row r="207" spans="1:17" x14ac:dyDescent="0.3">
      <c r="A207" t="s">
        <v>503</v>
      </c>
      <c r="B207" t="s">
        <v>504</v>
      </c>
      <c r="C207" t="s">
        <v>3120</v>
      </c>
      <c r="D207" t="s">
        <v>178</v>
      </c>
      <c r="E207">
        <v>40348.963728602997</v>
      </c>
      <c r="F207">
        <v>219.69</v>
      </c>
      <c r="G207">
        <v>117.367799728466</v>
      </c>
      <c r="H207">
        <v>5.7573839588040103</v>
      </c>
      <c r="I207">
        <v>17.571211627671701</v>
      </c>
      <c r="J207">
        <v>-7.3749702123626595E-2</v>
      </c>
      <c r="K207">
        <v>214.845580044575</v>
      </c>
      <c r="L207">
        <v>181.836501381311</v>
      </c>
      <c r="M207">
        <v>34.922643368479598</v>
      </c>
      <c r="N207">
        <v>0.81785915030136902</v>
      </c>
      <c r="O207">
        <v>12.8817879739633</v>
      </c>
      <c r="P207">
        <v>143.82907880133101</v>
      </c>
      <c r="Q207">
        <v>0.101044366790943</v>
      </c>
    </row>
    <row r="208" spans="1:17" x14ac:dyDescent="0.3">
      <c r="A208" t="s">
        <v>505</v>
      </c>
      <c r="B208" t="s">
        <v>506</v>
      </c>
      <c r="C208" t="s">
        <v>3112</v>
      </c>
      <c r="D208" t="s">
        <v>234</v>
      </c>
      <c r="E208">
        <v>39968.212458479997</v>
      </c>
      <c r="F208">
        <v>6417.3</v>
      </c>
      <c r="G208">
        <v>-41.811156640532502</v>
      </c>
      <c r="H208">
        <v>-8.5108330798591698</v>
      </c>
      <c r="I208">
        <v>-15.8016298715996</v>
      </c>
      <c r="J208">
        <v>-2.0700789008434501</v>
      </c>
      <c r="K208">
        <v>7238.9362264951596</v>
      </c>
      <c r="L208">
        <v>7382.1393355571199</v>
      </c>
      <c r="M208">
        <v>24.732386197589701</v>
      </c>
      <c r="N208">
        <v>0.466889335929636</v>
      </c>
      <c r="O208">
        <v>43.362473314322202</v>
      </c>
      <c r="P208">
        <v>0.59094614082386698</v>
      </c>
      <c r="Q208">
        <v>-2.5722184050872E-2</v>
      </c>
    </row>
    <row r="209" spans="1:17" x14ac:dyDescent="0.3">
      <c r="A209" t="s">
        <v>507</v>
      </c>
      <c r="B209" t="s">
        <v>508</v>
      </c>
      <c r="C209" t="s">
        <v>3117</v>
      </c>
      <c r="D209" t="s">
        <v>509</v>
      </c>
      <c r="E209">
        <v>39708.233488680002</v>
      </c>
      <c r="F209">
        <v>331.55</v>
      </c>
      <c r="G209">
        <v>24.666014752296402</v>
      </c>
      <c r="H209">
        <v>5.4851710935142997</v>
      </c>
      <c r="I209">
        <v>3.3296457312952099</v>
      </c>
      <c r="J209">
        <v>13.0546992992318</v>
      </c>
      <c r="K209">
        <v>340.18101611265502</v>
      </c>
      <c r="L209">
        <v>323.29541454336402</v>
      </c>
      <c r="M209">
        <v>51.062690952841102</v>
      </c>
      <c r="N209">
        <v>1.2750279258081301</v>
      </c>
      <c r="O209">
        <v>19.378675916151401</v>
      </c>
      <c r="P209">
        <v>47.782482727880499</v>
      </c>
      <c r="Q209">
        <v>-3.9364804443301003E-2</v>
      </c>
    </row>
    <row r="210" spans="1:17" x14ac:dyDescent="0.3">
      <c r="A210" t="s">
        <v>510</v>
      </c>
      <c r="B210" t="s">
        <v>511</v>
      </c>
      <c r="C210" t="s">
        <v>3113</v>
      </c>
      <c r="D210" t="s">
        <v>512</v>
      </c>
      <c r="E210">
        <v>39430.396196399997</v>
      </c>
      <c r="F210">
        <v>1016.8</v>
      </c>
      <c r="G210">
        <v>66.487007389276101</v>
      </c>
      <c r="H210">
        <v>1.9030046833230301</v>
      </c>
      <c r="I210">
        <v>27.339129079411101</v>
      </c>
      <c r="J210">
        <v>4.4076621589554801</v>
      </c>
      <c r="K210">
        <v>1043.8801153090999</v>
      </c>
      <c r="L210">
        <v>907.05633839167501</v>
      </c>
      <c r="M210">
        <v>39.481052870398301</v>
      </c>
      <c r="N210">
        <v>0.44748595770070598</v>
      </c>
      <c r="O210">
        <v>19.492525570417001</v>
      </c>
      <c r="P210">
        <v>91.830959343458105</v>
      </c>
      <c r="Q210">
        <v>0.14073827250500101</v>
      </c>
    </row>
    <row r="211" spans="1:17" x14ac:dyDescent="0.3">
      <c r="A211" t="s">
        <v>513</v>
      </c>
      <c r="B211" t="s">
        <v>514</v>
      </c>
      <c r="C211" t="s">
        <v>3112</v>
      </c>
      <c r="D211" t="s">
        <v>21</v>
      </c>
      <c r="E211">
        <v>39005.029159500002</v>
      </c>
      <c r="F211">
        <v>961.5</v>
      </c>
      <c r="G211">
        <v>-47.937156224407701</v>
      </c>
      <c r="H211">
        <v>-0.49533560522025</v>
      </c>
      <c r="I211">
        <v>-12.4101240916488</v>
      </c>
      <c r="J211">
        <v>1.22241963402409</v>
      </c>
      <c r="K211">
        <v>1033.8920121690801</v>
      </c>
      <c r="L211">
        <v>1068.42874216121</v>
      </c>
      <c r="M211">
        <v>24.235873832874301</v>
      </c>
      <c r="N211">
        <v>0.21386546853525201</v>
      </c>
      <c r="O211">
        <v>45.605824232969297</v>
      </c>
      <c r="P211">
        <v>0.50697747347514499</v>
      </c>
    </row>
    <row r="212" spans="1:17" x14ac:dyDescent="0.3">
      <c r="A212" t="s">
        <v>515</v>
      </c>
      <c r="B212" t="s">
        <v>516</v>
      </c>
      <c r="C212" t="s">
        <v>3127</v>
      </c>
      <c r="D212" t="s">
        <v>411</v>
      </c>
      <c r="E212">
        <v>38686.31781714</v>
      </c>
      <c r="F212">
        <v>515.4</v>
      </c>
      <c r="G212">
        <v>-27.915090483575199</v>
      </c>
      <c r="H212">
        <v>-4.0184714098359704</v>
      </c>
      <c r="I212">
        <v>-10.0837211117992</v>
      </c>
      <c r="J212">
        <v>-2.3079809678748502</v>
      </c>
      <c r="K212">
        <v>561.49213392284696</v>
      </c>
      <c r="L212">
        <v>560.36472847168204</v>
      </c>
      <c r="M212">
        <v>31.6640689238513</v>
      </c>
      <c r="N212">
        <v>1.24860477820916</v>
      </c>
      <c r="O212">
        <v>21.265036864571201</v>
      </c>
      <c r="P212">
        <v>15.096025011165599</v>
      </c>
      <c r="Q212">
        <v>-0.11212936715378199</v>
      </c>
    </row>
    <row r="213" spans="1:17" x14ac:dyDescent="0.3">
      <c r="A213" t="s">
        <v>517</v>
      </c>
      <c r="B213" t="s">
        <v>518</v>
      </c>
      <c r="C213" t="s">
        <v>3113</v>
      </c>
      <c r="D213" t="s">
        <v>34</v>
      </c>
      <c r="E213">
        <v>38588.531184150001</v>
      </c>
      <c r="F213">
        <v>52.51</v>
      </c>
      <c r="G213">
        <v>-7.2618469113973498</v>
      </c>
      <c r="H213">
        <v>1.97747310764484</v>
      </c>
      <c r="I213">
        <v>-22.566504111237499</v>
      </c>
      <c r="J213">
        <v>-2.1349490922671301</v>
      </c>
      <c r="K213">
        <v>56.225663096317398</v>
      </c>
      <c r="L213">
        <v>57.603995355855602</v>
      </c>
      <c r="M213">
        <v>28.710578488492899</v>
      </c>
      <c r="N213">
        <v>1.27734745987067</v>
      </c>
      <c r="O213">
        <v>39.973338411731099</v>
      </c>
      <c r="P213">
        <v>22.543757292882098</v>
      </c>
      <c r="Q213">
        <v>0.113413592868921</v>
      </c>
    </row>
    <row r="214" spans="1:17" x14ac:dyDescent="0.3">
      <c r="A214" t="s">
        <v>519</v>
      </c>
      <c r="B214" t="s">
        <v>520</v>
      </c>
      <c r="C214" t="s">
        <v>3113</v>
      </c>
      <c r="D214" t="s">
        <v>376</v>
      </c>
      <c r="E214">
        <v>38536.766012250002</v>
      </c>
      <c r="F214">
        <v>5269.65</v>
      </c>
      <c r="G214">
        <v>5.9248949390454397</v>
      </c>
      <c r="H214">
        <v>20.636167586064801</v>
      </c>
      <c r="I214">
        <v>17.1603191502012</v>
      </c>
      <c r="J214">
        <v>5.6024742238301801</v>
      </c>
      <c r="K214">
        <v>4951.2986642280403</v>
      </c>
      <c r="L214">
        <v>4545.1072387154099</v>
      </c>
      <c r="M214">
        <v>44.533601157479097</v>
      </c>
      <c r="N214">
        <v>0.91193806216461804</v>
      </c>
      <c r="O214">
        <v>6.9321491939692503</v>
      </c>
      <c r="P214">
        <v>43.951976397956599</v>
      </c>
      <c r="Q214">
        <v>5.2560201556597998E-2</v>
      </c>
    </row>
    <row r="215" spans="1:17" x14ac:dyDescent="0.3">
      <c r="A215" t="s">
        <v>521</v>
      </c>
      <c r="B215" t="s">
        <v>522</v>
      </c>
      <c r="C215" t="s">
        <v>3124</v>
      </c>
      <c r="D215" t="s">
        <v>523</v>
      </c>
      <c r="E215">
        <v>38440.993681749998</v>
      </c>
      <c r="F215">
        <v>3495.25</v>
      </c>
      <c r="G215">
        <v>-9.7693375437643795</v>
      </c>
      <c r="H215">
        <v>-4.1442812905598201</v>
      </c>
      <c r="I215">
        <v>-9.4854834848051404</v>
      </c>
      <c r="J215">
        <v>-0.43489355438091498</v>
      </c>
      <c r="K215">
        <v>3786.0347252452002</v>
      </c>
      <c r="L215">
        <v>3611.5742092372702</v>
      </c>
      <c r="M215">
        <v>28.315216903611301</v>
      </c>
      <c r="N215">
        <v>0.88131419441574799</v>
      </c>
      <c r="O215">
        <v>26.457334954581199</v>
      </c>
      <c r="P215">
        <v>31.975909983386099</v>
      </c>
      <c r="Q215">
        <v>7.9516209281088004E-2</v>
      </c>
    </row>
    <row r="216" spans="1:17" x14ac:dyDescent="0.3">
      <c r="A216" t="s">
        <v>524</v>
      </c>
      <c r="B216" t="s">
        <v>525</v>
      </c>
      <c r="C216" t="s">
        <v>3117</v>
      </c>
      <c r="D216" t="s">
        <v>51</v>
      </c>
      <c r="E216">
        <v>38178.679245729902</v>
      </c>
      <c r="F216">
        <v>1504.85</v>
      </c>
      <c r="G216">
        <v>21.5478089742207</v>
      </c>
      <c r="H216">
        <v>-0.90956618365796604</v>
      </c>
      <c r="I216">
        <v>9.3267618519450792</v>
      </c>
      <c r="J216">
        <v>1.1159218663130199</v>
      </c>
      <c r="K216">
        <v>1524.5810429528599</v>
      </c>
      <c r="L216">
        <v>1331.66791739107</v>
      </c>
      <c r="M216">
        <v>31.161022544202801</v>
      </c>
      <c r="N216">
        <v>0.65726712584288405</v>
      </c>
      <c r="O216">
        <v>13.542878027710399</v>
      </c>
      <c r="P216">
        <v>46.735897810930702</v>
      </c>
      <c r="Q216">
        <v>2.9060016315714001E-2</v>
      </c>
    </row>
    <row r="217" spans="1:17" x14ac:dyDescent="0.3">
      <c r="A217" t="s">
        <v>526</v>
      </c>
      <c r="B217" t="s">
        <v>527</v>
      </c>
      <c r="C217" t="s">
        <v>3129</v>
      </c>
      <c r="D217" t="s">
        <v>528</v>
      </c>
      <c r="E217">
        <v>37584.666897299998</v>
      </c>
      <c r="F217">
        <v>33363.9</v>
      </c>
      <c r="G217">
        <v>-14.4244661228359</v>
      </c>
      <c r="H217">
        <v>7.8215253998567498</v>
      </c>
      <c r="I217">
        <v>8.7523721412319802</v>
      </c>
      <c r="J217">
        <v>2.4993583340999899</v>
      </c>
      <c r="K217">
        <v>34950.506237958398</v>
      </c>
      <c r="L217">
        <v>33990.116612913604</v>
      </c>
      <c r="M217">
        <v>28.936324599026499</v>
      </c>
      <c r="N217">
        <v>0.968422621273345</v>
      </c>
      <c r="O217">
        <v>22.457206741418101</v>
      </c>
      <c r="P217">
        <v>17.070628917907399</v>
      </c>
      <c r="Q217">
        <v>2.4233286563109999E-2</v>
      </c>
    </row>
    <row r="218" spans="1:17" x14ac:dyDescent="0.3">
      <c r="A218" t="s">
        <v>529</v>
      </c>
      <c r="B218" t="s">
        <v>530</v>
      </c>
      <c r="C218" t="s">
        <v>3124</v>
      </c>
      <c r="D218" t="s">
        <v>128</v>
      </c>
      <c r="E218">
        <v>37123.565734324999</v>
      </c>
      <c r="F218">
        <v>43231.55</v>
      </c>
      <c r="G218">
        <v>-4.3526315029031402</v>
      </c>
      <c r="H218">
        <v>-8.7810695735210107</v>
      </c>
      <c r="I218">
        <v>-15.140283771519499</v>
      </c>
      <c r="J218">
        <v>-0.76707331637875498</v>
      </c>
      <c r="K218">
        <v>48461.523799802198</v>
      </c>
      <c r="L218">
        <v>47667.2572731662</v>
      </c>
      <c r="M218">
        <v>13.3078614127108</v>
      </c>
      <c r="N218">
        <v>2.0408085215009999</v>
      </c>
      <c r="O218">
        <v>38.773650262366203</v>
      </c>
      <c r="P218">
        <v>23.597463526761299</v>
      </c>
      <c r="Q218">
        <v>-2.9318138654834999E-2</v>
      </c>
    </row>
    <row r="219" spans="1:17" x14ac:dyDescent="0.3">
      <c r="A219" t="s">
        <v>531</v>
      </c>
      <c r="B219" t="s">
        <v>532</v>
      </c>
      <c r="C219" t="s">
        <v>3112</v>
      </c>
      <c r="D219" t="s">
        <v>21</v>
      </c>
      <c r="E219">
        <v>36867.289952954998</v>
      </c>
      <c r="F219">
        <v>1357.95</v>
      </c>
      <c r="G219">
        <v>-23.717532473508999</v>
      </c>
      <c r="H219">
        <v>-16.043169223398301</v>
      </c>
      <c r="I219">
        <v>-12.4373294024189</v>
      </c>
      <c r="J219">
        <v>2.4578845726985099</v>
      </c>
      <c r="K219">
        <v>1583.56985024905</v>
      </c>
      <c r="L219">
        <v>1570.3587148844899</v>
      </c>
      <c r="M219">
        <v>30.2008152842299</v>
      </c>
      <c r="N219">
        <v>0.97922923191605404</v>
      </c>
      <c r="O219">
        <v>42.030266210096002</v>
      </c>
      <c r="P219">
        <v>5.0191407911527097</v>
      </c>
      <c r="Q219">
        <v>0.128506267414536</v>
      </c>
    </row>
    <row r="220" spans="1:17" x14ac:dyDescent="0.3">
      <c r="A220" t="s">
        <v>533</v>
      </c>
      <c r="B220" t="s">
        <v>534</v>
      </c>
      <c r="C220" t="s">
        <v>3122</v>
      </c>
      <c r="D220" t="s">
        <v>284</v>
      </c>
      <c r="E220">
        <v>36197.455353459998</v>
      </c>
      <c r="F220">
        <v>1760.45</v>
      </c>
      <c r="G220">
        <v>62.271130336328</v>
      </c>
      <c r="H220">
        <v>-7.4240733364034304</v>
      </c>
      <c r="I220">
        <v>17.288168559744701</v>
      </c>
      <c r="J220">
        <v>-1.3911019813866601</v>
      </c>
      <c r="K220">
        <v>1866.0662156136</v>
      </c>
      <c r="L220">
        <v>1603.2966813584701</v>
      </c>
      <c r="M220">
        <v>32.422087542870599</v>
      </c>
      <c r="N220">
        <v>0.98571183469175705</v>
      </c>
      <c r="O220">
        <v>24.942486296117401</v>
      </c>
      <c r="P220">
        <v>95.269258499251293</v>
      </c>
      <c r="Q220">
        <v>0.15776433330541201</v>
      </c>
    </row>
    <row r="221" spans="1:17" x14ac:dyDescent="0.3">
      <c r="A221" t="s">
        <v>535</v>
      </c>
      <c r="B221" t="s">
        <v>536</v>
      </c>
      <c r="C221" t="s">
        <v>3124</v>
      </c>
      <c r="D221" t="s">
        <v>91</v>
      </c>
      <c r="E221">
        <v>35893.800000000003</v>
      </c>
      <c r="F221">
        <v>979.2</v>
      </c>
      <c r="G221">
        <v>59.706375423572602</v>
      </c>
      <c r="H221">
        <v>-10.218771351973899</v>
      </c>
      <c r="I221">
        <v>0.39296975121945099</v>
      </c>
      <c r="J221">
        <v>2.89122275153164</v>
      </c>
      <c r="K221">
        <v>1140.87106580774</v>
      </c>
      <c r="L221">
        <v>1127.24871663514</v>
      </c>
      <c r="M221">
        <v>27.309713191815401</v>
      </c>
      <c r="N221">
        <v>0.62880557653089497</v>
      </c>
      <c r="O221">
        <v>83.282271241830003</v>
      </c>
      <c r="P221">
        <v>86.514285714285705</v>
      </c>
      <c r="Q221">
        <v>0.158011562030071</v>
      </c>
    </row>
    <row r="222" spans="1:17" x14ac:dyDescent="0.3">
      <c r="A222" t="s">
        <v>537</v>
      </c>
      <c r="B222" t="s">
        <v>538</v>
      </c>
      <c r="C222" t="s">
        <v>3119</v>
      </c>
      <c r="D222" t="s">
        <v>539</v>
      </c>
      <c r="E222">
        <v>35568.25</v>
      </c>
      <c r="F222">
        <v>418.45</v>
      </c>
      <c r="G222">
        <v>32.788711828520803</v>
      </c>
      <c r="H222">
        <v>-13.3580175373109</v>
      </c>
      <c r="I222">
        <v>-14.776887612773301</v>
      </c>
      <c r="J222">
        <v>0.16189831091203299</v>
      </c>
      <c r="K222">
        <v>474.188002080481</v>
      </c>
      <c r="L222">
        <v>446.46568826962198</v>
      </c>
      <c r="M222">
        <v>20.711029580815602</v>
      </c>
      <c r="N222">
        <v>1.05944191659551</v>
      </c>
      <c r="O222">
        <v>48.249492173497401</v>
      </c>
      <c r="P222">
        <v>56.546950991395398</v>
      </c>
      <c r="Q222">
        <v>0.118857701129934</v>
      </c>
    </row>
    <row r="223" spans="1:17" x14ac:dyDescent="0.3">
      <c r="A223" t="s">
        <v>540</v>
      </c>
      <c r="B223" t="s">
        <v>541</v>
      </c>
      <c r="C223" t="s">
        <v>3117</v>
      </c>
      <c r="D223" t="s">
        <v>51</v>
      </c>
      <c r="E223">
        <v>35286.4188465099</v>
      </c>
      <c r="F223">
        <v>2824.9</v>
      </c>
      <c r="G223">
        <v>29.9907264895892</v>
      </c>
      <c r="H223">
        <v>-9.5253384015849196</v>
      </c>
      <c r="I223">
        <v>12.098306727960001</v>
      </c>
      <c r="J223">
        <v>-5.40297715566685</v>
      </c>
      <c r="K223">
        <v>3048.9463396814599</v>
      </c>
      <c r="L223">
        <v>2642.4489969177498</v>
      </c>
      <c r="M223">
        <v>29.1723933001857</v>
      </c>
      <c r="N223">
        <v>0.67596632227008502</v>
      </c>
      <c r="O223">
        <v>23.367198838896901</v>
      </c>
      <c r="P223">
        <v>53.518830498342403</v>
      </c>
      <c r="Q223">
        <v>8.1269096343409994E-2</v>
      </c>
    </row>
    <row r="224" spans="1:17" x14ac:dyDescent="0.3">
      <c r="A224" t="s">
        <v>542</v>
      </c>
      <c r="B224" t="s">
        <v>543</v>
      </c>
      <c r="C224" t="s">
        <v>3124</v>
      </c>
      <c r="D224" t="s">
        <v>544</v>
      </c>
      <c r="E224">
        <v>35122.1399348099</v>
      </c>
      <c r="F224">
        <v>3889.95</v>
      </c>
      <c r="G224">
        <v>29.662391322080801</v>
      </c>
      <c r="H224">
        <v>-7.4106574822640203</v>
      </c>
      <c r="I224">
        <v>-6.9691828989611304</v>
      </c>
      <c r="J224">
        <v>4.2150458510132198</v>
      </c>
      <c r="K224">
        <v>4157.5381534574099</v>
      </c>
      <c r="L224">
        <v>3937.9246071496</v>
      </c>
      <c r="M224">
        <v>34.251677324047201</v>
      </c>
      <c r="N224">
        <v>0.83071692491415705</v>
      </c>
      <c r="O224">
        <v>29.556935179115399</v>
      </c>
      <c r="P224">
        <v>52.7267373380447</v>
      </c>
      <c r="Q224">
        <v>0.176676882318999</v>
      </c>
    </row>
    <row r="225" spans="1:17" x14ac:dyDescent="0.3">
      <c r="A225" t="s">
        <v>545</v>
      </c>
      <c r="B225" t="s">
        <v>546</v>
      </c>
      <c r="C225" t="s">
        <v>3124</v>
      </c>
      <c r="D225" t="s">
        <v>244</v>
      </c>
      <c r="E225">
        <v>35098.471122274997</v>
      </c>
      <c r="F225">
        <v>8737.85</v>
      </c>
      <c r="G225">
        <v>39.7990756312645</v>
      </c>
      <c r="H225">
        <v>-8.3847424753441402</v>
      </c>
      <c r="I225">
        <v>6.43153558274759</v>
      </c>
      <c r="J225">
        <v>-1.3112923254633</v>
      </c>
      <c r="K225">
        <v>9467.3449589362299</v>
      </c>
      <c r="L225">
        <v>8161.9349401764803</v>
      </c>
      <c r="M225">
        <v>30.2317546028858</v>
      </c>
      <c r="N225">
        <v>0.78589486231928496</v>
      </c>
      <c r="O225">
        <v>25.889091710203299</v>
      </c>
      <c r="P225">
        <v>70.579507852687698</v>
      </c>
      <c r="Q225">
        <v>0.26859222078925399</v>
      </c>
    </row>
    <row r="226" spans="1:17" x14ac:dyDescent="0.3">
      <c r="A226" t="s">
        <v>547</v>
      </c>
      <c r="B226" t="s">
        <v>548</v>
      </c>
      <c r="C226" t="s">
        <v>3124</v>
      </c>
      <c r="D226" t="s">
        <v>244</v>
      </c>
      <c r="E226">
        <v>34808.416618299998</v>
      </c>
      <c r="F226">
        <v>5437.9</v>
      </c>
      <c r="G226">
        <v>99.630641849022794</v>
      </c>
      <c r="H226">
        <v>8.0403831437249593</v>
      </c>
      <c r="I226">
        <v>113.963802136607</v>
      </c>
      <c r="J226">
        <v>9.2845675276359803</v>
      </c>
      <c r="K226">
        <v>5314.8247475902099</v>
      </c>
      <c r="L226">
        <v>4145.4418739843204</v>
      </c>
      <c r="M226">
        <v>45.124840901838198</v>
      </c>
      <c r="N226">
        <v>1.10010904542693</v>
      </c>
      <c r="O226">
        <v>11.034590558855401</v>
      </c>
      <c r="P226">
        <v>138.93929740536501</v>
      </c>
    </row>
    <row r="227" spans="1:17" x14ac:dyDescent="0.3">
      <c r="A227" t="s">
        <v>549</v>
      </c>
      <c r="B227" t="s">
        <v>550</v>
      </c>
      <c r="C227" t="s">
        <v>3124</v>
      </c>
      <c r="D227" t="s">
        <v>315</v>
      </c>
      <c r="E227">
        <v>34656.946553299997</v>
      </c>
      <c r="F227">
        <v>1317.35</v>
      </c>
      <c r="G227">
        <v>128.85257670745199</v>
      </c>
      <c r="H227">
        <v>-11.8951603494076</v>
      </c>
      <c r="I227">
        <v>3.6375427428454499</v>
      </c>
      <c r="J227">
        <v>-4.8623228137080297</v>
      </c>
      <c r="K227">
        <v>1632.6504582387099</v>
      </c>
      <c r="L227">
        <v>1572.8523735024201</v>
      </c>
      <c r="M227">
        <v>24.314914409931198</v>
      </c>
      <c r="N227">
        <v>0.30501059557709997</v>
      </c>
      <c r="O227">
        <v>126.16996242456401</v>
      </c>
      <c r="P227">
        <v>150.85213748452799</v>
      </c>
      <c r="Q227">
        <v>0.183443693641305</v>
      </c>
    </row>
    <row r="228" spans="1:17" x14ac:dyDescent="0.3">
      <c r="A228" t="s">
        <v>551</v>
      </c>
      <c r="B228" t="s">
        <v>552</v>
      </c>
      <c r="C228" t="s">
        <v>3117</v>
      </c>
      <c r="D228" t="s">
        <v>160</v>
      </c>
      <c r="E228">
        <v>34612.351914874998</v>
      </c>
      <c r="F228">
        <v>862.75</v>
      </c>
      <c r="G228">
        <v>0.81154206927616401</v>
      </c>
      <c r="H228">
        <v>5.5951262328510998</v>
      </c>
      <c r="I228">
        <v>21.2796670632715</v>
      </c>
      <c r="J228">
        <v>6.1022132097400297</v>
      </c>
      <c r="K228">
        <v>869.25372907878204</v>
      </c>
      <c r="L228">
        <v>797.22800264068701</v>
      </c>
      <c r="M228">
        <v>39.651011043020297</v>
      </c>
      <c r="N228">
        <v>0.77075015825849702</v>
      </c>
      <c r="O228">
        <v>9.56244566792234</v>
      </c>
      <c r="P228">
        <v>41.981403768616801</v>
      </c>
      <c r="Q228">
        <v>2.9579632548139001E-2</v>
      </c>
    </row>
    <row r="229" spans="1:17" x14ac:dyDescent="0.3">
      <c r="A229" t="s">
        <v>553</v>
      </c>
      <c r="B229" t="s">
        <v>554</v>
      </c>
      <c r="C229" t="s">
        <v>3117</v>
      </c>
      <c r="D229" t="s">
        <v>51</v>
      </c>
      <c r="E229">
        <v>34275.905242250003</v>
      </c>
      <c r="F229">
        <v>259.7</v>
      </c>
      <c r="G229">
        <v>94.890170153436699</v>
      </c>
      <c r="H229">
        <v>18.623709025378002</v>
      </c>
      <c r="I229">
        <v>61.835135318074997</v>
      </c>
      <c r="J229">
        <v>-5.0118391777139903</v>
      </c>
      <c r="K229">
        <v>236.87527159058999</v>
      </c>
      <c r="L229">
        <v>183.59809099898499</v>
      </c>
      <c r="M229">
        <v>47.095143342096002</v>
      </c>
      <c r="N229">
        <v>1.5890162758573401</v>
      </c>
      <c r="O229">
        <v>18.559876780901</v>
      </c>
      <c r="P229">
        <v>127.10975076519399</v>
      </c>
      <c r="Q229">
        <v>5.2096893533132002E-2</v>
      </c>
    </row>
    <row r="230" spans="1:17" x14ac:dyDescent="0.3">
      <c r="A230" t="s">
        <v>555</v>
      </c>
      <c r="B230" t="s">
        <v>556</v>
      </c>
      <c r="C230" t="s">
        <v>3127</v>
      </c>
      <c r="D230" t="s">
        <v>287</v>
      </c>
      <c r="E230">
        <v>34010.9687037599</v>
      </c>
      <c r="F230">
        <v>2572.9</v>
      </c>
      <c r="G230">
        <v>0.57869442157182105</v>
      </c>
      <c r="H230">
        <v>-3.7106387562781</v>
      </c>
      <c r="I230">
        <v>-2.9493627731781502</v>
      </c>
      <c r="J230">
        <v>-1.45591608003771</v>
      </c>
      <c r="K230">
        <v>2776.3841857754401</v>
      </c>
      <c r="L230">
        <v>2613.9739992530899</v>
      </c>
      <c r="M230">
        <v>27.811430322505998</v>
      </c>
      <c r="N230">
        <v>0.719752184801142</v>
      </c>
      <c r="O230">
        <v>23.168409188075699</v>
      </c>
      <c r="P230">
        <v>27.308263236021698</v>
      </c>
      <c r="Q230">
        <v>-1.4527524676055999E-2</v>
      </c>
    </row>
    <row r="231" spans="1:17" x14ac:dyDescent="0.3">
      <c r="A231" t="s">
        <v>557</v>
      </c>
      <c r="B231" t="s">
        <v>558</v>
      </c>
      <c r="C231" t="s">
        <v>3113</v>
      </c>
      <c r="D231" t="s">
        <v>54</v>
      </c>
      <c r="E231">
        <v>33899.612724382001</v>
      </c>
      <c r="F231">
        <v>135.91</v>
      </c>
      <c r="G231">
        <v>-27.045903610972498</v>
      </c>
      <c r="H231">
        <v>-10.2465757091407</v>
      </c>
      <c r="I231">
        <v>-20.125761108692998</v>
      </c>
      <c r="J231">
        <v>-1.3045701605097</v>
      </c>
      <c r="K231">
        <v>158.08926159393499</v>
      </c>
      <c r="L231">
        <v>161.571357604768</v>
      </c>
      <c r="M231">
        <v>25.8953293545371</v>
      </c>
      <c r="N231">
        <v>0.97947769154086795</v>
      </c>
      <c r="O231">
        <v>42.925465381502399</v>
      </c>
      <c r="P231">
        <v>1.3497390007457</v>
      </c>
      <c r="Q231">
        <v>6.2511453587727001E-2</v>
      </c>
    </row>
    <row r="232" spans="1:17" x14ac:dyDescent="0.3">
      <c r="A232" t="s">
        <v>559</v>
      </c>
      <c r="B232" t="s">
        <v>560</v>
      </c>
      <c r="C232" t="s">
        <v>3111</v>
      </c>
      <c r="D232" t="s">
        <v>196</v>
      </c>
      <c r="E232">
        <v>33848.14244625</v>
      </c>
      <c r="F232">
        <v>491.7</v>
      </c>
      <c r="G232">
        <v>-3.6332362166086298</v>
      </c>
      <c r="H232">
        <v>-10.808027821978101</v>
      </c>
      <c r="I232">
        <v>-14.9756107716939</v>
      </c>
      <c r="J232">
        <v>0.78886550652618503</v>
      </c>
      <c r="K232">
        <v>565.63177393261003</v>
      </c>
      <c r="L232">
        <v>571.19359645724398</v>
      </c>
      <c r="M232">
        <v>25.066200394390201</v>
      </c>
      <c r="N232">
        <v>0.48889446931354402</v>
      </c>
      <c r="O232">
        <v>40.319300386414398</v>
      </c>
      <c r="P232">
        <v>18.696439348219599</v>
      </c>
      <c r="Q232">
        <v>-6.6659122834711995E-2</v>
      </c>
    </row>
    <row r="233" spans="1:17" x14ac:dyDescent="0.3">
      <c r="A233" t="s">
        <v>561</v>
      </c>
      <c r="B233" t="s">
        <v>562</v>
      </c>
      <c r="C233" t="s">
        <v>3119</v>
      </c>
      <c r="D233" t="s">
        <v>215</v>
      </c>
      <c r="E233">
        <v>33734.467521600003</v>
      </c>
      <c r="F233">
        <v>2398.25</v>
      </c>
      <c r="G233">
        <v>28.0434528104654</v>
      </c>
      <c r="H233">
        <v>11.0826955726069</v>
      </c>
      <c r="I233">
        <v>9.8769724099104206</v>
      </c>
      <c r="J233">
        <v>6.6132092036836001</v>
      </c>
      <c r="K233">
        <v>2408.8219113478299</v>
      </c>
      <c r="L233">
        <v>2261.1808056243699</v>
      </c>
      <c r="M233">
        <v>47.293642310257702</v>
      </c>
      <c r="N233">
        <v>1.39753820325017</v>
      </c>
      <c r="O233">
        <v>27.647242781194599</v>
      </c>
      <c r="P233">
        <v>52.5264731134925</v>
      </c>
      <c r="Q233">
        <v>2.2866312189524E-2</v>
      </c>
    </row>
    <row r="234" spans="1:17" x14ac:dyDescent="0.3">
      <c r="A234" t="s">
        <v>563</v>
      </c>
      <c r="B234" t="s">
        <v>564</v>
      </c>
      <c r="C234" t="s">
        <v>3113</v>
      </c>
      <c r="D234" t="s">
        <v>208</v>
      </c>
      <c r="E234">
        <v>33496.868693279997</v>
      </c>
      <c r="F234">
        <v>6620.55</v>
      </c>
      <c r="G234">
        <v>84.271668926691802</v>
      </c>
      <c r="H234">
        <v>3.34910421194092</v>
      </c>
      <c r="I234">
        <v>-4.8546572742190497</v>
      </c>
      <c r="J234">
        <v>6.36607382870279</v>
      </c>
      <c r="K234">
        <v>6754.9073125380301</v>
      </c>
      <c r="L234">
        <v>6206.97792738301</v>
      </c>
      <c r="M234">
        <v>39.8057924918499</v>
      </c>
      <c r="N234">
        <v>0.39609683988264599</v>
      </c>
      <c r="O234">
        <v>47.372197173950802</v>
      </c>
      <c r="P234">
        <v>106.89218750000001</v>
      </c>
      <c r="Q234">
        <v>0.137322973555737</v>
      </c>
    </row>
    <row r="235" spans="1:17" x14ac:dyDescent="0.3">
      <c r="A235" t="s">
        <v>565</v>
      </c>
      <c r="B235" t="s">
        <v>566</v>
      </c>
      <c r="C235" t="s">
        <v>3113</v>
      </c>
      <c r="D235" t="s">
        <v>567</v>
      </c>
      <c r="E235">
        <v>33380.573154999998</v>
      </c>
      <c r="F235">
        <v>606.85</v>
      </c>
      <c r="G235">
        <v>13.4647680458383</v>
      </c>
      <c r="H235">
        <v>4.9606798775219101</v>
      </c>
      <c r="I235">
        <v>-9.4942711698728299</v>
      </c>
      <c r="J235">
        <v>1.07334901719991</v>
      </c>
      <c r="K235">
        <v>641.49337781202303</v>
      </c>
      <c r="L235">
        <v>638.71163986025897</v>
      </c>
      <c r="M235">
        <v>33.059286942348997</v>
      </c>
      <c r="N235">
        <v>0.74834869545388505</v>
      </c>
      <c r="O235">
        <v>36.2363022163631</v>
      </c>
      <c r="P235">
        <v>35.201069399576703</v>
      </c>
      <c r="Q235">
        <v>4.3349273633934003E-2</v>
      </c>
    </row>
    <row r="236" spans="1:17" x14ac:dyDescent="0.3">
      <c r="A236" t="s">
        <v>568</v>
      </c>
      <c r="B236" t="s">
        <v>569</v>
      </c>
      <c r="C236" t="s">
        <v>3124</v>
      </c>
      <c r="D236" t="s">
        <v>271</v>
      </c>
      <c r="E236">
        <v>32799.310443900002</v>
      </c>
      <c r="F236">
        <v>3514.7</v>
      </c>
      <c r="G236">
        <v>-23.459852687401</v>
      </c>
      <c r="H236">
        <v>-7.6333888939824597</v>
      </c>
      <c r="I236">
        <v>-13.468001912328999</v>
      </c>
      <c r="J236">
        <v>-2.8287955882120999</v>
      </c>
      <c r="K236">
        <v>4015.4352711988399</v>
      </c>
      <c r="L236">
        <v>3999.3140076969999</v>
      </c>
      <c r="M236">
        <v>8.7554983230593706</v>
      </c>
      <c r="N236">
        <v>1.4753514475463201</v>
      </c>
      <c r="O236">
        <v>40.835633197712397</v>
      </c>
      <c r="P236">
        <v>3.2338600716677401</v>
      </c>
      <c r="Q236">
        <v>7.2120160680229001E-2</v>
      </c>
    </row>
    <row r="237" spans="1:17" x14ac:dyDescent="0.3">
      <c r="A237" t="s">
        <v>570</v>
      </c>
      <c r="B237" t="s">
        <v>571</v>
      </c>
      <c r="C237" t="s">
        <v>3118</v>
      </c>
      <c r="D237" t="s">
        <v>151</v>
      </c>
      <c r="E237">
        <v>32780.089436759998</v>
      </c>
      <c r="F237">
        <v>236.4</v>
      </c>
      <c r="G237">
        <v>30.032830265274601</v>
      </c>
      <c r="H237">
        <v>-5.3431133623885803</v>
      </c>
      <c r="I237">
        <v>1.98236385661551</v>
      </c>
      <c r="J237">
        <v>-3.7186315423188199</v>
      </c>
      <c r="K237">
        <v>259.84386866694899</v>
      </c>
      <c r="L237">
        <v>242.14003057463401</v>
      </c>
      <c r="M237">
        <v>26.1566265275031</v>
      </c>
      <c r="N237">
        <v>0.33974000830392997</v>
      </c>
      <c r="O237">
        <v>31.895093062605699</v>
      </c>
      <c r="P237">
        <v>63.034482758620598</v>
      </c>
      <c r="Q237">
        <v>0.14896855373269799</v>
      </c>
    </row>
    <row r="238" spans="1:17" x14ac:dyDescent="0.3">
      <c r="A238" t="s">
        <v>572</v>
      </c>
      <c r="B238" t="s">
        <v>573</v>
      </c>
      <c r="C238" t="s">
        <v>3115</v>
      </c>
      <c r="D238" t="s">
        <v>37</v>
      </c>
      <c r="E238">
        <v>32772.74</v>
      </c>
      <c r="F238">
        <v>6302.45</v>
      </c>
      <c r="G238">
        <v>180.90654639370001</v>
      </c>
      <c r="H238">
        <v>-1.05416469272569</v>
      </c>
      <c r="I238">
        <v>83.462123938094507</v>
      </c>
      <c r="J238">
        <v>-0.79087456902948805</v>
      </c>
      <c r="K238">
        <v>6513.0687708155701</v>
      </c>
      <c r="L238">
        <v>4878.8469057239799</v>
      </c>
      <c r="M238">
        <v>33.259778925260498</v>
      </c>
      <c r="N238">
        <v>0.30236577890781302</v>
      </c>
      <c r="O238">
        <v>34.5508492729018</v>
      </c>
      <c r="P238">
        <v>213.55472636815901</v>
      </c>
      <c r="Q238">
        <v>0.17627645202773601</v>
      </c>
    </row>
    <row r="239" spans="1:17" x14ac:dyDescent="0.3">
      <c r="A239" t="s">
        <v>574</v>
      </c>
      <c r="B239" t="s">
        <v>575</v>
      </c>
      <c r="C239" t="s">
        <v>3121</v>
      </c>
      <c r="D239" t="s">
        <v>75</v>
      </c>
      <c r="E239">
        <v>32591.184757440002</v>
      </c>
      <c r="F239">
        <v>1737.6</v>
      </c>
      <c r="G239">
        <v>-38.835201088759597</v>
      </c>
      <c r="H239">
        <v>0.61555845166935796</v>
      </c>
      <c r="I239">
        <v>-6.8751534484728598</v>
      </c>
      <c r="J239">
        <v>4.6217682437871099</v>
      </c>
      <c r="K239">
        <v>1828.3918972569099</v>
      </c>
      <c r="L239">
        <v>1893.35607751362</v>
      </c>
      <c r="M239">
        <v>34.4567796685565</v>
      </c>
      <c r="N239">
        <v>0.57294228308468298</v>
      </c>
      <c r="O239">
        <v>39.888351749539503</v>
      </c>
      <c r="P239">
        <v>5.2198134915828902</v>
      </c>
      <c r="Q239">
        <v>-4.7695914970834002E-2</v>
      </c>
    </row>
    <row r="240" spans="1:17" x14ac:dyDescent="0.3">
      <c r="A240" t="s">
        <v>576</v>
      </c>
      <c r="B240" t="s">
        <v>577</v>
      </c>
      <c r="C240" t="s">
        <v>3125</v>
      </c>
      <c r="D240" t="s">
        <v>578</v>
      </c>
      <c r="E240">
        <v>32251.510150639999</v>
      </c>
      <c r="F240">
        <v>1327.7</v>
      </c>
      <c r="G240">
        <v>-22.102794690023401</v>
      </c>
      <c r="H240">
        <v>8.2489693745539601</v>
      </c>
      <c r="I240">
        <v>26.935195003806701</v>
      </c>
      <c r="J240">
        <v>2.68177206212013</v>
      </c>
      <c r="K240">
        <v>1306.8243652415499</v>
      </c>
      <c r="L240">
        <v>1193.05238923046</v>
      </c>
      <c r="M240">
        <v>41.491557020379602</v>
      </c>
      <c r="N240">
        <v>0.81337005945563001</v>
      </c>
      <c r="O240">
        <v>12.0659787602621</v>
      </c>
      <c r="P240">
        <v>49.844816883923002</v>
      </c>
      <c r="Q240">
        <v>3.1731506590344002E-2</v>
      </c>
    </row>
    <row r="241" spans="1:17" hidden="1" x14ac:dyDescent="0.3">
      <c r="A241" t="s">
        <v>579</v>
      </c>
      <c r="B241" t="s">
        <v>580</v>
      </c>
      <c r="C241" t="s">
        <v>3128</v>
      </c>
      <c r="D241" t="s">
        <v>138</v>
      </c>
      <c r="E241">
        <v>32216.064643341</v>
      </c>
      <c r="F241">
        <v>379.24</v>
      </c>
      <c r="G241">
        <v>1.18486890582797</v>
      </c>
      <c r="H241">
        <v>5.1620389538285298</v>
      </c>
      <c r="I241">
        <v>2.7243124329330999</v>
      </c>
      <c r="J241">
        <v>2.1031528038156799</v>
      </c>
      <c r="K241">
        <v>388.25006163193001</v>
      </c>
      <c r="L241">
        <v>369.11840913959003</v>
      </c>
      <c r="M241">
        <v>56.330526885428</v>
      </c>
      <c r="N241">
        <v>0.47530601207445899</v>
      </c>
      <c r="O241">
        <v>6.7925324332876302</v>
      </c>
      <c r="P241">
        <v>33.535211267605597</v>
      </c>
      <c r="Q241">
        <v>-0.123824141917355</v>
      </c>
    </row>
    <row r="242" spans="1:17" x14ac:dyDescent="0.3">
      <c r="A242" t="s">
        <v>581</v>
      </c>
      <c r="B242" t="s">
        <v>582</v>
      </c>
      <c r="C242" t="s">
        <v>3117</v>
      </c>
      <c r="D242" t="s">
        <v>51</v>
      </c>
      <c r="E242">
        <v>32133.734395879899</v>
      </c>
      <c r="F242">
        <v>1262.3</v>
      </c>
      <c r="G242">
        <v>97.243494823986794</v>
      </c>
      <c r="H242">
        <v>6.8685534063921496</v>
      </c>
      <c r="I242">
        <v>83.8096527515075</v>
      </c>
      <c r="J242">
        <v>-7.12480033337427</v>
      </c>
      <c r="K242">
        <v>1204.33061949015</v>
      </c>
      <c r="L242">
        <v>938.706421884728</v>
      </c>
      <c r="M242">
        <v>47.684576549337301</v>
      </c>
      <c r="N242">
        <v>0.59196024172386397</v>
      </c>
      <c r="O242">
        <v>7.2605561277033903</v>
      </c>
      <c r="P242">
        <v>126.016114592658</v>
      </c>
      <c r="Q242">
        <v>0.116350764500978</v>
      </c>
    </row>
    <row r="243" spans="1:17" hidden="1" x14ac:dyDescent="0.3">
      <c r="A243" t="s">
        <v>583</v>
      </c>
      <c r="B243" t="s">
        <v>584</v>
      </c>
      <c r="C243" t="s">
        <v>3128</v>
      </c>
      <c r="D243" t="s">
        <v>34</v>
      </c>
      <c r="E243">
        <v>31943.707524710899</v>
      </c>
      <c r="F243">
        <v>50.57</v>
      </c>
      <c r="G243">
        <v>-2.0380158890640701</v>
      </c>
      <c r="H243">
        <v>2.2471144435817099</v>
      </c>
      <c r="I243">
        <v>-14.5533867318016</v>
      </c>
      <c r="J243">
        <v>-1.6456322803407299</v>
      </c>
      <c r="K243">
        <v>53.715303489292502</v>
      </c>
      <c r="L243">
        <v>54.910315760367801</v>
      </c>
      <c r="M243">
        <v>26.779741250916</v>
      </c>
      <c r="N243">
        <v>0.97614533678028303</v>
      </c>
      <c r="O243">
        <v>53.252916749060603</v>
      </c>
      <c r="P243">
        <v>26.741854636591398</v>
      </c>
      <c r="Q243">
        <v>0.101948859523805</v>
      </c>
    </row>
    <row r="244" spans="1:17" x14ac:dyDescent="0.3">
      <c r="A244" t="s">
        <v>585</v>
      </c>
      <c r="B244" t="s">
        <v>586</v>
      </c>
      <c r="C244" t="s">
        <v>3113</v>
      </c>
      <c r="D244" t="s">
        <v>54</v>
      </c>
      <c r="E244">
        <v>31884.043422499999</v>
      </c>
      <c r="F244">
        <v>258.25</v>
      </c>
      <c r="G244">
        <v>-26.2564426522448</v>
      </c>
      <c r="H244">
        <v>-1.6873721529347701</v>
      </c>
      <c r="I244">
        <v>-8.6678121681095703</v>
      </c>
      <c r="J244">
        <v>-0.99418670113369501</v>
      </c>
      <c r="K244">
        <v>289.14269289332498</v>
      </c>
      <c r="L244">
        <v>290.90174019570799</v>
      </c>
      <c r="M244">
        <v>25.309790744971401</v>
      </c>
      <c r="N244">
        <v>0.41644878753724501</v>
      </c>
      <c r="O244">
        <v>32.817037754114203</v>
      </c>
      <c r="P244">
        <v>4.8943948009748199</v>
      </c>
      <c r="Q244">
        <v>4.0952677853649998E-2</v>
      </c>
    </row>
    <row r="245" spans="1:17" x14ac:dyDescent="0.3">
      <c r="A245" t="s">
        <v>587</v>
      </c>
      <c r="B245" t="s">
        <v>588</v>
      </c>
      <c r="C245" t="s">
        <v>3129</v>
      </c>
      <c r="D245" t="s">
        <v>165</v>
      </c>
      <c r="E245">
        <v>31413.918622364999</v>
      </c>
      <c r="F245">
        <v>932.85</v>
      </c>
      <c r="G245">
        <v>18.241802212535699</v>
      </c>
      <c r="H245">
        <v>-7.38747243791593</v>
      </c>
      <c r="I245">
        <v>6.3875231367188698</v>
      </c>
      <c r="J245">
        <v>-2.5597818560000798</v>
      </c>
      <c r="K245">
        <v>1044.27641487455</v>
      </c>
      <c r="L245">
        <v>925.39238432044601</v>
      </c>
      <c r="M245">
        <v>18.544913497873399</v>
      </c>
      <c r="N245">
        <v>0.20409116000692301</v>
      </c>
      <c r="O245">
        <v>40.858658948383898</v>
      </c>
      <c r="P245">
        <v>45.179363473659599</v>
      </c>
      <c r="Q245">
        <v>4.3296010354479997E-2</v>
      </c>
    </row>
    <row r="246" spans="1:17" x14ac:dyDescent="0.3">
      <c r="A246" t="s">
        <v>589</v>
      </c>
      <c r="B246" t="s">
        <v>590</v>
      </c>
      <c r="C246" t="s">
        <v>3115</v>
      </c>
      <c r="D246" t="s">
        <v>203</v>
      </c>
      <c r="E246">
        <v>31138.9221434549</v>
      </c>
      <c r="F246">
        <v>9556.15</v>
      </c>
      <c r="G246">
        <v>28.017905255023098</v>
      </c>
      <c r="H246">
        <v>9.3678057196208808</v>
      </c>
      <c r="I246">
        <v>32.142626721811503</v>
      </c>
      <c r="J246">
        <v>-5.9618353780981499</v>
      </c>
      <c r="K246">
        <v>9063.9632907494197</v>
      </c>
      <c r="L246">
        <v>7854.3689061661498</v>
      </c>
      <c r="M246">
        <v>48.230122954776697</v>
      </c>
      <c r="N246">
        <v>1.5184406605879901</v>
      </c>
      <c r="O246">
        <v>11.2686594496737</v>
      </c>
      <c r="P246">
        <v>60.444422058243298</v>
      </c>
      <c r="Q246">
        <v>6.0724870337294998E-2</v>
      </c>
    </row>
    <row r="247" spans="1:17" x14ac:dyDescent="0.3">
      <c r="A247" t="s">
        <v>591</v>
      </c>
      <c r="B247" t="s">
        <v>592</v>
      </c>
      <c r="C247" t="s">
        <v>3125</v>
      </c>
      <c r="D247" t="s">
        <v>114</v>
      </c>
      <c r="E247">
        <v>30945.067519650001</v>
      </c>
      <c r="F247">
        <v>290.10000000000002</v>
      </c>
      <c r="G247">
        <v>13.388328757371401</v>
      </c>
      <c r="H247">
        <v>-8.2864869107924601</v>
      </c>
      <c r="I247">
        <v>7.6076159438697299</v>
      </c>
      <c r="J247">
        <v>0.40736796375179202</v>
      </c>
      <c r="K247">
        <v>316.328517462467</v>
      </c>
      <c r="L247">
        <v>294.91075696671999</v>
      </c>
      <c r="M247">
        <v>25.7249727873184</v>
      </c>
      <c r="N247">
        <v>0.98026968224768496</v>
      </c>
      <c r="O247">
        <v>25.6118579800068</v>
      </c>
      <c r="P247">
        <v>45.962264150943398</v>
      </c>
      <c r="Q247">
        <v>-2.1873447054133001E-2</v>
      </c>
    </row>
    <row r="248" spans="1:17" x14ac:dyDescent="0.3">
      <c r="A248" t="s">
        <v>593</v>
      </c>
      <c r="B248" t="s">
        <v>594</v>
      </c>
      <c r="C248" t="s">
        <v>3121</v>
      </c>
      <c r="D248" t="s">
        <v>75</v>
      </c>
      <c r="E248">
        <v>30705.243923634898</v>
      </c>
      <c r="F248">
        <v>3973.85</v>
      </c>
      <c r="G248">
        <v>-5.1127830795734797</v>
      </c>
      <c r="H248">
        <v>1.2632654502907199</v>
      </c>
      <c r="I248">
        <v>-5.56825634499749</v>
      </c>
      <c r="J248">
        <v>2.3859456612291399</v>
      </c>
      <c r="K248">
        <v>4311.3938171190703</v>
      </c>
      <c r="L248">
        <v>4192.7312149126301</v>
      </c>
      <c r="M248">
        <v>22.818551063089899</v>
      </c>
      <c r="N248">
        <v>0.74360479665499901</v>
      </c>
      <c r="O248">
        <v>23.192873409917301</v>
      </c>
      <c r="P248">
        <v>16.427640156453698</v>
      </c>
      <c r="Q248">
        <v>-7.0163036424660003E-3</v>
      </c>
    </row>
    <row r="249" spans="1:17" x14ac:dyDescent="0.3">
      <c r="A249" t="s">
        <v>595</v>
      </c>
      <c r="B249" t="s">
        <v>596</v>
      </c>
      <c r="C249" t="s">
        <v>3122</v>
      </c>
      <c r="D249" t="s">
        <v>597</v>
      </c>
      <c r="E249">
        <v>30679.988777750001</v>
      </c>
      <c r="F249">
        <v>1127.75</v>
      </c>
      <c r="G249">
        <v>-31.701486117882801</v>
      </c>
      <c r="H249">
        <v>-0.127339976712495</v>
      </c>
      <c r="I249">
        <v>-2.1418669562088199</v>
      </c>
      <c r="J249">
        <v>-0.55164499115976495</v>
      </c>
      <c r="K249">
        <v>1215.76810404359</v>
      </c>
      <c r="L249">
        <v>1202.44212333008</v>
      </c>
      <c r="M249">
        <v>28.235643369597199</v>
      </c>
      <c r="N249">
        <v>0.45339020016159898</v>
      </c>
      <c r="O249">
        <v>27.7942806473065</v>
      </c>
      <c r="P249">
        <v>13.908388465229001</v>
      </c>
      <c r="Q249">
        <v>9.8356083837448996E-2</v>
      </c>
    </row>
    <row r="250" spans="1:17" x14ac:dyDescent="0.3">
      <c r="A250" t="s">
        <v>598</v>
      </c>
      <c r="B250" t="s">
        <v>599</v>
      </c>
      <c r="C250" t="s">
        <v>3113</v>
      </c>
      <c r="D250" t="s">
        <v>376</v>
      </c>
      <c r="E250">
        <v>30282.849970470001</v>
      </c>
      <c r="F250">
        <v>5949.15</v>
      </c>
      <c r="G250">
        <v>93.240560688978704</v>
      </c>
      <c r="H250">
        <v>0.65371713167448897</v>
      </c>
      <c r="I250">
        <v>47.972987939058598</v>
      </c>
      <c r="J250">
        <v>-2.96676165521699</v>
      </c>
      <c r="K250">
        <v>5989.32163462061</v>
      </c>
      <c r="L250">
        <v>4608.2880484178104</v>
      </c>
      <c r="M250">
        <v>24.4606342419975</v>
      </c>
      <c r="N250">
        <v>0.93460363711879602</v>
      </c>
      <c r="O250">
        <v>15.4786818284965</v>
      </c>
      <c r="P250">
        <v>127.23158015354601</v>
      </c>
      <c r="Q250">
        <v>0.145152180868551</v>
      </c>
    </row>
    <row r="251" spans="1:17" x14ac:dyDescent="0.3">
      <c r="A251" t="s">
        <v>600</v>
      </c>
      <c r="B251" t="s">
        <v>601</v>
      </c>
      <c r="C251" t="s">
        <v>3115</v>
      </c>
      <c r="D251" t="s">
        <v>229</v>
      </c>
      <c r="E251">
        <v>30200.1979335</v>
      </c>
      <c r="F251">
        <v>2257.5</v>
      </c>
      <c r="G251">
        <v>39.418318217944403</v>
      </c>
      <c r="H251">
        <v>12.3497416550845</v>
      </c>
      <c r="I251">
        <v>33.014935829398702</v>
      </c>
      <c r="J251">
        <v>-0.69448824021366096</v>
      </c>
      <c r="K251">
        <v>2171.59656008919</v>
      </c>
      <c r="L251">
        <v>1854.1065444338899</v>
      </c>
      <c r="M251">
        <v>37.795103188668797</v>
      </c>
      <c r="N251">
        <v>0.48436904330008801</v>
      </c>
      <c r="O251">
        <v>11.805094130675499</v>
      </c>
      <c r="P251">
        <v>63.925498311730699</v>
      </c>
      <c r="Q251">
        <v>8.8057144312594995E-2</v>
      </c>
    </row>
    <row r="252" spans="1:17" x14ac:dyDescent="0.3">
      <c r="A252" t="s">
        <v>602</v>
      </c>
      <c r="B252" t="s">
        <v>603</v>
      </c>
      <c r="C252" t="s">
        <v>578</v>
      </c>
      <c r="D252" t="s">
        <v>578</v>
      </c>
      <c r="E252">
        <v>30047.159670000001</v>
      </c>
      <c r="F252">
        <v>879.05</v>
      </c>
      <c r="G252">
        <v>-5.8735961402860104</v>
      </c>
      <c r="H252">
        <v>3.73926834025671</v>
      </c>
      <c r="I252">
        <v>2.6026902745530398</v>
      </c>
      <c r="J252">
        <v>6.9128529442773301</v>
      </c>
      <c r="K252">
        <v>912.07223157862597</v>
      </c>
      <c r="L252">
        <v>856.36371522423997</v>
      </c>
      <c r="M252">
        <v>32.239115742062801</v>
      </c>
      <c r="N252">
        <v>0.62364904652136899</v>
      </c>
      <c r="O252">
        <v>19.788407940390201</v>
      </c>
      <c r="P252">
        <v>23.809859154929502</v>
      </c>
      <c r="Q252">
        <v>6.2952988168876997E-2</v>
      </c>
    </row>
    <row r="253" spans="1:17" x14ac:dyDescent="0.3">
      <c r="A253" t="s">
        <v>604</v>
      </c>
      <c r="B253" t="s">
        <v>605</v>
      </c>
      <c r="C253" t="s">
        <v>3113</v>
      </c>
      <c r="D253" t="s">
        <v>376</v>
      </c>
      <c r="E253">
        <v>29996.724999999999</v>
      </c>
      <c r="F253">
        <v>1435.25</v>
      </c>
      <c r="G253">
        <v>34.517511430647801</v>
      </c>
      <c r="H253">
        <v>7.9517725744325096</v>
      </c>
      <c r="I253">
        <v>37.388806953061703</v>
      </c>
      <c r="J253">
        <v>1.1920387403155699</v>
      </c>
      <c r="K253">
        <v>1471.6136563354701</v>
      </c>
      <c r="L253">
        <v>1217.4167100244899</v>
      </c>
      <c r="M253">
        <v>31.7277035826306</v>
      </c>
      <c r="N253">
        <v>0.91008532897444905</v>
      </c>
      <c r="O253">
        <v>16.972652847935802</v>
      </c>
      <c r="P253">
        <v>76.972872996300794</v>
      </c>
      <c r="Q253">
        <v>7.6490536132216E-2</v>
      </c>
    </row>
    <row r="254" spans="1:17" hidden="1" x14ac:dyDescent="0.3">
      <c r="A254" t="s">
        <v>606</v>
      </c>
      <c r="B254" t="s">
        <v>607</v>
      </c>
      <c r="C254" t="s">
        <v>3128</v>
      </c>
      <c r="D254" t="s">
        <v>96</v>
      </c>
      <c r="E254">
        <v>29578.345010444998</v>
      </c>
      <c r="F254">
        <v>70.95</v>
      </c>
      <c r="G254">
        <v>-43.370349594352</v>
      </c>
      <c r="H254">
        <v>-11.485956056288</v>
      </c>
      <c r="I254">
        <v>-28.786451479658499</v>
      </c>
      <c r="J254">
        <v>2.3581183594409998</v>
      </c>
      <c r="K254">
        <v>93.117362425930693</v>
      </c>
      <c r="M254">
        <v>25.719705924003701</v>
      </c>
      <c r="N254">
        <v>0.67728479686203202</v>
      </c>
      <c r="O254">
        <v>121.846370683579</v>
      </c>
      <c r="P254">
        <v>0.56697377746279798</v>
      </c>
    </row>
    <row r="255" spans="1:17" x14ac:dyDescent="0.3">
      <c r="A255" t="s">
        <v>608</v>
      </c>
      <c r="B255" t="s">
        <v>609</v>
      </c>
      <c r="C255" t="s">
        <v>3111</v>
      </c>
      <c r="D255" t="s">
        <v>196</v>
      </c>
      <c r="E255">
        <v>29365.03356</v>
      </c>
      <c r="F255">
        <v>419.5</v>
      </c>
      <c r="G255">
        <v>-14.2601840811807</v>
      </c>
      <c r="H255">
        <v>-15.124118104616599</v>
      </c>
      <c r="I255">
        <v>-10.0791684774671</v>
      </c>
      <c r="J255">
        <v>4.8064601047748701</v>
      </c>
      <c r="K255">
        <v>477.25203941723902</v>
      </c>
      <c r="L255">
        <v>482.67257360877699</v>
      </c>
      <c r="M255">
        <v>35.021944219435603</v>
      </c>
      <c r="N255">
        <v>0.94244537087022795</v>
      </c>
      <c r="O255">
        <v>35.959475566150097</v>
      </c>
      <c r="P255">
        <v>9.6302103750163397</v>
      </c>
      <c r="Q255">
        <v>-4.6833771539952003E-2</v>
      </c>
    </row>
    <row r="256" spans="1:17" x14ac:dyDescent="0.3">
      <c r="A256" t="s">
        <v>610</v>
      </c>
      <c r="B256" t="s">
        <v>611</v>
      </c>
      <c r="C256" t="s">
        <v>3116</v>
      </c>
      <c r="D256" t="s">
        <v>48</v>
      </c>
      <c r="E256">
        <v>29301.227999999999</v>
      </c>
      <c r="F256">
        <v>48.52</v>
      </c>
      <c r="G256">
        <v>17.660493339161999</v>
      </c>
      <c r="H256">
        <v>-9.5231777725931899</v>
      </c>
      <c r="I256">
        <v>-30.710729287156202</v>
      </c>
      <c r="J256">
        <v>-3.2830720110568999E-2</v>
      </c>
      <c r="K256">
        <v>56.552317765270097</v>
      </c>
      <c r="L256">
        <v>57.940593824714</v>
      </c>
      <c r="M256">
        <v>26.8455334506864</v>
      </c>
      <c r="N256">
        <v>0.83436836559772898</v>
      </c>
      <c r="O256">
        <v>61.067600989282703</v>
      </c>
      <c r="P256">
        <v>39.625899280575503</v>
      </c>
      <c r="Q256">
        <v>8.9019575943153004E-2</v>
      </c>
    </row>
    <row r="257" spans="1:17" x14ac:dyDescent="0.3">
      <c r="A257" t="s">
        <v>612</v>
      </c>
      <c r="B257" t="s">
        <v>613</v>
      </c>
      <c r="C257" t="s">
        <v>3113</v>
      </c>
      <c r="D257" t="s">
        <v>404</v>
      </c>
      <c r="E257">
        <v>29205.028664859899</v>
      </c>
      <c r="F257">
        <v>1555.3</v>
      </c>
      <c r="G257">
        <v>15.653479014447299</v>
      </c>
      <c r="H257">
        <v>-9.2378191568398105</v>
      </c>
      <c r="I257">
        <v>37.868132091975902</v>
      </c>
      <c r="J257">
        <v>-4.0085321454906104</v>
      </c>
      <c r="K257">
        <v>1778.3310972274001</v>
      </c>
      <c r="L257">
        <v>1488.2192354721301</v>
      </c>
      <c r="M257">
        <v>14.6288307701323</v>
      </c>
      <c r="N257">
        <v>0.42704290111750398</v>
      </c>
      <c r="O257">
        <v>38.555262650292498</v>
      </c>
      <c r="P257">
        <v>61.824992196441499</v>
      </c>
      <c r="Q257">
        <v>9.8405668769966995E-2</v>
      </c>
    </row>
    <row r="258" spans="1:17" hidden="1" x14ac:dyDescent="0.3">
      <c r="A258" t="s">
        <v>614</v>
      </c>
      <c r="B258" t="s">
        <v>615</v>
      </c>
      <c r="C258" t="s">
        <v>3113</v>
      </c>
      <c r="D258" t="s">
        <v>43</v>
      </c>
      <c r="E258">
        <v>29144.459409275001</v>
      </c>
      <c r="F258">
        <v>316.45</v>
      </c>
      <c r="G258">
        <v>-17.7513695461924</v>
      </c>
      <c r="H258">
        <v>-5.8104130735094799</v>
      </c>
      <c r="I258">
        <v>-3.1674714314989698</v>
      </c>
      <c r="J258">
        <v>1.89760254967002</v>
      </c>
      <c r="K258">
        <v>350.33488498381701</v>
      </c>
      <c r="M258">
        <v>26.448513294553301</v>
      </c>
      <c r="N258">
        <v>0.37329877263366901</v>
      </c>
      <c r="O258">
        <v>28.740717332911899</v>
      </c>
      <c r="P258">
        <v>13.6061748339615</v>
      </c>
    </row>
    <row r="259" spans="1:17" x14ac:dyDescent="0.3">
      <c r="A259" t="s">
        <v>616</v>
      </c>
      <c r="B259" t="s">
        <v>617</v>
      </c>
      <c r="C259" t="s">
        <v>3119</v>
      </c>
      <c r="D259" t="s">
        <v>420</v>
      </c>
      <c r="E259">
        <v>28998.709194359999</v>
      </c>
      <c r="F259">
        <v>456.6</v>
      </c>
      <c r="G259">
        <v>-11.2614798526008</v>
      </c>
      <c r="H259">
        <v>-1.04375741817282</v>
      </c>
      <c r="I259">
        <v>-11.0295063085797</v>
      </c>
      <c r="J259">
        <v>0.96353674979274295</v>
      </c>
      <c r="K259">
        <v>501.69251279637098</v>
      </c>
      <c r="L259">
        <v>491.47682989354701</v>
      </c>
      <c r="M259">
        <v>23.9337762545745</v>
      </c>
      <c r="N259">
        <v>0.64592408758045705</v>
      </c>
      <c r="O259">
        <v>28.0989925536574</v>
      </c>
      <c r="P259">
        <v>10.3031767121633</v>
      </c>
      <c r="Q259">
        <v>9.9492237374316006E-2</v>
      </c>
    </row>
    <row r="260" spans="1:17" x14ac:dyDescent="0.3">
      <c r="A260" t="s">
        <v>618</v>
      </c>
      <c r="B260" t="s">
        <v>619</v>
      </c>
      <c r="C260" t="s">
        <v>3113</v>
      </c>
      <c r="D260" t="s">
        <v>43</v>
      </c>
      <c r="E260">
        <v>28714.752</v>
      </c>
      <c r="F260">
        <v>174.24</v>
      </c>
      <c r="G260">
        <v>2.32048650546521</v>
      </c>
      <c r="H260">
        <v>-8.4704913214947997</v>
      </c>
      <c r="I260">
        <v>-26.966328648591801</v>
      </c>
      <c r="J260">
        <v>-1.0422573420976999</v>
      </c>
      <c r="K260">
        <v>212.46954969934799</v>
      </c>
      <c r="L260">
        <v>224.47669635055701</v>
      </c>
      <c r="M260">
        <v>20.317199946226001</v>
      </c>
      <c r="N260">
        <v>0.83170093140159096</v>
      </c>
      <c r="O260">
        <v>86.352157943066999</v>
      </c>
      <c r="P260">
        <v>24.102564102564099</v>
      </c>
      <c r="Q260">
        <v>1.4472469054927E-2</v>
      </c>
    </row>
    <row r="261" spans="1:17" x14ac:dyDescent="0.3">
      <c r="A261" t="s">
        <v>620</v>
      </c>
      <c r="B261" t="s">
        <v>621</v>
      </c>
      <c r="C261" t="s">
        <v>3130</v>
      </c>
      <c r="D261" t="s">
        <v>622</v>
      </c>
      <c r="E261">
        <v>28559.312411399998</v>
      </c>
      <c r="F261">
        <v>730.6</v>
      </c>
      <c r="G261">
        <v>-12.486595606369701</v>
      </c>
      <c r="H261">
        <v>-1.53760563756107</v>
      </c>
      <c r="I261">
        <v>2.45413494554928</v>
      </c>
      <c r="J261">
        <v>1.3343858163962701</v>
      </c>
      <c r="K261">
        <v>775.01133037465604</v>
      </c>
      <c r="L261">
        <v>735.69233971436904</v>
      </c>
      <c r="M261">
        <v>28.027717683320802</v>
      </c>
      <c r="N261">
        <v>0.533924323830821</v>
      </c>
      <c r="O261">
        <v>26.060771968245199</v>
      </c>
      <c r="P261">
        <v>28.717406624383301</v>
      </c>
      <c r="Q261">
        <v>2.0508455548653E-2</v>
      </c>
    </row>
    <row r="262" spans="1:17" x14ac:dyDescent="0.3">
      <c r="A262" t="s">
        <v>623</v>
      </c>
      <c r="B262" t="s">
        <v>624</v>
      </c>
      <c r="C262" t="s">
        <v>3115</v>
      </c>
      <c r="D262" t="s">
        <v>203</v>
      </c>
      <c r="E262">
        <v>28361.587500000001</v>
      </c>
      <c r="F262">
        <v>649.75</v>
      </c>
      <c r="G262">
        <v>6.2105826789896303</v>
      </c>
      <c r="H262">
        <v>4.7104361354656399E-2</v>
      </c>
      <c r="I262">
        <v>18.6343006681033</v>
      </c>
      <c r="J262">
        <v>3.1238111599420901</v>
      </c>
      <c r="K262">
        <v>713.90878051162497</v>
      </c>
      <c r="L262">
        <v>660.72362737292099</v>
      </c>
      <c r="M262">
        <v>36.981784688664902</v>
      </c>
      <c r="N262">
        <v>1.1115333302963399</v>
      </c>
      <c r="O262">
        <v>32.358599461331202</v>
      </c>
      <c r="P262">
        <v>55.7779908894749</v>
      </c>
      <c r="Q262">
        <v>1.0156931977389001E-2</v>
      </c>
    </row>
    <row r="263" spans="1:17" x14ac:dyDescent="0.3">
      <c r="A263" t="s">
        <v>625</v>
      </c>
      <c r="B263" t="s">
        <v>626</v>
      </c>
      <c r="C263" t="s">
        <v>3131</v>
      </c>
      <c r="D263" t="s">
        <v>578</v>
      </c>
      <c r="E263">
        <v>28272.2488491</v>
      </c>
      <c r="F263">
        <v>2557.9499999999998</v>
      </c>
      <c r="G263">
        <v>91.252631157227896</v>
      </c>
      <c r="H263">
        <v>5.5993284145659503</v>
      </c>
      <c r="I263">
        <v>23.695832490152799</v>
      </c>
      <c r="J263">
        <v>0.934095902764145</v>
      </c>
      <c r="K263">
        <v>2686.9514219675898</v>
      </c>
      <c r="L263">
        <v>2195.2570282694001</v>
      </c>
      <c r="M263">
        <v>29.3700093815233</v>
      </c>
      <c r="N263">
        <v>0.29729119846166002</v>
      </c>
      <c r="O263">
        <v>22.754549541625099</v>
      </c>
      <c r="P263">
        <v>117.143463497453</v>
      </c>
      <c r="Q263">
        <v>0.141966444031357</v>
      </c>
    </row>
    <row r="264" spans="1:17" x14ac:dyDescent="0.3">
      <c r="A264" t="s">
        <v>627</v>
      </c>
      <c r="B264" t="s">
        <v>628</v>
      </c>
      <c r="C264" t="s">
        <v>3114</v>
      </c>
      <c r="D264" t="s">
        <v>629</v>
      </c>
      <c r="E264">
        <v>28095.373180181999</v>
      </c>
      <c r="F264">
        <v>292.39</v>
      </c>
      <c r="G264">
        <v>-11.0590778049179</v>
      </c>
      <c r="H264">
        <v>23.664456375858101</v>
      </c>
      <c r="I264">
        <v>-2.1201961441064099</v>
      </c>
      <c r="J264">
        <v>34.287568960929001</v>
      </c>
      <c r="K264">
        <v>260.72739934954001</v>
      </c>
      <c r="L264">
        <v>270.48181463646</v>
      </c>
      <c r="M264">
        <v>64.711435658655901</v>
      </c>
      <c r="N264">
        <v>5.2874606793835799</v>
      </c>
      <c r="O264">
        <v>31.434043571941501</v>
      </c>
      <c r="P264">
        <v>39.233333333333299</v>
      </c>
      <c r="Q264">
        <v>8.5182617787476003E-2</v>
      </c>
    </row>
    <row r="265" spans="1:17" x14ac:dyDescent="0.3">
      <c r="A265" t="s">
        <v>630</v>
      </c>
      <c r="B265" t="s">
        <v>631</v>
      </c>
      <c r="C265" t="s">
        <v>3117</v>
      </c>
      <c r="D265" t="s">
        <v>51</v>
      </c>
      <c r="E265">
        <v>28063.808495820002</v>
      </c>
      <c r="F265">
        <v>1703.4</v>
      </c>
      <c r="G265">
        <v>-16.390145113828801</v>
      </c>
      <c r="H265">
        <v>9.5481660977789495</v>
      </c>
      <c r="I265">
        <v>-10.0397700373313</v>
      </c>
      <c r="J265">
        <v>1.5369725095665601</v>
      </c>
      <c r="K265">
        <v>1757.7954448948201</v>
      </c>
      <c r="L265">
        <v>1801.5567076847301</v>
      </c>
      <c r="M265">
        <v>45.074230169625899</v>
      </c>
      <c r="N265">
        <v>1.9186373103007199</v>
      </c>
      <c r="O265">
        <v>30.383350945168399</v>
      </c>
      <c r="P265">
        <v>7.4225893926972404</v>
      </c>
      <c r="Q265">
        <v>-9.7675397996183994E-2</v>
      </c>
    </row>
    <row r="266" spans="1:17" x14ac:dyDescent="0.3">
      <c r="A266" t="s">
        <v>632</v>
      </c>
      <c r="B266" t="s">
        <v>633</v>
      </c>
      <c r="C266" t="s">
        <v>3119</v>
      </c>
      <c r="D266" t="s">
        <v>215</v>
      </c>
      <c r="E266">
        <v>28050.780625920001</v>
      </c>
      <c r="F266">
        <v>14788.8</v>
      </c>
      <c r="G266">
        <v>-31.882542242110802</v>
      </c>
      <c r="H266">
        <v>3.08656217587574</v>
      </c>
      <c r="I266">
        <v>6.2113729494770196</v>
      </c>
      <c r="J266">
        <v>6.7612002841197496</v>
      </c>
      <c r="K266">
        <v>15032.5902599086</v>
      </c>
      <c r="L266">
        <v>15116.118392447301</v>
      </c>
      <c r="M266">
        <v>56.522473412053699</v>
      </c>
      <c r="N266">
        <v>0.58778092087999001</v>
      </c>
      <c r="O266">
        <v>23.404197771286299</v>
      </c>
      <c r="P266">
        <v>13.979190751445</v>
      </c>
      <c r="Q266">
        <v>6.3515288153002003E-2</v>
      </c>
    </row>
    <row r="267" spans="1:17" x14ac:dyDescent="0.3">
      <c r="A267" t="s">
        <v>634</v>
      </c>
      <c r="B267" t="s">
        <v>635</v>
      </c>
      <c r="C267" t="s">
        <v>3117</v>
      </c>
      <c r="D267" t="s">
        <v>249</v>
      </c>
      <c r="E267">
        <v>27728.859928409998</v>
      </c>
      <c r="F267">
        <v>1032.55</v>
      </c>
      <c r="G267">
        <v>-7.8052560437934098</v>
      </c>
      <c r="H267">
        <v>6.6012038778847497</v>
      </c>
      <c r="I267">
        <v>-32.228792006391203</v>
      </c>
      <c r="J267">
        <v>1.95203591799861</v>
      </c>
      <c r="K267">
        <v>1078.9806245775601</v>
      </c>
      <c r="L267">
        <v>1109.9266102392601</v>
      </c>
      <c r="M267">
        <v>34.182198564520903</v>
      </c>
      <c r="N267">
        <v>0.30926296819170102</v>
      </c>
      <c r="O267">
        <v>46.617597210788801</v>
      </c>
      <c r="P267">
        <v>17.1621468285487</v>
      </c>
      <c r="Q267">
        <v>0.15400149055041801</v>
      </c>
    </row>
    <row r="268" spans="1:17" x14ac:dyDescent="0.3">
      <c r="A268" t="s">
        <v>636</v>
      </c>
      <c r="B268" t="s">
        <v>637</v>
      </c>
      <c r="C268" t="s">
        <v>3113</v>
      </c>
      <c r="D268" t="s">
        <v>43</v>
      </c>
      <c r="E268">
        <v>27424.721510675001</v>
      </c>
      <c r="F268">
        <v>466.75</v>
      </c>
      <c r="G268">
        <v>-36.062928800823798</v>
      </c>
      <c r="H268">
        <v>-8.6996443934790406</v>
      </c>
      <c r="I268">
        <v>-18.031944445139999</v>
      </c>
      <c r="J268">
        <v>1.15806257083983</v>
      </c>
      <c r="K268">
        <v>544.550952330482</v>
      </c>
      <c r="L268">
        <v>565.71440387427799</v>
      </c>
      <c r="M268">
        <v>22.587073986574499</v>
      </c>
      <c r="N268">
        <v>1.2765897121085801</v>
      </c>
      <c r="O268">
        <v>38.618103910016004</v>
      </c>
      <c r="P268">
        <v>2.6275285839929499</v>
      </c>
      <c r="Q268">
        <v>-0.11246915696592601</v>
      </c>
    </row>
    <row r="269" spans="1:17" x14ac:dyDescent="0.3">
      <c r="A269" t="s">
        <v>638</v>
      </c>
      <c r="B269" t="s">
        <v>639</v>
      </c>
      <c r="C269" t="s">
        <v>3127</v>
      </c>
      <c r="D269" t="s">
        <v>165</v>
      </c>
      <c r="E269">
        <v>27414.0943812</v>
      </c>
      <c r="F269">
        <v>6333.3</v>
      </c>
      <c r="G269">
        <v>100.115174238902</v>
      </c>
      <c r="H269">
        <v>-12.878254132212801</v>
      </c>
      <c r="I269">
        <v>48.005110914757701</v>
      </c>
      <c r="J269">
        <v>-16.484342894349499</v>
      </c>
      <c r="K269">
        <v>7416.7412201908901</v>
      </c>
      <c r="L269">
        <v>5710.2935639201596</v>
      </c>
      <c r="M269">
        <v>20.1980433364769</v>
      </c>
      <c r="N269">
        <v>1.20299100171618</v>
      </c>
      <c r="O269">
        <v>38.158621887483598</v>
      </c>
      <c r="P269">
        <v>124.581124448148</v>
      </c>
      <c r="Q269">
        <v>8.8010657424649003E-2</v>
      </c>
    </row>
    <row r="270" spans="1:17" x14ac:dyDescent="0.3">
      <c r="A270" t="s">
        <v>640</v>
      </c>
      <c r="B270" t="s">
        <v>641</v>
      </c>
      <c r="C270" t="s">
        <v>3113</v>
      </c>
      <c r="D270" t="s">
        <v>512</v>
      </c>
      <c r="E270">
        <v>27335.949445599999</v>
      </c>
      <c r="F270">
        <v>841</v>
      </c>
      <c r="G270">
        <v>8.2381215469571707</v>
      </c>
      <c r="H270">
        <v>8.1534872882578995</v>
      </c>
      <c r="I270">
        <v>7.3201165970986102</v>
      </c>
      <c r="J270">
        <v>1.3294862942415</v>
      </c>
      <c r="K270">
        <v>846.59572619407095</v>
      </c>
      <c r="L270">
        <v>784.22373897908994</v>
      </c>
      <c r="M270">
        <v>38.495134867253903</v>
      </c>
      <c r="N270">
        <v>0.26611920728647598</v>
      </c>
      <c r="O270">
        <v>9.6848989298454295</v>
      </c>
      <c r="P270">
        <v>31.283172026225401</v>
      </c>
      <c r="Q270">
        <v>-2.9040556831910001E-2</v>
      </c>
    </row>
    <row r="271" spans="1:17" x14ac:dyDescent="0.3">
      <c r="A271" t="s">
        <v>642</v>
      </c>
      <c r="B271" t="s">
        <v>643</v>
      </c>
      <c r="C271" t="s">
        <v>3127</v>
      </c>
      <c r="D271" t="s">
        <v>411</v>
      </c>
      <c r="E271">
        <v>27319.398884959999</v>
      </c>
      <c r="F271">
        <v>6078.8</v>
      </c>
      <c r="G271">
        <v>-10.423293155227199</v>
      </c>
      <c r="H271">
        <v>-0.70217029408147003</v>
      </c>
      <c r="I271">
        <v>9.9142379355236798</v>
      </c>
      <c r="J271">
        <v>-2.9721225454925402</v>
      </c>
      <c r="K271">
        <v>6486.8865144967403</v>
      </c>
      <c r="L271">
        <v>6098.9310092107798</v>
      </c>
      <c r="M271">
        <v>22.1830720355028</v>
      </c>
      <c r="N271">
        <v>0.57796581595068997</v>
      </c>
      <c r="O271">
        <v>18.392610383628298</v>
      </c>
      <c r="P271">
        <v>24.026768954541701</v>
      </c>
      <c r="Q271">
        <v>6.6977620411830001E-3</v>
      </c>
    </row>
    <row r="272" spans="1:17" x14ac:dyDescent="0.3">
      <c r="A272" t="s">
        <v>644</v>
      </c>
      <c r="B272" t="s">
        <v>645</v>
      </c>
      <c r="C272" t="s">
        <v>3111</v>
      </c>
      <c r="D272" t="s">
        <v>457</v>
      </c>
      <c r="E272">
        <v>27091.935000000001</v>
      </c>
      <c r="F272">
        <v>771.85</v>
      </c>
      <c r="G272">
        <v>123.477020911945</v>
      </c>
      <c r="H272">
        <v>18.937807206901802</v>
      </c>
      <c r="I272">
        <v>22.683950418991898</v>
      </c>
      <c r="J272">
        <v>-0.28369826868940301</v>
      </c>
      <c r="K272">
        <v>766.35871441428299</v>
      </c>
      <c r="L272">
        <v>675.21603674745302</v>
      </c>
      <c r="M272">
        <v>47.069569147883001</v>
      </c>
      <c r="N272">
        <v>0.69377430431203102</v>
      </c>
      <c r="O272">
        <v>25.672086545313199</v>
      </c>
      <c r="P272">
        <v>151.41693811074899</v>
      </c>
      <c r="Q272">
        <v>0.13927465640126199</v>
      </c>
    </row>
    <row r="273" spans="1:17" x14ac:dyDescent="0.3">
      <c r="A273" t="s">
        <v>646</v>
      </c>
      <c r="B273" t="s">
        <v>647</v>
      </c>
      <c r="C273" t="s">
        <v>3124</v>
      </c>
      <c r="D273" t="s">
        <v>271</v>
      </c>
      <c r="E273">
        <v>27046.287011119999</v>
      </c>
      <c r="F273">
        <v>1420.9</v>
      </c>
      <c r="G273">
        <v>11.708708822836901</v>
      </c>
      <c r="H273">
        <v>1.4866155165366599</v>
      </c>
      <c r="I273">
        <v>-12.2801978228685</v>
      </c>
      <c r="J273">
        <v>4.36107054795451</v>
      </c>
      <c r="K273">
        <v>1462.09443165843</v>
      </c>
      <c r="L273">
        <v>1438.2234994932601</v>
      </c>
      <c r="M273">
        <v>50.504803081659503</v>
      </c>
      <c r="N273">
        <v>0.79481275175416699</v>
      </c>
      <c r="O273">
        <v>29.576324864522402</v>
      </c>
      <c r="P273">
        <v>38.5432917316692</v>
      </c>
      <c r="Q273">
        <v>4.5777034171682003E-2</v>
      </c>
    </row>
    <row r="274" spans="1:17" hidden="1" x14ac:dyDescent="0.3">
      <c r="A274" t="s">
        <v>648</v>
      </c>
      <c r="B274" t="s">
        <v>649</v>
      </c>
      <c r="C274" t="s">
        <v>3128</v>
      </c>
      <c r="D274" t="s">
        <v>114</v>
      </c>
      <c r="E274">
        <v>26917.1032418049</v>
      </c>
      <c r="F274">
        <v>518.45000000000005</v>
      </c>
      <c r="G274">
        <v>-44.822712047753903</v>
      </c>
      <c r="H274">
        <v>-16.9364887511144</v>
      </c>
      <c r="I274">
        <v>-30.238813933060499</v>
      </c>
      <c r="J274">
        <v>-11.3524511278553</v>
      </c>
      <c r="K274">
        <v>625.40406656663004</v>
      </c>
      <c r="M274">
        <v>22.060075817911699</v>
      </c>
      <c r="N274">
        <v>0.35904153059531302</v>
      </c>
      <c r="O274">
        <v>41.5758510946089</v>
      </c>
      <c r="P274">
        <v>0.76773566569485696</v>
      </c>
    </row>
    <row r="275" spans="1:17" x14ac:dyDescent="0.3">
      <c r="A275" t="s">
        <v>650</v>
      </c>
      <c r="B275" t="s">
        <v>651</v>
      </c>
      <c r="C275" t="s">
        <v>3117</v>
      </c>
      <c r="D275" t="s">
        <v>652</v>
      </c>
      <c r="E275">
        <v>26903.497218224999</v>
      </c>
      <c r="F275">
        <v>2655.15</v>
      </c>
      <c r="G275">
        <v>65.769916287111599</v>
      </c>
      <c r="H275">
        <v>17.209682399008901</v>
      </c>
      <c r="I275">
        <v>53.462703845362803</v>
      </c>
      <c r="J275">
        <v>-7.4189670005882294E-2</v>
      </c>
      <c r="K275">
        <v>2525.260311645</v>
      </c>
      <c r="L275">
        <v>2058.4743381866701</v>
      </c>
      <c r="M275">
        <v>42.124361697197102</v>
      </c>
      <c r="N275">
        <v>1.75887801509515</v>
      </c>
      <c r="O275">
        <v>26.463664953015801</v>
      </c>
      <c r="P275">
        <v>95.088170462894894</v>
      </c>
      <c r="Q275">
        <v>0.115569680628201</v>
      </c>
    </row>
    <row r="276" spans="1:17" x14ac:dyDescent="0.3">
      <c r="A276" t="s">
        <v>653</v>
      </c>
      <c r="B276" t="s">
        <v>654</v>
      </c>
      <c r="C276" t="s">
        <v>3113</v>
      </c>
      <c r="D276" t="s">
        <v>54</v>
      </c>
      <c r="E276">
        <v>26848.018462349999</v>
      </c>
      <c r="F276">
        <v>347.45</v>
      </c>
      <c r="G276">
        <v>-32.9139257209779</v>
      </c>
      <c r="H276">
        <v>0.30162412354378398</v>
      </c>
      <c r="I276">
        <v>-30.504115672437401</v>
      </c>
      <c r="J276">
        <v>2.3067805282043299</v>
      </c>
      <c r="K276">
        <v>375.519529239436</v>
      </c>
      <c r="L276">
        <v>402.00489312464998</v>
      </c>
      <c r="M276">
        <v>35.893252661794897</v>
      </c>
      <c r="N276">
        <v>1.4233936177592199</v>
      </c>
      <c r="O276">
        <v>49.575478486113099</v>
      </c>
      <c r="P276">
        <v>28.661359007591098</v>
      </c>
      <c r="Q276">
        <v>6.2977400772651002E-2</v>
      </c>
    </row>
    <row r="277" spans="1:17" x14ac:dyDescent="0.3">
      <c r="A277" t="s">
        <v>655</v>
      </c>
      <c r="B277" t="s">
        <v>656</v>
      </c>
      <c r="C277" t="s">
        <v>3111</v>
      </c>
      <c r="D277" t="s">
        <v>18</v>
      </c>
      <c r="E277">
        <v>26748.162534573999</v>
      </c>
      <c r="F277">
        <v>152.62</v>
      </c>
      <c r="G277">
        <v>11.8357764233065</v>
      </c>
      <c r="H277">
        <v>-6.6212935211229702</v>
      </c>
      <c r="I277">
        <v>-32.278706642883101</v>
      </c>
      <c r="J277">
        <v>-4.37553614849549</v>
      </c>
      <c r="K277">
        <v>171.01276043163099</v>
      </c>
      <c r="L277">
        <v>183.12488040779101</v>
      </c>
      <c r="M277">
        <v>41.013342074058599</v>
      </c>
      <c r="N277">
        <v>2.2717775829035101</v>
      </c>
      <c r="O277">
        <v>89.522998296422401</v>
      </c>
      <c r="P277">
        <v>36.207050423917899</v>
      </c>
      <c r="Q277">
        <v>0.108938059198486</v>
      </c>
    </row>
    <row r="278" spans="1:17" x14ac:dyDescent="0.3">
      <c r="A278" t="s">
        <v>657</v>
      </c>
      <c r="B278" t="s">
        <v>658</v>
      </c>
      <c r="C278" t="s">
        <v>3119</v>
      </c>
      <c r="D278" t="s">
        <v>544</v>
      </c>
      <c r="E278">
        <v>26650.4386140959</v>
      </c>
      <c r="F278">
        <v>60.28</v>
      </c>
      <c r="G278">
        <v>-18.7364956838748</v>
      </c>
      <c r="H278">
        <v>-0.42489470691881098</v>
      </c>
      <c r="I278">
        <v>-16.813330619055801</v>
      </c>
      <c r="J278">
        <v>0.213736049726751</v>
      </c>
      <c r="K278">
        <v>65.941544915472804</v>
      </c>
      <c r="L278">
        <v>67.418053873746302</v>
      </c>
      <c r="M278">
        <v>25.7876717795905</v>
      </c>
      <c r="N278">
        <v>0.71572489549464402</v>
      </c>
      <c r="O278">
        <v>32.714001327139997</v>
      </c>
      <c r="P278">
        <v>2.6916524701873801</v>
      </c>
      <c r="Q278">
        <v>1.2744089975244999E-2</v>
      </c>
    </row>
    <row r="279" spans="1:17" x14ac:dyDescent="0.3">
      <c r="A279" t="s">
        <v>659</v>
      </c>
      <c r="B279" t="s">
        <v>660</v>
      </c>
      <c r="C279" t="s">
        <v>3117</v>
      </c>
      <c r="D279" t="s">
        <v>51</v>
      </c>
      <c r="E279">
        <v>26643.41012036</v>
      </c>
      <c r="F279">
        <v>1715.45</v>
      </c>
      <c r="G279">
        <v>-6.7878184147561296</v>
      </c>
      <c r="H279">
        <v>4.1015825637883401</v>
      </c>
      <c r="I279">
        <v>-10.918328336086899</v>
      </c>
      <c r="J279">
        <v>-0.30492790510232098</v>
      </c>
      <c r="K279">
        <v>1860.13443918403</v>
      </c>
      <c r="L279">
        <v>1768.8825259602099</v>
      </c>
      <c r="M279">
        <v>22.5437996866372</v>
      </c>
      <c r="N279">
        <v>0.72059754250442098</v>
      </c>
      <c r="O279">
        <v>18.3362965985601</v>
      </c>
      <c r="P279">
        <v>25.1239970824215</v>
      </c>
      <c r="Q279">
        <v>8.7615949601125995E-2</v>
      </c>
    </row>
    <row r="280" spans="1:17" x14ac:dyDescent="0.3">
      <c r="A280" t="s">
        <v>661</v>
      </c>
      <c r="B280" t="s">
        <v>662</v>
      </c>
      <c r="C280" t="s">
        <v>3113</v>
      </c>
      <c r="D280" t="s">
        <v>24</v>
      </c>
      <c r="E280">
        <v>26597.136575749999</v>
      </c>
      <c r="F280">
        <v>165.1</v>
      </c>
      <c r="G280">
        <v>-45.932863834497802</v>
      </c>
      <c r="H280">
        <v>-12.4312561436575</v>
      </c>
      <c r="I280">
        <v>-18.833367783839101</v>
      </c>
      <c r="J280">
        <v>-2.0905876643889099</v>
      </c>
      <c r="K280">
        <v>187.83650556238399</v>
      </c>
      <c r="L280">
        <v>199.23180824817999</v>
      </c>
      <c r="M280">
        <v>26.3802922597676</v>
      </c>
      <c r="N280">
        <v>0.47367140983940598</v>
      </c>
      <c r="O280">
        <v>59.357964869775898</v>
      </c>
      <c r="P280">
        <v>0.54811205846529898</v>
      </c>
      <c r="Q280">
        <v>-0.10118864243620899</v>
      </c>
    </row>
    <row r="281" spans="1:17" x14ac:dyDescent="0.3">
      <c r="A281" t="s">
        <v>663</v>
      </c>
      <c r="B281" t="s">
        <v>664</v>
      </c>
      <c r="C281" t="s">
        <v>3127</v>
      </c>
      <c r="D281" t="s">
        <v>165</v>
      </c>
      <c r="E281">
        <v>26523.949883969999</v>
      </c>
      <c r="F281">
        <v>1041.1500000000001</v>
      </c>
      <c r="G281">
        <v>-11.1838321102599</v>
      </c>
      <c r="H281">
        <v>-4.5671142327112797</v>
      </c>
      <c r="I281">
        <v>-8.6380074038057195</v>
      </c>
      <c r="J281">
        <v>-1.4077066530894899</v>
      </c>
      <c r="K281">
        <v>1097.3267195365199</v>
      </c>
      <c r="L281">
        <v>1073.3906069754701</v>
      </c>
      <c r="M281">
        <v>28.630087072142999</v>
      </c>
      <c r="N281">
        <v>0.52278641209944199</v>
      </c>
      <c r="O281">
        <v>29.568265859866401</v>
      </c>
      <c r="P281">
        <v>11.591639871382601</v>
      </c>
      <c r="Q281">
        <v>1.2277102922429999E-3</v>
      </c>
    </row>
    <row r="282" spans="1:17" hidden="1" x14ac:dyDescent="0.3">
      <c r="A282" t="s">
        <v>665</v>
      </c>
      <c r="B282" t="s">
        <v>666</v>
      </c>
      <c r="C282" t="s">
        <v>3128</v>
      </c>
      <c r="D282" t="s">
        <v>144</v>
      </c>
      <c r="E282">
        <v>26480.549541</v>
      </c>
      <c r="F282">
        <v>1559.1</v>
      </c>
      <c r="G282">
        <v>93.763291736021003</v>
      </c>
      <c r="H282">
        <v>-5.15374032569364</v>
      </c>
      <c r="I282">
        <v>97.903035924174503</v>
      </c>
      <c r="J282">
        <v>-6.6133796617935794E-2</v>
      </c>
      <c r="K282">
        <v>1644.12481063529</v>
      </c>
      <c r="L282">
        <v>1256.1540241673499</v>
      </c>
      <c r="M282">
        <v>27.2173241265697</v>
      </c>
      <c r="N282">
        <v>0.75730960184017804</v>
      </c>
      <c r="O282">
        <v>21.865178628696</v>
      </c>
      <c r="P282">
        <v>170.606612861234</v>
      </c>
    </row>
    <row r="283" spans="1:17" x14ac:dyDescent="0.3">
      <c r="A283" t="s">
        <v>667</v>
      </c>
      <c r="B283" t="s">
        <v>668</v>
      </c>
      <c r="C283" t="s">
        <v>3126</v>
      </c>
      <c r="D283" t="s">
        <v>138</v>
      </c>
      <c r="E283">
        <v>26209.479531069999</v>
      </c>
      <c r="F283">
        <v>1073.05</v>
      </c>
      <c r="G283">
        <v>31.494004659828001</v>
      </c>
      <c r="H283">
        <v>-7.2959784919468902</v>
      </c>
      <c r="I283">
        <v>-0.67547687081117103</v>
      </c>
      <c r="J283">
        <v>-4.0445183772187203</v>
      </c>
      <c r="K283">
        <v>1233.19320060374</v>
      </c>
      <c r="L283">
        <v>1141.6649924538499</v>
      </c>
      <c r="M283">
        <v>27.9063345407125</v>
      </c>
      <c r="N283">
        <v>0.81439162245988195</v>
      </c>
      <c r="O283">
        <v>35.417734495130702</v>
      </c>
      <c r="P283">
        <v>54.440126655152497</v>
      </c>
      <c r="Q283">
        <v>9.9008047100241997E-2</v>
      </c>
    </row>
    <row r="284" spans="1:17" x14ac:dyDescent="0.3">
      <c r="A284" t="s">
        <v>669</v>
      </c>
      <c r="B284" t="s">
        <v>670</v>
      </c>
      <c r="C284" t="s">
        <v>3116</v>
      </c>
      <c r="D284" t="s">
        <v>48</v>
      </c>
      <c r="E284">
        <v>25705.602999999999</v>
      </c>
      <c r="F284">
        <v>965.65</v>
      </c>
      <c r="G284">
        <v>47.801226820438202</v>
      </c>
      <c r="H284">
        <v>5.5939539403760099</v>
      </c>
      <c r="I284">
        <v>28.068545181100099</v>
      </c>
      <c r="J284">
        <v>8.7620019891039007</v>
      </c>
      <c r="K284">
        <v>966.11416553212598</v>
      </c>
      <c r="L284">
        <v>848.11431954830402</v>
      </c>
      <c r="M284">
        <v>44.990972740013703</v>
      </c>
      <c r="N284">
        <v>0.89809507779405895</v>
      </c>
      <c r="O284">
        <v>11.323978667218899</v>
      </c>
      <c r="P284">
        <v>71.4425210830004</v>
      </c>
      <c r="Q284">
        <v>7.5617912879610005E-2</v>
      </c>
    </row>
    <row r="285" spans="1:17" x14ac:dyDescent="0.3">
      <c r="A285" t="s">
        <v>671</v>
      </c>
      <c r="B285" t="s">
        <v>672</v>
      </c>
      <c r="C285" t="s">
        <v>3117</v>
      </c>
      <c r="D285" t="s">
        <v>51</v>
      </c>
      <c r="E285">
        <v>25699.028701809999</v>
      </c>
      <c r="F285">
        <v>476.65</v>
      </c>
      <c r="G285">
        <v>6.57043282699681</v>
      </c>
      <c r="H285">
        <v>8.6594711633047297</v>
      </c>
      <c r="I285">
        <v>3.4983272975384399</v>
      </c>
      <c r="J285">
        <v>3.9109212633124701</v>
      </c>
      <c r="K285">
        <v>474.24440112350402</v>
      </c>
      <c r="L285">
        <v>445.53319748916198</v>
      </c>
      <c r="M285">
        <v>40.025470796503299</v>
      </c>
      <c r="N285">
        <v>0.95470753776152495</v>
      </c>
      <c r="O285">
        <v>8.6751285009965393</v>
      </c>
      <c r="P285">
        <v>32.090896494388197</v>
      </c>
      <c r="Q285">
        <v>-2.8369232114419999E-2</v>
      </c>
    </row>
    <row r="286" spans="1:17" x14ac:dyDescent="0.3">
      <c r="A286" t="s">
        <v>673</v>
      </c>
      <c r="B286" t="s">
        <v>674</v>
      </c>
      <c r="C286" t="s">
        <v>3117</v>
      </c>
      <c r="D286" t="s">
        <v>249</v>
      </c>
      <c r="E286">
        <v>25566.207229799998</v>
      </c>
      <c r="F286">
        <v>1258.8</v>
      </c>
      <c r="G286">
        <v>-5.1105316686083402</v>
      </c>
      <c r="H286">
        <v>9.4823202117299292</v>
      </c>
      <c r="I286">
        <v>-6.4512548569719401</v>
      </c>
      <c r="J286">
        <v>11.0486445450691</v>
      </c>
      <c r="K286">
        <v>1254.0947953863299</v>
      </c>
      <c r="L286">
        <v>1227.23155405738</v>
      </c>
      <c r="M286">
        <v>49.975219596017901</v>
      </c>
      <c r="N286">
        <v>0.90259711207821203</v>
      </c>
      <c r="O286">
        <v>14.7839211947887</v>
      </c>
      <c r="P286">
        <v>16.9888475836431</v>
      </c>
      <c r="Q286">
        <v>9.5299695118690006E-2</v>
      </c>
    </row>
    <row r="287" spans="1:17" hidden="1" x14ac:dyDescent="0.3">
      <c r="A287" t="s">
        <v>675</v>
      </c>
      <c r="B287" t="s">
        <v>676</v>
      </c>
      <c r="C287" t="s">
        <v>3128</v>
      </c>
      <c r="D287" t="s">
        <v>215</v>
      </c>
      <c r="E287">
        <v>25538.274342180001</v>
      </c>
      <c r="F287">
        <v>11352.45</v>
      </c>
      <c r="G287">
        <v>81.320889310678297</v>
      </c>
      <c r="H287">
        <v>-5.1558011617817598</v>
      </c>
      <c r="I287">
        <v>1.4954094355710399</v>
      </c>
      <c r="J287">
        <v>-0.50757291169795204</v>
      </c>
      <c r="K287">
        <v>12996.228516859401</v>
      </c>
      <c r="L287">
        <v>11427.8497725251</v>
      </c>
      <c r="M287">
        <v>23.715343347009199</v>
      </c>
      <c r="N287">
        <v>0.33721455244692</v>
      </c>
      <c r="O287">
        <v>33.340820703900903</v>
      </c>
      <c r="P287">
        <v>107.73010064043901</v>
      </c>
      <c r="Q287">
        <v>0.146166641023002</v>
      </c>
    </row>
    <row r="288" spans="1:17" x14ac:dyDescent="0.3">
      <c r="A288" t="s">
        <v>677</v>
      </c>
      <c r="B288" t="s">
        <v>678</v>
      </c>
      <c r="C288" t="s">
        <v>3127</v>
      </c>
      <c r="D288" t="s">
        <v>287</v>
      </c>
      <c r="E288">
        <v>25493.868466200001</v>
      </c>
      <c r="F288">
        <v>528.54999999999995</v>
      </c>
      <c r="G288">
        <v>16.8902779360123</v>
      </c>
      <c r="H288">
        <v>2.0883802335377499</v>
      </c>
      <c r="I288">
        <v>29.976080051015298</v>
      </c>
      <c r="J288">
        <v>-3.6887669551944202</v>
      </c>
      <c r="K288">
        <v>543.62184059993899</v>
      </c>
      <c r="L288">
        <v>490.71521386986097</v>
      </c>
      <c r="M288">
        <v>28.476594273604299</v>
      </c>
      <c r="N288">
        <v>0.68568223349537505</v>
      </c>
      <c r="O288">
        <v>18.872386718380401</v>
      </c>
      <c r="P288">
        <v>57.259744123772599</v>
      </c>
      <c r="Q288">
        <v>2.2549097477472E-2</v>
      </c>
    </row>
    <row r="289" spans="1:17" x14ac:dyDescent="0.3">
      <c r="A289" t="s">
        <v>679</v>
      </c>
      <c r="B289" t="s">
        <v>680</v>
      </c>
      <c r="C289" t="s">
        <v>3120</v>
      </c>
      <c r="D289" t="s">
        <v>681</v>
      </c>
      <c r="E289">
        <v>25307.0186034</v>
      </c>
      <c r="F289">
        <v>261.7</v>
      </c>
      <c r="G289">
        <v>40.326964019055097</v>
      </c>
      <c r="H289">
        <v>-9.9966400206561907</v>
      </c>
      <c r="I289">
        <v>-35.235721123233098</v>
      </c>
      <c r="J289">
        <v>-7.0444694463513802</v>
      </c>
      <c r="K289">
        <v>304.58487178318899</v>
      </c>
      <c r="L289">
        <v>296.72724792213802</v>
      </c>
      <c r="M289">
        <v>19.581265479316698</v>
      </c>
      <c r="N289">
        <v>0.64881988934646195</v>
      </c>
      <c r="O289">
        <v>58.884218570882702</v>
      </c>
      <c r="P289">
        <v>75.284661754855904</v>
      </c>
      <c r="Q289">
        <v>8.8953570818363997E-2</v>
      </c>
    </row>
    <row r="290" spans="1:17" hidden="1" x14ac:dyDescent="0.3">
      <c r="A290" t="s">
        <v>682</v>
      </c>
      <c r="B290" t="s">
        <v>683</v>
      </c>
      <c r="C290" t="s">
        <v>3117</v>
      </c>
      <c r="D290" t="s">
        <v>51</v>
      </c>
      <c r="E290">
        <v>25215.319080714999</v>
      </c>
      <c r="F290">
        <v>1333.45</v>
      </c>
      <c r="G290">
        <v>-23.057289913088301</v>
      </c>
      <c r="H290">
        <v>0.84710927001173897</v>
      </c>
      <c r="I290">
        <v>-8.4733917983949496</v>
      </c>
      <c r="J290">
        <v>-0.25957292263258702</v>
      </c>
      <c r="K290">
        <v>1413.76104368399</v>
      </c>
      <c r="M290">
        <v>27.397313586644099</v>
      </c>
      <c r="N290">
        <v>0.76779725442942504</v>
      </c>
      <c r="O290">
        <v>18.4896321571862</v>
      </c>
      <c r="P290">
        <v>8.8530612244897799</v>
      </c>
    </row>
    <row r="291" spans="1:17" x14ac:dyDescent="0.3">
      <c r="A291" t="s">
        <v>684</v>
      </c>
      <c r="B291" t="s">
        <v>685</v>
      </c>
      <c r="C291" t="s">
        <v>3119</v>
      </c>
      <c r="D291" t="s">
        <v>215</v>
      </c>
      <c r="E291">
        <v>25193.34092115</v>
      </c>
      <c r="F291">
        <v>1226.0999999999999</v>
      </c>
      <c r="G291">
        <v>-24.402137369171399</v>
      </c>
      <c r="H291">
        <v>-9.4023357767511904</v>
      </c>
      <c r="I291">
        <v>1.4677272172489</v>
      </c>
      <c r="J291">
        <v>-5.7449613013607301</v>
      </c>
      <c r="K291">
        <v>1360.7981887415499</v>
      </c>
      <c r="L291">
        <v>1296.9265260167999</v>
      </c>
      <c r="M291">
        <v>14.1657561102299</v>
      </c>
      <c r="N291">
        <v>0.87937995224677401</v>
      </c>
      <c r="O291">
        <v>22.8244025772775</v>
      </c>
      <c r="P291">
        <v>22.2371766113354</v>
      </c>
      <c r="Q291">
        <v>3.9651730118094003E-2</v>
      </c>
    </row>
    <row r="292" spans="1:17" x14ac:dyDescent="0.3">
      <c r="A292" t="s">
        <v>686</v>
      </c>
      <c r="B292" t="s">
        <v>687</v>
      </c>
      <c r="C292" t="s">
        <v>3124</v>
      </c>
      <c r="D292" t="s">
        <v>271</v>
      </c>
      <c r="E292">
        <v>25041.444829610002</v>
      </c>
      <c r="F292">
        <v>3329.15</v>
      </c>
      <c r="G292">
        <v>-8.1606316896105202</v>
      </c>
      <c r="H292">
        <v>-5.1496736985934497</v>
      </c>
      <c r="I292">
        <v>-11.4707263810754</v>
      </c>
      <c r="J292">
        <v>1.4670208343739599</v>
      </c>
      <c r="K292">
        <v>3597.1868586343098</v>
      </c>
      <c r="L292">
        <v>3601.6206798307999</v>
      </c>
      <c r="M292">
        <v>34.230344362435503</v>
      </c>
      <c r="N292">
        <v>1.20375998784484</v>
      </c>
      <c r="O292">
        <v>44.718621870447301</v>
      </c>
      <c r="P292">
        <v>31.873638344226499</v>
      </c>
      <c r="Q292">
        <v>5.8605007139601997E-2</v>
      </c>
    </row>
    <row r="293" spans="1:17" x14ac:dyDescent="0.3">
      <c r="A293" t="s">
        <v>688</v>
      </c>
      <c r="B293" t="s">
        <v>689</v>
      </c>
      <c r="C293" t="s">
        <v>3127</v>
      </c>
      <c r="D293" t="s">
        <v>287</v>
      </c>
      <c r="E293">
        <v>24860.527440639999</v>
      </c>
      <c r="F293">
        <v>532.45000000000005</v>
      </c>
      <c r="G293">
        <v>84.373068918635695</v>
      </c>
      <c r="H293">
        <v>-11.8207631486669</v>
      </c>
      <c r="I293">
        <v>50.227980353495198</v>
      </c>
      <c r="J293">
        <v>-6.0068489660400903</v>
      </c>
      <c r="K293">
        <v>573.33229863253098</v>
      </c>
      <c r="L293">
        <v>454.84100721091897</v>
      </c>
      <c r="M293">
        <v>20.056835614129401</v>
      </c>
      <c r="N293">
        <v>0.31796335968077899</v>
      </c>
      <c r="O293">
        <v>29.345478448680598</v>
      </c>
      <c r="P293">
        <v>114.61104393389699</v>
      </c>
      <c r="Q293">
        <v>0.23501234249557901</v>
      </c>
    </row>
    <row r="294" spans="1:17" x14ac:dyDescent="0.3">
      <c r="A294" t="s">
        <v>690</v>
      </c>
      <c r="B294" t="s">
        <v>691</v>
      </c>
      <c r="C294" t="s">
        <v>3122</v>
      </c>
      <c r="D294" t="s">
        <v>284</v>
      </c>
      <c r="E294">
        <v>24782.568426000002</v>
      </c>
      <c r="F294">
        <v>385</v>
      </c>
      <c r="G294">
        <v>17.024552547938299</v>
      </c>
      <c r="H294">
        <v>-3.7700832124958401</v>
      </c>
      <c r="I294">
        <v>11.280652172246301</v>
      </c>
      <c r="J294">
        <v>4.8916708531845599</v>
      </c>
      <c r="K294">
        <v>413.22008385121001</v>
      </c>
      <c r="L294">
        <v>389.00797275693702</v>
      </c>
      <c r="M294">
        <v>37.906978289666903</v>
      </c>
      <c r="N294">
        <v>0.72367794198268098</v>
      </c>
      <c r="O294">
        <v>25.714285714285701</v>
      </c>
      <c r="P294">
        <v>47.368421052631497</v>
      </c>
      <c r="Q294">
        <v>-5.3728372238483001E-2</v>
      </c>
    </row>
    <row r="295" spans="1:17" x14ac:dyDescent="0.3">
      <c r="A295" t="s">
        <v>692</v>
      </c>
      <c r="B295" t="s">
        <v>693</v>
      </c>
      <c r="C295" t="s">
        <v>3117</v>
      </c>
      <c r="D295" t="s">
        <v>249</v>
      </c>
      <c r="E295">
        <v>24633.469360989999</v>
      </c>
      <c r="F295">
        <v>2957.15</v>
      </c>
      <c r="G295">
        <v>-8.4314702751856494</v>
      </c>
      <c r="H295">
        <v>-8.1499276728021393</v>
      </c>
      <c r="I295">
        <v>11.973804271875901</v>
      </c>
      <c r="J295">
        <v>1.78382440785369</v>
      </c>
      <c r="K295">
        <v>3196.5857503348702</v>
      </c>
      <c r="L295">
        <v>2922.5326155241</v>
      </c>
      <c r="M295">
        <v>25.785473964257701</v>
      </c>
      <c r="N295">
        <v>0.742755562175064</v>
      </c>
      <c r="O295">
        <v>23.5632281081446</v>
      </c>
      <c r="P295">
        <v>52.140247980655403</v>
      </c>
      <c r="Q295">
        <v>-4.2800612049693001E-2</v>
      </c>
    </row>
    <row r="296" spans="1:17" x14ac:dyDescent="0.3">
      <c r="A296" t="s">
        <v>694</v>
      </c>
      <c r="B296" t="s">
        <v>695</v>
      </c>
      <c r="C296" t="s">
        <v>3124</v>
      </c>
      <c r="D296" t="s">
        <v>464</v>
      </c>
      <c r="E296">
        <v>24617.712240000001</v>
      </c>
      <c r="F296">
        <v>3512.2</v>
      </c>
      <c r="G296">
        <v>-17.456136616387301</v>
      </c>
      <c r="H296">
        <v>5.5314988777301997</v>
      </c>
      <c r="I296">
        <v>5.7629577040363502</v>
      </c>
      <c r="J296">
        <v>0.24799698743985801</v>
      </c>
      <c r="K296">
        <v>3610.0797990014498</v>
      </c>
      <c r="L296">
        <v>3404.0455807060698</v>
      </c>
      <c r="M296">
        <v>30.997257833791299</v>
      </c>
      <c r="N296">
        <v>0.50194383795803699</v>
      </c>
      <c r="O296">
        <v>13.2765787825294</v>
      </c>
      <c r="P296">
        <v>36.052682548905601</v>
      </c>
      <c r="Q296">
        <v>0.11291490147790401</v>
      </c>
    </row>
    <row r="297" spans="1:17" x14ac:dyDescent="0.3">
      <c r="A297" t="s">
        <v>696</v>
      </c>
      <c r="B297" t="s">
        <v>697</v>
      </c>
      <c r="C297" t="s">
        <v>3123</v>
      </c>
      <c r="D297" t="s">
        <v>449</v>
      </c>
      <c r="E297">
        <v>24509.035775609998</v>
      </c>
      <c r="F297">
        <v>340</v>
      </c>
      <c r="G297">
        <v>-37.091229129986303</v>
      </c>
      <c r="H297">
        <v>-11.906925666739999</v>
      </c>
      <c r="I297">
        <v>-31.043734948829101</v>
      </c>
      <c r="J297">
        <v>-1.3427223213509201</v>
      </c>
      <c r="K297">
        <v>386.21439176570402</v>
      </c>
      <c r="L297">
        <v>407.31396353249499</v>
      </c>
      <c r="M297">
        <v>13.0305955241296</v>
      </c>
      <c r="N297">
        <v>0.47719197989449302</v>
      </c>
      <c r="O297">
        <v>43.529411764705799</v>
      </c>
      <c r="P297">
        <v>0.87524106215694997</v>
      </c>
      <c r="Q297">
        <v>-9.2513299609447E-2</v>
      </c>
    </row>
    <row r="298" spans="1:17" x14ac:dyDescent="0.3">
      <c r="A298" t="s">
        <v>698</v>
      </c>
      <c r="B298" t="s">
        <v>699</v>
      </c>
      <c r="C298" t="s">
        <v>3117</v>
      </c>
      <c r="D298" t="s">
        <v>51</v>
      </c>
      <c r="E298">
        <v>24483.423679650001</v>
      </c>
      <c r="F298">
        <v>1366.95</v>
      </c>
      <c r="G298">
        <v>50.939357925154901</v>
      </c>
      <c r="H298">
        <v>1.8248585223385301</v>
      </c>
      <c r="I298">
        <v>33.689430214057403</v>
      </c>
      <c r="J298">
        <v>0.89758429153987995</v>
      </c>
      <c r="K298">
        <v>1403.2644941977001</v>
      </c>
      <c r="L298">
        <v>1225.5501420379801</v>
      </c>
      <c r="M298">
        <v>39.236896881265103</v>
      </c>
      <c r="N298">
        <v>0.76540706116312096</v>
      </c>
      <c r="O298">
        <v>19.901971542485001</v>
      </c>
      <c r="P298">
        <v>81.666555917336694</v>
      </c>
      <c r="Q298">
        <v>5.3822789197640997E-2</v>
      </c>
    </row>
    <row r="299" spans="1:17" x14ac:dyDescent="0.3">
      <c r="A299" t="s">
        <v>700</v>
      </c>
      <c r="B299" t="s">
        <v>701</v>
      </c>
      <c r="C299" t="s">
        <v>3124</v>
      </c>
      <c r="D299" t="s">
        <v>173</v>
      </c>
      <c r="E299">
        <v>24361.316149999999</v>
      </c>
      <c r="F299">
        <v>200</v>
      </c>
      <c r="G299">
        <v>191.15059953085199</v>
      </c>
      <c r="H299">
        <v>-3.2964695069504901</v>
      </c>
      <c r="I299">
        <v>37.884412964752002</v>
      </c>
      <c r="J299">
        <v>-5.2922734976158701</v>
      </c>
      <c r="K299">
        <v>215.84974589693701</v>
      </c>
      <c r="L299">
        <v>173.35273036985299</v>
      </c>
      <c r="M299">
        <v>22.616358481411901</v>
      </c>
      <c r="N299">
        <v>0.37341254023267101</v>
      </c>
      <c r="O299">
        <v>30.9499999999999</v>
      </c>
      <c r="P299">
        <v>232.22591362126201</v>
      </c>
      <c r="Q299">
        <v>0.17527588429195901</v>
      </c>
    </row>
    <row r="300" spans="1:17" x14ac:dyDescent="0.3">
      <c r="A300" t="s">
        <v>702</v>
      </c>
      <c r="B300" t="s">
        <v>703</v>
      </c>
      <c r="C300" t="s">
        <v>3116</v>
      </c>
      <c r="D300" t="s">
        <v>48</v>
      </c>
      <c r="E300">
        <v>24167.7</v>
      </c>
      <c r="F300">
        <v>89.51</v>
      </c>
      <c r="G300">
        <v>75.847537612660304</v>
      </c>
      <c r="H300">
        <v>-12.5824047929976</v>
      </c>
      <c r="I300">
        <v>-3.3017348804682798</v>
      </c>
      <c r="J300">
        <v>-1.2520068889079601</v>
      </c>
      <c r="K300">
        <v>105.56263255508399</v>
      </c>
      <c r="L300">
        <v>97.769372938575103</v>
      </c>
      <c r="M300">
        <v>27.698553230670498</v>
      </c>
      <c r="N300">
        <v>0.279804871228993</v>
      </c>
      <c r="O300">
        <v>56.220906416415197</v>
      </c>
      <c r="P300">
        <v>110.44670846394899</v>
      </c>
      <c r="Q300">
        <v>0.116869271640535</v>
      </c>
    </row>
    <row r="301" spans="1:17" x14ac:dyDescent="0.3">
      <c r="A301" t="s">
        <v>704</v>
      </c>
      <c r="B301" t="s">
        <v>705</v>
      </c>
      <c r="C301" t="s">
        <v>3124</v>
      </c>
      <c r="D301" t="s">
        <v>271</v>
      </c>
      <c r="E301">
        <v>24127.20908289</v>
      </c>
      <c r="F301">
        <v>4880.3</v>
      </c>
      <c r="G301">
        <v>-13.971849483083201</v>
      </c>
      <c r="H301">
        <v>-1.8766654514485099</v>
      </c>
      <c r="I301">
        <v>-10.1986513640715</v>
      </c>
      <c r="J301">
        <v>2.9443079342016198</v>
      </c>
      <c r="K301">
        <v>5253.8875098039698</v>
      </c>
      <c r="L301">
        <v>5258.2477556102203</v>
      </c>
      <c r="M301">
        <v>25.1619676844088</v>
      </c>
      <c r="N301">
        <v>0.57816359697539899</v>
      </c>
      <c r="O301">
        <v>50.605495563797298</v>
      </c>
      <c r="P301">
        <v>21.2647533855137</v>
      </c>
      <c r="Q301">
        <v>8.0906578957329993E-3</v>
      </c>
    </row>
    <row r="302" spans="1:17" x14ac:dyDescent="0.3">
      <c r="A302" t="s">
        <v>706</v>
      </c>
      <c r="B302" t="s">
        <v>707</v>
      </c>
      <c r="C302" t="s">
        <v>3123</v>
      </c>
      <c r="D302" t="s">
        <v>708</v>
      </c>
      <c r="E302">
        <v>24085.037689724999</v>
      </c>
      <c r="F302">
        <v>349.45</v>
      </c>
      <c r="G302">
        <v>97.581641592535306</v>
      </c>
      <c r="H302">
        <v>17.8143838456288</v>
      </c>
      <c r="I302">
        <v>83.284379887675698</v>
      </c>
      <c r="J302">
        <v>1.1176696030578099</v>
      </c>
      <c r="K302">
        <v>330.57867461628803</v>
      </c>
      <c r="L302">
        <v>263.49194181605998</v>
      </c>
      <c r="M302">
        <v>45.563409619014401</v>
      </c>
      <c r="N302">
        <v>1.0822497757407601</v>
      </c>
      <c r="O302">
        <v>11.8471884389755</v>
      </c>
      <c r="P302">
        <v>122.22575516693099</v>
      </c>
      <c r="Q302">
        <v>8.5043002486835995E-2</v>
      </c>
    </row>
    <row r="303" spans="1:17" x14ac:dyDescent="0.3">
      <c r="A303" t="s">
        <v>709</v>
      </c>
      <c r="B303" t="s">
        <v>710</v>
      </c>
      <c r="C303" t="s">
        <v>3113</v>
      </c>
      <c r="D303" t="s">
        <v>567</v>
      </c>
      <c r="E303">
        <v>24026.369217715001</v>
      </c>
      <c r="F303">
        <v>924.65</v>
      </c>
      <c r="G303">
        <v>-1.91058227365135</v>
      </c>
      <c r="H303">
        <v>6.4233950817867198</v>
      </c>
      <c r="I303">
        <v>20.473490392369399</v>
      </c>
      <c r="J303">
        <v>3.8034046769135101</v>
      </c>
      <c r="K303">
        <v>948.28426362999403</v>
      </c>
      <c r="L303">
        <v>848.11441132361995</v>
      </c>
      <c r="M303">
        <v>40.682437587717303</v>
      </c>
      <c r="N303">
        <v>1.1883085237120099</v>
      </c>
      <c r="O303">
        <v>30.016763099551099</v>
      </c>
      <c r="P303">
        <v>53.087748344370802</v>
      </c>
      <c r="Q303">
        <v>9.8974479497164994E-2</v>
      </c>
    </row>
    <row r="304" spans="1:17" x14ac:dyDescent="0.3">
      <c r="A304" t="s">
        <v>711</v>
      </c>
      <c r="B304" t="s">
        <v>712</v>
      </c>
      <c r="C304" t="s">
        <v>3124</v>
      </c>
      <c r="D304" t="s">
        <v>713</v>
      </c>
      <c r="E304">
        <v>23881.699310960001</v>
      </c>
      <c r="F304">
        <v>1050.0999999999999</v>
      </c>
      <c r="G304">
        <v>120.680672854677</v>
      </c>
      <c r="H304">
        <v>1.0733915079549601</v>
      </c>
      <c r="I304">
        <v>19.5101952163321</v>
      </c>
      <c r="J304">
        <v>4.12038795243057</v>
      </c>
      <c r="K304">
        <v>1107.0688936527999</v>
      </c>
      <c r="L304">
        <v>956.27742901030194</v>
      </c>
      <c r="M304">
        <v>39.678131723937298</v>
      </c>
      <c r="N304">
        <v>0.53189480434844605</v>
      </c>
      <c r="O304">
        <v>38.0773259689553</v>
      </c>
      <c r="P304">
        <v>185.35326086956499</v>
      </c>
    </row>
    <row r="305" spans="1:17" hidden="1" x14ac:dyDescent="0.3">
      <c r="A305" t="s">
        <v>714</v>
      </c>
      <c r="B305" t="s">
        <v>715</v>
      </c>
      <c r="C305" t="s">
        <v>3128</v>
      </c>
      <c r="D305" t="s">
        <v>123</v>
      </c>
      <c r="E305">
        <v>23868.59065754</v>
      </c>
      <c r="F305">
        <v>1071.55</v>
      </c>
      <c r="G305">
        <v>-25.645810320065301</v>
      </c>
      <c r="H305">
        <v>0.80695524922098405</v>
      </c>
      <c r="I305">
        <v>-0.83395975122569099</v>
      </c>
      <c r="J305">
        <v>-1.70089134766062</v>
      </c>
      <c r="K305">
        <v>1145.30663418734</v>
      </c>
      <c r="L305">
        <v>1134.8581161777099</v>
      </c>
      <c r="M305">
        <v>37.627199286379103</v>
      </c>
      <c r="N305">
        <v>2.2522852932099502</v>
      </c>
      <c r="O305">
        <v>30.6518594559283</v>
      </c>
      <c r="P305">
        <v>11.625605500286399</v>
      </c>
      <c r="Q305">
        <v>-5.6644779525731E-2</v>
      </c>
    </row>
    <row r="306" spans="1:17" x14ac:dyDescent="0.3">
      <c r="A306" t="s">
        <v>716</v>
      </c>
      <c r="B306" t="s">
        <v>717</v>
      </c>
      <c r="C306" t="s">
        <v>3117</v>
      </c>
      <c r="D306" t="s">
        <v>51</v>
      </c>
      <c r="E306">
        <v>23825.876302920002</v>
      </c>
      <c r="F306">
        <v>5208.1000000000004</v>
      </c>
      <c r="G306">
        <v>11.988814709614701</v>
      </c>
      <c r="H306">
        <v>-3.2209295657680999</v>
      </c>
      <c r="I306">
        <v>12.870700627348899</v>
      </c>
      <c r="J306">
        <v>2.91793016078093</v>
      </c>
      <c r="K306">
        <v>5468.7752470400801</v>
      </c>
      <c r="L306">
        <v>5073.7838123794299</v>
      </c>
      <c r="M306">
        <v>40.390725887700498</v>
      </c>
      <c r="N306">
        <v>0.413906499836524</v>
      </c>
      <c r="O306">
        <v>23.867629269791198</v>
      </c>
      <c r="P306">
        <v>33.674700341367</v>
      </c>
      <c r="Q306">
        <v>-4.5289773457173998E-2</v>
      </c>
    </row>
    <row r="307" spans="1:17" x14ac:dyDescent="0.3">
      <c r="A307" t="s">
        <v>718</v>
      </c>
      <c r="B307" t="s">
        <v>719</v>
      </c>
      <c r="C307" t="s">
        <v>3113</v>
      </c>
      <c r="D307" t="s">
        <v>512</v>
      </c>
      <c r="E307">
        <v>23573.469440159999</v>
      </c>
      <c r="F307">
        <v>2739.8</v>
      </c>
      <c r="G307">
        <v>-23.832618898222499</v>
      </c>
      <c r="H307">
        <v>6.5422930850047498</v>
      </c>
      <c r="I307">
        <v>4.0293370644018696</v>
      </c>
      <c r="J307">
        <v>-3.1138945981771</v>
      </c>
      <c r="K307">
        <v>2759.9202581868499</v>
      </c>
      <c r="L307">
        <v>2600.13289899554</v>
      </c>
      <c r="M307">
        <v>25.001157561076401</v>
      </c>
      <c r="N307">
        <v>0.55307486000009998</v>
      </c>
      <c r="O307">
        <v>42.200160595663903</v>
      </c>
      <c r="P307">
        <v>35.298765432098698</v>
      </c>
      <c r="Q307">
        <v>8.6351561419041004E-2</v>
      </c>
    </row>
    <row r="308" spans="1:17" x14ac:dyDescent="0.3">
      <c r="A308" t="s">
        <v>720</v>
      </c>
      <c r="B308" t="s">
        <v>721</v>
      </c>
      <c r="C308" t="s">
        <v>3118</v>
      </c>
      <c r="D308" t="s">
        <v>57</v>
      </c>
      <c r="E308">
        <v>23194.831384139899</v>
      </c>
      <c r="F308">
        <v>174.98</v>
      </c>
      <c r="G308">
        <v>72.9323221223773</v>
      </c>
      <c r="H308">
        <v>4.6436540996559001</v>
      </c>
      <c r="I308">
        <v>18.313998386978</v>
      </c>
      <c r="J308">
        <v>3.2640951248894101</v>
      </c>
      <c r="K308">
        <v>186.34848521933901</v>
      </c>
      <c r="L308">
        <v>162.42060125779801</v>
      </c>
      <c r="M308">
        <v>31.083385924763501</v>
      </c>
      <c r="N308">
        <v>0.417960814725021</v>
      </c>
      <c r="O308">
        <v>21.436735626928801</v>
      </c>
      <c r="P308">
        <v>96.496350364963405</v>
      </c>
      <c r="Q308">
        <v>8.6321604683514006E-2</v>
      </c>
    </row>
    <row r="309" spans="1:17" x14ac:dyDescent="0.3">
      <c r="A309" t="s">
        <v>722</v>
      </c>
      <c r="B309" t="s">
        <v>723</v>
      </c>
      <c r="C309" t="s">
        <v>3124</v>
      </c>
      <c r="D309" t="s">
        <v>271</v>
      </c>
      <c r="E309">
        <v>23147.676800000001</v>
      </c>
      <c r="F309">
        <v>2090.65</v>
      </c>
      <c r="G309">
        <v>-21.371657721288798</v>
      </c>
      <c r="H309">
        <v>-7.2008351941220203</v>
      </c>
      <c r="I309">
        <v>-12.8839046714616</v>
      </c>
      <c r="J309">
        <v>1.485290184655</v>
      </c>
      <c r="K309">
        <v>2311.5870086090599</v>
      </c>
      <c r="L309">
        <v>2345.06891690361</v>
      </c>
      <c r="M309">
        <v>29.765564087256301</v>
      </c>
      <c r="N309">
        <v>1.4946011355164299</v>
      </c>
      <c r="O309">
        <v>41.582761342166201</v>
      </c>
      <c r="P309">
        <v>11.4894411262798</v>
      </c>
      <c r="Q309">
        <v>-2.9520558920009998E-3</v>
      </c>
    </row>
    <row r="310" spans="1:17" x14ac:dyDescent="0.3">
      <c r="A310" t="s">
        <v>724</v>
      </c>
      <c r="B310" t="s">
        <v>725</v>
      </c>
      <c r="C310" t="s">
        <v>3126</v>
      </c>
      <c r="D310" t="s">
        <v>138</v>
      </c>
      <c r="E310">
        <v>23050.274567259999</v>
      </c>
      <c r="F310">
        <v>730.05</v>
      </c>
      <c r="G310">
        <v>172.02636885840599</v>
      </c>
      <c r="H310">
        <v>3.1313534280565398</v>
      </c>
      <c r="I310">
        <v>89.246358549706599</v>
      </c>
      <c r="J310">
        <v>0.47333397789404902</v>
      </c>
      <c r="K310">
        <v>692.17130146177794</v>
      </c>
      <c r="L310">
        <v>518.58935616429301</v>
      </c>
      <c r="M310">
        <v>31.3188235193889</v>
      </c>
      <c r="N310">
        <v>0.50783614251165499</v>
      </c>
      <c r="O310">
        <v>9.0678720635572994</v>
      </c>
      <c r="P310">
        <v>195.08892481810801</v>
      </c>
      <c r="Q310">
        <v>0.25156120103414997</v>
      </c>
    </row>
    <row r="311" spans="1:17" hidden="1" x14ac:dyDescent="0.3">
      <c r="A311" t="s">
        <v>726</v>
      </c>
      <c r="B311" t="s">
        <v>727</v>
      </c>
      <c r="C311" t="s">
        <v>3128</v>
      </c>
      <c r="D311" t="s">
        <v>728</v>
      </c>
      <c r="E311">
        <v>23025.673136879999</v>
      </c>
      <c r="F311">
        <v>88.44</v>
      </c>
      <c r="G311">
        <v>34.950102628437897</v>
      </c>
      <c r="H311">
        <v>-2.5718851396910098</v>
      </c>
      <c r="I311">
        <v>-1.9445485977496</v>
      </c>
      <c r="J311">
        <v>0.76072836017311796</v>
      </c>
      <c r="K311">
        <v>95.244801631689597</v>
      </c>
      <c r="L311">
        <v>88.896614848500107</v>
      </c>
      <c r="M311">
        <v>50.681017208567297</v>
      </c>
      <c r="N311">
        <v>0.55095176502087695</v>
      </c>
      <c r="O311">
        <v>20.5336951605608</v>
      </c>
      <c r="P311">
        <v>58.978968182635199</v>
      </c>
      <c r="Q311">
        <v>2.0612820630179999E-2</v>
      </c>
    </row>
    <row r="312" spans="1:17" hidden="1" x14ac:dyDescent="0.3">
      <c r="A312" t="s">
        <v>729</v>
      </c>
      <c r="B312" t="s">
        <v>730</v>
      </c>
      <c r="C312" t="s">
        <v>3128</v>
      </c>
      <c r="D312" t="s">
        <v>117</v>
      </c>
      <c r="E312">
        <v>23018.572760999999</v>
      </c>
      <c r="F312">
        <v>378.75</v>
      </c>
      <c r="G312">
        <v>0.247285865109269</v>
      </c>
      <c r="H312">
        <v>13.0263656117579</v>
      </c>
      <c r="I312">
        <v>-14.0803670981712</v>
      </c>
      <c r="J312">
        <v>22.057381504189301</v>
      </c>
      <c r="K312">
        <v>371.58670560735499</v>
      </c>
      <c r="L312">
        <v>390.52438110587002</v>
      </c>
      <c r="M312">
        <v>57.4267950078059</v>
      </c>
      <c r="N312">
        <v>3.5448770844675801</v>
      </c>
      <c r="O312">
        <v>52.435643564356397</v>
      </c>
      <c r="P312">
        <v>25.0825627476882</v>
      </c>
      <c r="Q312">
        <v>4.2348375943063003E-2</v>
      </c>
    </row>
    <row r="313" spans="1:17" x14ac:dyDescent="0.3">
      <c r="A313" t="s">
        <v>731</v>
      </c>
      <c r="B313" t="s">
        <v>732</v>
      </c>
      <c r="C313" t="s">
        <v>3119</v>
      </c>
      <c r="D313" t="s">
        <v>539</v>
      </c>
      <c r="E313">
        <v>22812.281368960001</v>
      </c>
      <c r="F313">
        <v>1246.4000000000001</v>
      </c>
      <c r="G313">
        <v>73.751105006847197</v>
      </c>
      <c r="H313">
        <v>-4.5639005245228201</v>
      </c>
      <c r="I313">
        <v>10.3899514281552</v>
      </c>
      <c r="J313">
        <v>-1.5250323116073401</v>
      </c>
      <c r="K313">
        <v>1363.98683022062</v>
      </c>
      <c r="L313">
        <v>1245.7904363232601</v>
      </c>
      <c r="M313">
        <v>28.354993370354599</v>
      </c>
      <c r="N313">
        <v>0.96767144835376995</v>
      </c>
      <c r="O313">
        <v>42.486360718870301</v>
      </c>
      <c r="P313">
        <v>96.577556975001997</v>
      </c>
      <c r="Q313">
        <v>7.8928606785043001E-2</v>
      </c>
    </row>
    <row r="314" spans="1:17" x14ac:dyDescent="0.3">
      <c r="A314" t="s">
        <v>733</v>
      </c>
      <c r="B314" t="s">
        <v>734</v>
      </c>
      <c r="C314" t="s">
        <v>3113</v>
      </c>
      <c r="D314" t="s">
        <v>404</v>
      </c>
      <c r="E314">
        <v>22775.557192724998</v>
      </c>
      <c r="F314">
        <v>6360.65</v>
      </c>
      <c r="G314">
        <v>110.348848556627</v>
      </c>
      <c r="H314">
        <v>3.3571522068225801</v>
      </c>
      <c r="I314">
        <v>17.1294476538115</v>
      </c>
      <c r="J314">
        <v>-3.5420254683756398</v>
      </c>
      <c r="K314">
        <v>6670.8564746690099</v>
      </c>
      <c r="L314">
        <v>5433.55608228661</v>
      </c>
      <c r="M314">
        <v>30.548370087552499</v>
      </c>
      <c r="N314">
        <v>0.72793019745869003</v>
      </c>
      <c r="O314">
        <v>17.751330445787701</v>
      </c>
      <c r="P314">
        <v>134.485364594853</v>
      </c>
    </row>
    <row r="315" spans="1:17" x14ac:dyDescent="0.3">
      <c r="A315" t="s">
        <v>735</v>
      </c>
      <c r="B315" t="s">
        <v>736</v>
      </c>
      <c r="C315" t="s">
        <v>3113</v>
      </c>
      <c r="D315" t="s">
        <v>404</v>
      </c>
      <c r="E315">
        <v>22730.748456019999</v>
      </c>
      <c r="F315">
        <v>1012.3</v>
      </c>
      <c r="G315">
        <v>-14.0900324353661</v>
      </c>
      <c r="H315">
        <v>0.34303578532946599</v>
      </c>
      <c r="I315">
        <v>15.853393324659899</v>
      </c>
      <c r="J315">
        <v>-1.9224910900096199</v>
      </c>
      <c r="K315">
        <v>1047.84958758377</v>
      </c>
      <c r="L315">
        <v>982.95337615928997</v>
      </c>
      <c r="M315">
        <v>30.875889705106498</v>
      </c>
      <c r="N315">
        <v>0.44768346113145802</v>
      </c>
      <c r="O315">
        <v>12.9902202904277</v>
      </c>
      <c r="P315">
        <v>37.428726581591</v>
      </c>
      <c r="Q315">
        <v>-6.4123017838802004E-2</v>
      </c>
    </row>
    <row r="316" spans="1:17" x14ac:dyDescent="0.3">
      <c r="A316" t="s">
        <v>737</v>
      </c>
      <c r="B316" t="s">
        <v>738</v>
      </c>
      <c r="C316" t="s">
        <v>3122</v>
      </c>
      <c r="D316" t="s">
        <v>284</v>
      </c>
      <c r="E316">
        <v>22577.476507650001</v>
      </c>
      <c r="F316">
        <v>1779.55</v>
      </c>
      <c r="G316">
        <v>-9.3715787556457499</v>
      </c>
      <c r="H316">
        <v>-18.519430397269598</v>
      </c>
      <c r="I316">
        <v>18.434180703824399</v>
      </c>
      <c r="J316">
        <v>-8.5464470187918504</v>
      </c>
      <c r="K316">
        <v>2116.5027724019001</v>
      </c>
      <c r="L316">
        <v>1878.95571567561</v>
      </c>
      <c r="M316">
        <v>16.343898942917999</v>
      </c>
      <c r="N316">
        <v>0.74171856390734203</v>
      </c>
      <c r="O316">
        <v>37.658396785704198</v>
      </c>
      <c r="P316">
        <v>50.033723969311197</v>
      </c>
      <c r="Q316">
        <v>-7.7863515948945999E-2</v>
      </c>
    </row>
    <row r="317" spans="1:17" x14ac:dyDescent="0.3">
      <c r="A317" t="s">
        <v>739</v>
      </c>
      <c r="B317" t="s">
        <v>740</v>
      </c>
      <c r="C317" t="s">
        <v>3113</v>
      </c>
      <c r="D317" t="s">
        <v>208</v>
      </c>
      <c r="E317">
        <v>22513.335753374999</v>
      </c>
      <c r="F317">
        <v>780.75</v>
      </c>
      <c r="G317">
        <v>53.322367469006998</v>
      </c>
      <c r="H317">
        <v>20.6949667484724</v>
      </c>
      <c r="I317">
        <v>40.230207434456297</v>
      </c>
      <c r="J317">
        <v>1.2936802999508E-2</v>
      </c>
      <c r="K317">
        <v>752.374907935691</v>
      </c>
      <c r="L317">
        <v>644.39241325841203</v>
      </c>
      <c r="M317">
        <v>45.849487185881699</v>
      </c>
      <c r="N317">
        <v>0.68694527445137599</v>
      </c>
      <c r="O317">
        <v>7.3326929234710203</v>
      </c>
      <c r="P317">
        <v>76.640271493212595</v>
      </c>
      <c r="Q317">
        <v>1.7312078434643E-2</v>
      </c>
    </row>
    <row r="318" spans="1:17" x14ac:dyDescent="0.3">
      <c r="A318" t="s">
        <v>741</v>
      </c>
      <c r="B318" t="s">
        <v>742</v>
      </c>
      <c r="C318" t="s">
        <v>3117</v>
      </c>
      <c r="D318" t="s">
        <v>249</v>
      </c>
      <c r="E318">
        <v>22175.6997777</v>
      </c>
      <c r="F318">
        <v>554.20000000000005</v>
      </c>
      <c r="G318">
        <v>27.205840224272499</v>
      </c>
      <c r="H318">
        <v>6.1454343550319699</v>
      </c>
      <c r="I318">
        <v>34.059546389967899</v>
      </c>
      <c r="J318">
        <v>1.37564661382346</v>
      </c>
      <c r="K318">
        <v>533.174112255625</v>
      </c>
      <c r="L318">
        <v>464.74480168507699</v>
      </c>
      <c r="M318">
        <v>53.297195318259497</v>
      </c>
      <c r="N318">
        <v>1.1176369962505299</v>
      </c>
      <c r="O318">
        <v>8.8866835077589403</v>
      </c>
      <c r="P318">
        <v>58.342857142857099</v>
      </c>
      <c r="Q318">
        <v>0.103216619968729</v>
      </c>
    </row>
    <row r="319" spans="1:17" x14ac:dyDescent="0.3">
      <c r="A319" t="s">
        <v>743</v>
      </c>
      <c r="B319" t="s">
        <v>744</v>
      </c>
      <c r="C319" t="s">
        <v>3125</v>
      </c>
      <c r="D319" t="s">
        <v>237</v>
      </c>
      <c r="E319">
        <v>22159.779789169999</v>
      </c>
      <c r="F319">
        <v>354.35</v>
      </c>
      <c r="G319">
        <v>31.999796174760601</v>
      </c>
      <c r="H319">
        <v>-9.9812472908726608</v>
      </c>
      <c r="I319">
        <v>-31.864528360051398</v>
      </c>
      <c r="J319">
        <v>4.0128412509507196</v>
      </c>
      <c r="K319">
        <v>380.115486812227</v>
      </c>
      <c r="L319">
        <v>378.92238216236001</v>
      </c>
      <c r="M319">
        <v>38.123382580433102</v>
      </c>
      <c r="N319">
        <v>1.1781073788830301</v>
      </c>
      <c r="O319">
        <v>41.724283900098698</v>
      </c>
      <c r="P319">
        <v>59.294223420993497</v>
      </c>
      <c r="Q319">
        <v>0.107327683151289</v>
      </c>
    </row>
    <row r="320" spans="1:17" x14ac:dyDescent="0.3">
      <c r="A320" t="s">
        <v>745</v>
      </c>
      <c r="B320" t="s">
        <v>746</v>
      </c>
      <c r="C320" t="s">
        <v>3113</v>
      </c>
      <c r="D320" t="s">
        <v>404</v>
      </c>
      <c r="E320">
        <v>22139.380976190001</v>
      </c>
      <c r="F320">
        <v>4492.3</v>
      </c>
      <c r="G320">
        <v>46.2630636903599</v>
      </c>
      <c r="H320">
        <v>8.9787758540651801</v>
      </c>
      <c r="I320">
        <v>37.104425153583598</v>
      </c>
      <c r="J320">
        <v>5.4049301779704502</v>
      </c>
      <c r="K320">
        <v>4468.5773594743696</v>
      </c>
      <c r="L320">
        <v>3848.6407045963501</v>
      </c>
      <c r="M320">
        <v>42.058430798663302</v>
      </c>
      <c r="N320">
        <v>0.95477676856431304</v>
      </c>
      <c r="O320">
        <v>10.630412038376701</v>
      </c>
      <c r="P320">
        <v>81.602457856651995</v>
      </c>
      <c r="Q320">
        <v>3.5362197369227001E-2</v>
      </c>
    </row>
    <row r="321" spans="1:17" x14ac:dyDescent="0.3">
      <c r="A321" t="s">
        <v>747</v>
      </c>
      <c r="B321" t="s">
        <v>748</v>
      </c>
      <c r="C321" t="s">
        <v>3124</v>
      </c>
      <c r="D321" t="s">
        <v>117</v>
      </c>
      <c r="E321">
        <v>22138.820897375001</v>
      </c>
      <c r="F321">
        <v>796.25</v>
      </c>
      <c r="G321">
        <v>47.173978323751903</v>
      </c>
      <c r="H321">
        <v>-5.9171710534600299</v>
      </c>
      <c r="I321">
        <v>30.690144798339201</v>
      </c>
      <c r="J321">
        <v>-3.3628406221418499</v>
      </c>
      <c r="K321">
        <v>842.151746014992</v>
      </c>
      <c r="L321">
        <v>723.66491365175</v>
      </c>
      <c r="M321">
        <v>32.861492068960402</v>
      </c>
      <c r="N321">
        <v>0.368496997926614</v>
      </c>
      <c r="O321">
        <v>20.175824175824101</v>
      </c>
      <c r="P321">
        <v>80.310235507246304</v>
      </c>
      <c r="Q321">
        <v>0.105235394014823</v>
      </c>
    </row>
    <row r="322" spans="1:17" x14ac:dyDescent="0.3">
      <c r="A322" t="s">
        <v>749</v>
      </c>
      <c r="B322" t="s">
        <v>750</v>
      </c>
      <c r="C322" t="s">
        <v>3114</v>
      </c>
      <c r="D322" t="s">
        <v>629</v>
      </c>
      <c r="E322">
        <v>21783.752945640001</v>
      </c>
      <c r="F322">
        <v>1241.0999999999999</v>
      </c>
      <c r="G322">
        <v>26.4869200035616</v>
      </c>
      <c r="H322">
        <v>14.7094537884388</v>
      </c>
      <c r="I322">
        <v>-3.14457437001988</v>
      </c>
      <c r="J322">
        <v>2.0309476180994599</v>
      </c>
      <c r="K322">
        <v>1270.3077183985099</v>
      </c>
      <c r="L322">
        <v>1145.6735248390501</v>
      </c>
      <c r="M322">
        <v>37.638070290406297</v>
      </c>
      <c r="N322">
        <v>2.13433539703155</v>
      </c>
      <c r="O322">
        <v>20.457658528724501</v>
      </c>
      <c r="P322">
        <v>90.571976967370404</v>
      </c>
      <c r="Q322">
        <v>0.106257281743841</v>
      </c>
    </row>
    <row r="323" spans="1:17" x14ac:dyDescent="0.3">
      <c r="A323" t="s">
        <v>751</v>
      </c>
      <c r="B323" t="s">
        <v>752</v>
      </c>
      <c r="C323" t="s">
        <v>3117</v>
      </c>
      <c r="D323" t="s">
        <v>249</v>
      </c>
      <c r="E323">
        <v>21529.465554300001</v>
      </c>
      <c r="F323">
        <v>432.3</v>
      </c>
      <c r="G323">
        <v>5.3480841656405902</v>
      </c>
      <c r="H323">
        <v>9.9859921115766994</v>
      </c>
      <c r="I323">
        <v>20.006075683784399</v>
      </c>
      <c r="J323">
        <v>3.4029271210040899</v>
      </c>
      <c r="K323">
        <v>421.72989025017398</v>
      </c>
      <c r="L323">
        <v>393.52579441155098</v>
      </c>
      <c r="M323">
        <v>44.499317324927802</v>
      </c>
      <c r="N323">
        <v>0.66201201923939901</v>
      </c>
      <c r="O323">
        <v>29.077029840388601</v>
      </c>
      <c r="P323">
        <v>38.958534233365398</v>
      </c>
      <c r="Q323">
        <v>0.124462067501438</v>
      </c>
    </row>
    <row r="324" spans="1:17" x14ac:dyDescent="0.3">
      <c r="A324" t="s">
        <v>753</v>
      </c>
      <c r="B324" t="s">
        <v>754</v>
      </c>
      <c r="C324" t="s">
        <v>3112</v>
      </c>
      <c r="D324" t="s">
        <v>755</v>
      </c>
      <c r="E324">
        <v>21311.114205099999</v>
      </c>
      <c r="F324">
        <v>1518.35</v>
      </c>
      <c r="G324">
        <v>27.866774059895398</v>
      </c>
      <c r="H324">
        <v>0.84568598912771997</v>
      </c>
      <c r="I324">
        <v>34.103157227655203</v>
      </c>
      <c r="J324">
        <v>3.5837888010483701</v>
      </c>
      <c r="K324">
        <v>1546.6684621181901</v>
      </c>
      <c r="L324">
        <v>1384.92423478151</v>
      </c>
      <c r="M324">
        <v>38.212109274012299</v>
      </c>
      <c r="N324">
        <v>0.88992659627752202</v>
      </c>
      <c r="O324">
        <v>12.951559258405499</v>
      </c>
      <c r="P324">
        <v>52.108795832498402</v>
      </c>
      <c r="Q324">
        <v>2.1036013566436002E-2</v>
      </c>
    </row>
    <row r="325" spans="1:17" x14ac:dyDescent="0.3">
      <c r="A325" t="s">
        <v>756</v>
      </c>
      <c r="B325" t="s">
        <v>757</v>
      </c>
      <c r="C325" t="s">
        <v>3127</v>
      </c>
      <c r="D325" t="s">
        <v>165</v>
      </c>
      <c r="E325">
        <v>21273.140075250001</v>
      </c>
      <c r="F325">
        <v>7225.5</v>
      </c>
      <c r="G325">
        <v>-12.9038030545133</v>
      </c>
      <c r="H325">
        <v>-0.96227575421716705</v>
      </c>
      <c r="I325">
        <v>15.190112849797901</v>
      </c>
      <c r="J325">
        <v>-1.3568217314975499</v>
      </c>
      <c r="K325">
        <v>7680.7311370972602</v>
      </c>
      <c r="L325">
        <v>7173.6176531101501</v>
      </c>
      <c r="M325">
        <v>26.790034599240901</v>
      </c>
      <c r="N325">
        <v>0.816570028118905</v>
      </c>
      <c r="O325">
        <v>13.210158466542</v>
      </c>
      <c r="P325">
        <v>39.6272355720455</v>
      </c>
      <c r="Q325">
        <v>-7.6501506212729997E-2</v>
      </c>
    </row>
    <row r="326" spans="1:17" x14ac:dyDescent="0.3">
      <c r="A326" t="s">
        <v>758</v>
      </c>
      <c r="B326" t="s">
        <v>759</v>
      </c>
      <c r="C326" t="s">
        <v>3122</v>
      </c>
      <c r="D326" t="s">
        <v>108</v>
      </c>
      <c r="E326">
        <v>21204.489170159999</v>
      </c>
      <c r="F326">
        <v>262.3</v>
      </c>
      <c r="G326">
        <v>-36.933903831582803</v>
      </c>
      <c r="H326">
        <v>-2.29671931896381</v>
      </c>
      <c r="I326">
        <v>-9.5242247402846996</v>
      </c>
      <c r="J326">
        <v>-2.58264003798282</v>
      </c>
      <c r="K326">
        <v>286.55076525095598</v>
      </c>
      <c r="L326">
        <v>291.78985926694202</v>
      </c>
      <c r="M326">
        <v>19.393613885134801</v>
      </c>
      <c r="N326">
        <v>0.47411238534947697</v>
      </c>
      <c r="O326">
        <v>36.2180709111704</v>
      </c>
      <c r="P326">
        <v>4.1492952154060099</v>
      </c>
      <c r="Q326">
        <v>-0.111331037768164</v>
      </c>
    </row>
    <row r="327" spans="1:17" x14ac:dyDescent="0.3">
      <c r="A327" t="s">
        <v>760</v>
      </c>
      <c r="B327" t="s">
        <v>761</v>
      </c>
      <c r="C327" t="s">
        <v>3121</v>
      </c>
      <c r="D327" t="s">
        <v>75</v>
      </c>
      <c r="E327">
        <v>20885.883468200002</v>
      </c>
      <c r="F327">
        <v>883.9</v>
      </c>
      <c r="G327">
        <v>-32.332231371659603</v>
      </c>
      <c r="H327">
        <v>11.252434652843601</v>
      </c>
      <c r="I327">
        <v>9.3540121531905793</v>
      </c>
      <c r="J327">
        <v>7.3047046655357901</v>
      </c>
      <c r="K327">
        <v>858.33824864675</v>
      </c>
      <c r="L327">
        <v>848.78239362310399</v>
      </c>
      <c r="M327">
        <v>54.195996293445504</v>
      </c>
      <c r="N327">
        <v>1.29089753245733</v>
      </c>
      <c r="O327">
        <v>19.7194252743523</v>
      </c>
      <c r="P327">
        <v>26.271428571428501</v>
      </c>
      <c r="Q327">
        <v>-6.3614605623615997E-2</v>
      </c>
    </row>
    <row r="328" spans="1:17" x14ac:dyDescent="0.3">
      <c r="A328" t="s">
        <v>762</v>
      </c>
      <c r="B328" t="s">
        <v>763</v>
      </c>
      <c r="C328" t="s">
        <v>3115</v>
      </c>
      <c r="D328" t="s">
        <v>123</v>
      </c>
      <c r="E328">
        <v>20602.6976813</v>
      </c>
      <c r="F328">
        <v>822.85</v>
      </c>
      <c r="G328">
        <v>37.073982389453597</v>
      </c>
      <c r="H328">
        <v>3.6114419110711098</v>
      </c>
      <c r="I328">
        <v>50.7351519445888</v>
      </c>
      <c r="J328">
        <v>-0.77029237517766602</v>
      </c>
      <c r="K328">
        <v>859.33993538854702</v>
      </c>
      <c r="L328">
        <v>726.33057294730997</v>
      </c>
      <c r="M328">
        <v>28.968173934133201</v>
      </c>
      <c r="N328">
        <v>0.35774621130690398</v>
      </c>
      <c r="O328">
        <v>22.494986935650399</v>
      </c>
      <c r="P328">
        <v>72.831337954211307</v>
      </c>
      <c r="Q328">
        <v>0.15809398093711</v>
      </c>
    </row>
    <row r="329" spans="1:17" x14ac:dyDescent="0.3">
      <c r="A329" t="s">
        <v>764</v>
      </c>
      <c r="B329" t="s">
        <v>765</v>
      </c>
      <c r="C329" t="s">
        <v>3122</v>
      </c>
      <c r="D329" t="s">
        <v>284</v>
      </c>
      <c r="E329">
        <v>20559.46858067</v>
      </c>
      <c r="F329">
        <v>6086.95</v>
      </c>
      <c r="G329">
        <v>75.481795877676007</v>
      </c>
      <c r="H329">
        <v>27.151008204669001</v>
      </c>
      <c r="I329">
        <v>53.691071727723902</v>
      </c>
      <c r="J329">
        <v>3.9461316320394402</v>
      </c>
      <c r="K329">
        <v>5456.8880479544596</v>
      </c>
      <c r="L329">
        <v>4424.66126484283</v>
      </c>
      <c r="M329">
        <v>52.277422017322102</v>
      </c>
      <c r="N329">
        <v>0.65956190657284797</v>
      </c>
      <c r="O329">
        <v>17.612268870287998</v>
      </c>
      <c r="P329">
        <v>103.406850459482</v>
      </c>
      <c r="Q329">
        <v>6.0501637311874003E-2</v>
      </c>
    </row>
    <row r="330" spans="1:17" x14ac:dyDescent="0.3">
      <c r="A330" t="s">
        <v>766</v>
      </c>
      <c r="B330" t="s">
        <v>767</v>
      </c>
      <c r="C330" t="s">
        <v>3124</v>
      </c>
      <c r="D330" t="s">
        <v>173</v>
      </c>
      <c r="E330">
        <v>20517.365349585001</v>
      </c>
      <c r="F330">
        <v>645.45000000000005</v>
      </c>
      <c r="G330">
        <v>38.816247420865402</v>
      </c>
      <c r="H330">
        <v>-13.2100058842897</v>
      </c>
      <c r="I330">
        <v>9.6101151506886602</v>
      </c>
      <c r="J330">
        <v>1.04585234850546</v>
      </c>
      <c r="K330">
        <v>700.05473776978295</v>
      </c>
      <c r="L330">
        <v>617.23639831208095</v>
      </c>
      <c r="M330">
        <v>38.893642415758698</v>
      </c>
      <c r="N330">
        <v>1.3459043979059999</v>
      </c>
      <c r="O330">
        <v>30.7537377023781</v>
      </c>
      <c r="P330">
        <v>84.230055658627094</v>
      </c>
      <c r="Q330">
        <v>0.138220055205798</v>
      </c>
    </row>
    <row r="331" spans="1:17" x14ac:dyDescent="0.3">
      <c r="A331" t="s">
        <v>768</v>
      </c>
      <c r="B331" t="s">
        <v>769</v>
      </c>
      <c r="C331" t="s">
        <v>3125</v>
      </c>
      <c r="D331" t="s">
        <v>498</v>
      </c>
      <c r="E331">
        <v>20396.758185602001</v>
      </c>
      <c r="F331">
        <v>172.26</v>
      </c>
      <c r="G331">
        <v>-26.854877451772701</v>
      </c>
      <c r="H331">
        <v>-0.59869565574579697</v>
      </c>
      <c r="I331">
        <v>4.3025940541953496</v>
      </c>
      <c r="J331">
        <v>3.4193394757166802</v>
      </c>
      <c r="K331">
        <v>176.705925480357</v>
      </c>
      <c r="L331">
        <v>175.23627744228699</v>
      </c>
      <c r="M331">
        <v>42.680234937959497</v>
      </c>
      <c r="N331">
        <v>0.47580099636344197</v>
      </c>
      <c r="O331">
        <v>29.3045396493672</v>
      </c>
      <c r="P331">
        <v>21.0966608084358</v>
      </c>
      <c r="Q331">
        <v>-1.0723204398739999E-3</v>
      </c>
    </row>
    <row r="332" spans="1:17" x14ac:dyDescent="0.3">
      <c r="A332" t="s">
        <v>770</v>
      </c>
      <c r="B332" t="s">
        <v>771</v>
      </c>
      <c r="C332" t="s">
        <v>3111</v>
      </c>
      <c r="D332" t="s">
        <v>196</v>
      </c>
      <c r="E332">
        <v>20303.14636536</v>
      </c>
      <c r="F332">
        <v>359.85</v>
      </c>
      <c r="G332">
        <v>8.0436516340331305</v>
      </c>
      <c r="H332">
        <v>-3.7244572855734699</v>
      </c>
      <c r="I332">
        <v>17.311453540681899</v>
      </c>
      <c r="J332">
        <v>0.57859400791888405</v>
      </c>
      <c r="K332">
        <v>389.38760557968197</v>
      </c>
      <c r="L332">
        <v>354.51135938700003</v>
      </c>
      <c r="M332">
        <v>18.845032241192499</v>
      </c>
      <c r="N332">
        <v>0.14059393905984099</v>
      </c>
      <c r="O332">
        <v>30.5266083090176</v>
      </c>
      <c r="P332">
        <v>38.377235147087099</v>
      </c>
      <c r="Q332">
        <v>4.4978392844479999E-3</v>
      </c>
    </row>
    <row r="333" spans="1:17" hidden="1" x14ac:dyDescent="0.3">
      <c r="A333" t="s">
        <v>772</v>
      </c>
      <c r="B333" t="s">
        <v>773</v>
      </c>
      <c r="C333" t="s">
        <v>3128</v>
      </c>
      <c r="D333" t="s">
        <v>138</v>
      </c>
      <c r="E333">
        <v>20173.740000000002</v>
      </c>
      <c r="F333">
        <v>141.71</v>
      </c>
      <c r="G333">
        <v>-11.373266718067001</v>
      </c>
      <c r="H333">
        <v>5.7053443865617801</v>
      </c>
      <c r="I333">
        <v>0.59492744223395899</v>
      </c>
      <c r="J333">
        <v>5.1230401620186603</v>
      </c>
      <c r="K333">
        <v>142.679956344696</v>
      </c>
      <c r="L333">
        <v>136.971745186775</v>
      </c>
      <c r="M333">
        <v>53.328059728626101</v>
      </c>
      <c r="N333">
        <v>0.13676111074658701</v>
      </c>
      <c r="O333">
        <v>9.27245783642649</v>
      </c>
      <c r="P333">
        <v>17.846153846153801</v>
      </c>
    </row>
    <row r="334" spans="1:17" hidden="1" x14ac:dyDescent="0.3">
      <c r="A334" t="s">
        <v>774</v>
      </c>
      <c r="B334" t="s">
        <v>775</v>
      </c>
      <c r="C334" t="s">
        <v>3128</v>
      </c>
      <c r="D334" t="s">
        <v>138</v>
      </c>
      <c r="E334">
        <v>20155.501969815999</v>
      </c>
      <c r="F334">
        <v>372.03</v>
      </c>
      <c r="G334">
        <v>-4.3191394350141703</v>
      </c>
      <c r="H334">
        <v>10.907279543227499</v>
      </c>
      <c r="I334">
        <v>0.45492719756356598</v>
      </c>
      <c r="J334">
        <v>4.0279697394834502</v>
      </c>
      <c r="K334">
        <v>364.79407207381399</v>
      </c>
      <c r="L334">
        <v>347.30786753060602</v>
      </c>
      <c r="M334">
        <v>42.778347382377802</v>
      </c>
      <c r="N334">
        <v>0.83652506698088702</v>
      </c>
      <c r="O334">
        <v>3.4835900330618599</v>
      </c>
      <c r="P334">
        <v>19.912973408541401</v>
      </c>
      <c r="Q334">
        <v>-0.10379904096142301</v>
      </c>
    </row>
    <row r="335" spans="1:17" x14ac:dyDescent="0.3">
      <c r="A335" t="s">
        <v>776</v>
      </c>
      <c r="B335" t="s">
        <v>777</v>
      </c>
      <c r="C335" t="s">
        <v>3117</v>
      </c>
      <c r="D335" t="s">
        <v>51</v>
      </c>
      <c r="E335">
        <v>20039.610491799998</v>
      </c>
      <c r="F335">
        <v>1019.5</v>
      </c>
      <c r="G335">
        <v>17.136521195353701</v>
      </c>
      <c r="H335">
        <v>-6.1019692144575099</v>
      </c>
      <c r="I335">
        <v>0.36179464046707599</v>
      </c>
      <c r="J335">
        <v>-4.5332004732824904</v>
      </c>
      <c r="K335">
        <v>1116.91906534082</v>
      </c>
      <c r="L335">
        <v>1029.5748340914699</v>
      </c>
      <c r="M335">
        <v>25.304461746638498</v>
      </c>
      <c r="N335">
        <v>0.56271976544074098</v>
      </c>
      <c r="O335">
        <v>27.8960274644433</v>
      </c>
      <c r="P335">
        <v>43.541006687786002</v>
      </c>
      <c r="Q335">
        <v>1.9278810448253001E-2</v>
      </c>
    </row>
    <row r="336" spans="1:17" x14ac:dyDescent="0.3">
      <c r="A336" t="s">
        <v>778</v>
      </c>
      <c r="B336" t="s">
        <v>779</v>
      </c>
      <c r="C336" t="s">
        <v>3112</v>
      </c>
      <c r="D336" t="s">
        <v>234</v>
      </c>
      <c r="E336">
        <v>19763.51579388</v>
      </c>
      <c r="F336">
        <v>1795.4</v>
      </c>
      <c r="G336">
        <v>-13.5317389964114</v>
      </c>
      <c r="H336">
        <v>3.3715553230920801</v>
      </c>
      <c r="I336">
        <v>-1.0328274504497501</v>
      </c>
      <c r="J336">
        <v>1.0403291850110801</v>
      </c>
      <c r="K336">
        <v>1869.01217169391</v>
      </c>
      <c r="L336">
        <v>1861.1075794860401</v>
      </c>
      <c r="M336">
        <v>36.270971939213098</v>
      </c>
      <c r="N336">
        <v>0.462284866459935</v>
      </c>
      <c r="O336">
        <v>36.958337974824502</v>
      </c>
      <c r="P336">
        <v>8.7132909476233795</v>
      </c>
      <c r="Q336">
        <v>4.6930420836222002E-2</v>
      </c>
    </row>
    <row r="337" spans="1:17" hidden="1" x14ac:dyDescent="0.3">
      <c r="A337" t="s">
        <v>780</v>
      </c>
      <c r="B337" t="s">
        <v>781</v>
      </c>
      <c r="C337" t="s">
        <v>3128</v>
      </c>
      <c r="D337" t="s">
        <v>208</v>
      </c>
      <c r="E337">
        <v>19593.253908325001</v>
      </c>
      <c r="F337">
        <v>17654.75</v>
      </c>
      <c r="G337">
        <v>255.52853563079199</v>
      </c>
      <c r="H337">
        <v>100.511545586629</v>
      </c>
      <c r="I337">
        <v>182.22649972488</v>
      </c>
      <c r="J337">
        <v>80.893513171501297</v>
      </c>
      <c r="K337">
        <v>10248.1047545565</v>
      </c>
      <c r="L337">
        <v>7747.9271675377004</v>
      </c>
      <c r="M337">
        <v>93.540643855211698</v>
      </c>
      <c r="N337">
        <v>3.1466983470008199</v>
      </c>
      <c r="O337">
        <v>4.5044534756935004</v>
      </c>
      <c r="P337">
        <v>288.01648351648299</v>
      </c>
      <c r="Q337">
        <v>0.13679809307932</v>
      </c>
    </row>
    <row r="338" spans="1:17" x14ac:dyDescent="0.3">
      <c r="A338" t="s">
        <v>782</v>
      </c>
      <c r="B338" t="s">
        <v>783</v>
      </c>
      <c r="C338" t="s">
        <v>3117</v>
      </c>
      <c r="D338" t="s">
        <v>51</v>
      </c>
      <c r="E338">
        <v>19393.228816499999</v>
      </c>
      <c r="F338">
        <v>1853.75</v>
      </c>
      <c r="G338">
        <v>21.090523566410301</v>
      </c>
      <c r="H338">
        <v>3.6471660079471802</v>
      </c>
      <c r="I338">
        <v>16.406382934707</v>
      </c>
      <c r="J338">
        <v>6.2739794263126596</v>
      </c>
      <c r="K338">
        <v>1871.5457541577</v>
      </c>
      <c r="L338">
        <v>1654.06537977792</v>
      </c>
      <c r="M338">
        <v>49.538225135739999</v>
      </c>
      <c r="N338">
        <v>0.30867908050370602</v>
      </c>
      <c r="O338">
        <v>43.708698583951403</v>
      </c>
      <c r="P338">
        <v>53.780745779584301</v>
      </c>
    </row>
    <row r="339" spans="1:17" x14ac:dyDescent="0.3">
      <c r="A339" t="s">
        <v>784</v>
      </c>
      <c r="B339" t="s">
        <v>785</v>
      </c>
      <c r="C339" t="s">
        <v>3117</v>
      </c>
      <c r="D339" t="s">
        <v>51</v>
      </c>
      <c r="E339">
        <v>19324.457621860001</v>
      </c>
      <c r="F339">
        <v>1189.4000000000001</v>
      </c>
      <c r="G339">
        <v>296.16693110740198</v>
      </c>
      <c r="H339">
        <v>18.4567122327913</v>
      </c>
      <c r="I339">
        <v>114.927878605961</v>
      </c>
      <c r="J339">
        <v>-3.8276640633334398</v>
      </c>
      <c r="K339">
        <v>1081.67249848957</v>
      </c>
      <c r="L339">
        <v>806.32977744458697</v>
      </c>
      <c r="M339">
        <v>50.124750813465198</v>
      </c>
      <c r="N339">
        <v>1.95090233208616</v>
      </c>
      <c r="O339">
        <v>12.212039683874201</v>
      </c>
      <c r="P339">
        <v>371.60983346550302</v>
      </c>
      <c r="Q339">
        <v>0.108450680911932</v>
      </c>
    </row>
    <row r="340" spans="1:17" x14ac:dyDescent="0.3">
      <c r="A340" t="s">
        <v>786</v>
      </c>
      <c r="B340" t="s">
        <v>787</v>
      </c>
      <c r="C340" t="s">
        <v>3127</v>
      </c>
      <c r="D340" t="s">
        <v>475</v>
      </c>
      <c r="E340">
        <v>19282.325880159999</v>
      </c>
      <c r="F340">
        <v>1860.05</v>
      </c>
      <c r="G340">
        <v>-14.7349085057925</v>
      </c>
      <c r="H340">
        <v>-1.7372334436021999</v>
      </c>
      <c r="I340">
        <v>11.81660473663</v>
      </c>
      <c r="J340">
        <v>1.3944838914306801</v>
      </c>
      <c r="K340">
        <v>1941.2488288996999</v>
      </c>
      <c r="L340">
        <v>1880.22354293271</v>
      </c>
      <c r="M340">
        <v>40.830786052659299</v>
      </c>
      <c r="N340">
        <v>0.74587981546544502</v>
      </c>
      <c r="O340">
        <v>25.265449853498499</v>
      </c>
      <c r="P340">
        <v>27.209000136780102</v>
      </c>
      <c r="Q340">
        <v>-4.3034318547456998E-2</v>
      </c>
    </row>
    <row r="341" spans="1:17" x14ac:dyDescent="0.3">
      <c r="A341" t="s">
        <v>788</v>
      </c>
      <c r="B341" t="s">
        <v>789</v>
      </c>
      <c r="C341" t="s">
        <v>3116</v>
      </c>
      <c r="D341" t="s">
        <v>222</v>
      </c>
      <c r="E341">
        <v>19277.4848578399</v>
      </c>
      <c r="F341">
        <v>1186.7</v>
      </c>
      <c r="G341">
        <v>59.0188391952655</v>
      </c>
      <c r="H341">
        <v>-0.31031971643846301</v>
      </c>
      <c r="I341">
        <v>-3.9267947686769702</v>
      </c>
      <c r="J341">
        <v>5.0503485168579596</v>
      </c>
      <c r="K341">
        <v>1280.2371774578701</v>
      </c>
      <c r="L341">
        <v>1163.9748637468001</v>
      </c>
      <c r="M341">
        <v>30.737177667242602</v>
      </c>
      <c r="N341">
        <v>0.485051210729882</v>
      </c>
      <c r="O341">
        <v>22.1033117047273</v>
      </c>
      <c r="P341">
        <v>89.841625339945594</v>
      </c>
      <c r="Q341">
        <v>0.14793852515529199</v>
      </c>
    </row>
    <row r="342" spans="1:17" x14ac:dyDescent="0.3">
      <c r="A342" t="s">
        <v>790</v>
      </c>
      <c r="B342" t="s">
        <v>791</v>
      </c>
      <c r="C342" t="s">
        <v>3111</v>
      </c>
      <c r="D342" t="s">
        <v>287</v>
      </c>
      <c r="E342">
        <v>18821.020722752</v>
      </c>
      <c r="F342">
        <v>190.28</v>
      </c>
      <c r="G342">
        <v>20.5691657442738</v>
      </c>
      <c r="H342">
        <v>-7.0241227735381901</v>
      </c>
      <c r="I342">
        <v>-6.1178789792417598</v>
      </c>
      <c r="J342">
        <v>-0.22337525042912099</v>
      </c>
      <c r="K342">
        <v>224.127002872812</v>
      </c>
      <c r="L342">
        <v>216.03640428281901</v>
      </c>
      <c r="M342">
        <v>24.960956572983601</v>
      </c>
      <c r="N342">
        <v>0.52671276241496401</v>
      </c>
      <c r="O342">
        <v>49.463947866302199</v>
      </c>
      <c r="P342">
        <v>42.852852852852799</v>
      </c>
      <c r="Q342">
        <v>2.8604854040189E-2</v>
      </c>
    </row>
    <row r="343" spans="1:17" x14ac:dyDescent="0.3">
      <c r="A343" t="s">
        <v>792</v>
      </c>
      <c r="B343" t="s">
        <v>793</v>
      </c>
      <c r="C343" t="s">
        <v>3117</v>
      </c>
      <c r="D343" t="s">
        <v>51</v>
      </c>
      <c r="E343">
        <v>18816.764253515001</v>
      </c>
      <c r="F343">
        <v>14666.35</v>
      </c>
      <c r="G343">
        <v>164.37113379151299</v>
      </c>
      <c r="H343">
        <v>9.9111621796039095</v>
      </c>
      <c r="I343">
        <v>135.394546069836</v>
      </c>
      <c r="J343">
        <v>0.15355128104010499</v>
      </c>
      <c r="K343">
        <v>13311.718049204101</v>
      </c>
      <c r="L343">
        <v>9757.9544473094593</v>
      </c>
      <c r="M343">
        <v>54.239213170185899</v>
      </c>
      <c r="N343">
        <v>1.6406668968812499</v>
      </c>
      <c r="O343">
        <v>12.9166425184179</v>
      </c>
      <c r="P343">
        <v>197.73043310563199</v>
      </c>
      <c r="Q343">
        <v>0.19380855658006399</v>
      </c>
    </row>
    <row r="344" spans="1:17" x14ac:dyDescent="0.3">
      <c r="A344" t="s">
        <v>794</v>
      </c>
      <c r="B344" t="s">
        <v>795</v>
      </c>
      <c r="C344" t="s">
        <v>3113</v>
      </c>
      <c r="D344" t="s">
        <v>54</v>
      </c>
      <c r="E344">
        <v>18799.776110250001</v>
      </c>
      <c r="F344">
        <v>642.75</v>
      </c>
      <c r="G344">
        <v>-40.5556290397517</v>
      </c>
      <c r="H344">
        <v>-14.6793613769612</v>
      </c>
      <c r="I344">
        <v>-17.558958404866299</v>
      </c>
      <c r="J344">
        <v>-0.63720649339837798</v>
      </c>
      <c r="K344">
        <v>761.38535116888897</v>
      </c>
      <c r="L344">
        <v>750.39866068128299</v>
      </c>
      <c r="M344">
        <v>21.789752157044799</v>
      </c>
      <c r="N344">
        <v>1.3061821791018999</v>
      </c>
      <c r="O344">
        <v>46.830027226760002</v>
      </c>
      <c r="P344">
        <v>7.1160736605282802</v>
      </c>
    </row>
    <row r="345" spans="1:17" x14ac:dyDescent="0.3">
      <c r="A345" t="s">
        <v>796</v>
      </c>
      <c r="B345" t="s">
        <v>797</v>
      </c>
      <c r="C345" t="s">
        <v>3124</v>
      </c>
      <c r="D345" t="s">
        <v>798</v>
      </c>
      <c r="E345">
        <v>18665.179214529999</v>
      </c>
      <c r="F345">
        <v>439.7</v>
      </c>
      <c r="G345">
        <v>17.082300808183099</v>
      </c>
      <c r="H345">
        <v>-4.6127061265559401</v>
      </c>
      <c r="I345">
        <v>-15.6320438775008</v>
      </c>
      <c r="J345">
        <v>-5.1580732969779799</v>
      </c>
      <c r="K345">
        <v>509.42632528900799</v>
      </c>
      <c r="L345">
        <v>488.93016145143901</v>
      </c>
      <c r="M345">
        <v>27.069121425287499</v>
      </c>
      <c r="N345">
        <v>1.4083812134307201</v>
      </c>
      <c r="O345">
        <v>70.138730952922401</v>
      </c>
      <c r="P345">
        <v>46.3227953410981</v>
      </c>
      <c r="Q345">
        <v>0.23466890968742499</v>
      </c>
    </row>
    <row r="346" spans="1:17" x14ac:dyDescent="0.3">
      <c r="A346" t="s">
        <v>799</v>
      </c>
      <c r="B346" t="s">
        <v>800</v>
      </c>
      <c r="C346" t="s">
        <v>3127</v>
      </c>
      <c r="D346" t="s">
        <v>411</v>
      </c>
      <c r="E346">
        <v>18508.132859915</v>
      </c>
      <c r="F346">
        <v>461.95</v>
      </c>
      <c r="G346">
        <v>32.381877647760199</v>
      </c>
      <c r="H346">
        <v>2.4769581197530299</v>
      </c>
      <c r="I346">
        <v>11.171765580324999</v>
      </c>
      <c r="J346">
        <v>3.6232348519241402</v>
      </c>
      <c r="K346">
        <v>490.64786635525599</v>
      </c>
      <c r="L346">
        <v>449.37457131224602</v>
      </c>
      <c r="M346">
        <v>37.184850196866698</v>
      </c>
      <c r="N346">
        <v>1.0074535526819499</v>
      </c>
      <c r="O346">
        <v>24.331637623119299</v>
      </c>
      <c r="P346">
        <v>53.957673721046397</v>
      </c>
      <c r="Q346">
        <v>1.6113950232032999E-2</v>
      </c>
    </row>
    <row r="347" spans="1:17" x14ac:dyDescent="0.3">
      <c r="A347" t="s">
        <v>801</v>
      </c>
      <c r="B347" t="s">
        <v>802</v>
      </c>
      <c r="C347" t="s">
        <v>3129</v>
      </c>
      <c r="D347" t="s">
        <v>165</v>
      </c>
      <c r="E347">
        <v>18379.665713260001</v>
      </c>
      <c r="F347">
        <v>1187.1500000000001</v>
      </c>
      <c r="G347">
        <v>13.2177951931317</v>
      </c>
      <c r="H347">
        <v>27.932951440628798</v>
      </c>
      <c r="I347">
        <v>15.1078244213851</v>
      </c>
      <c r="J347">
        <v>22.5065084651606</v>
      </c>
      <c r="K347">
        <v>1092.5779679079701</v>
      </c>
      <c r="L347">
        <v>1035.98019850941</v>
      </c>
      <c r="M347">
        <v>59.1393500060192</v>
      </c>
      <c r="N347">
        <v>2.8799609327616098</v>
      </c>
      <c r="O347">
        <v>11.611843490712999</v>
      </c>
      <c r="P347">
        <v>42.617731859682799</v>
      </c>
      <c r="Q347">
        <v>8.8651216397439992E-3</v>
      </c>
    </row>
    <row r="348" spans="1:17" x14ac:dyDescent="0.3">
      <c r="A348" t="s">
        <v>803</v>
      </c>
      <c r="B348" t="s">
        <v>804</v>
      </c>
      <c r="C348" t="s">
        <v>3124</v>
      </c>
      <c r="D348" t="s">
        <v>464</v>
      </c>
      <c r="E348">
        <v>18368.628261369999</v>
      </c>
      <c r="F348">
        <v>288.55</v>
      </c>
      <c r="G348">
        <v>-4.0363027739317596</v>
      </c>
      <c r="H348">
        <v>-8.9168618065142198</v>
      </c>
      <c r="I348">
        <v>3.5300698250341598</v>
      </c>
      <c r="J348">
        <v>-3.7769753154615899</v>
      </c>
      <c r="K348">
        <v>329.73304291711798</v>
      </c>
      <c r="L348">
        <v>291.43389546018102</v>
      </c>
      <c r="M348">
        <v>23.842491719232601</v>
      </c>
      <c r="N348">
        <v>0.62043193979801003</v>
      </c>
      <c r="O348">
        <v>33.0272049904695</v>
      </c>
      <c r="P348">
        <v>51.888406369259101</v>
      </c>
      <c r="Q348">
        <v>0.174138674794273</v>
      </c>
    </row>
    <row r="349" spans="1:17" hidden="1" x14ac:dyDescent="0.3">
      <c r="A349" t="s">
        <v>805</v>
      </c>
      <c r="B349" t="s">
        <v>806</v>
      </c>
      <c r="C349" t="s">
        <v>3113</v>
      </c>
      <c r="D349" t="s">
        <v>54</v>
      </c>
      <c r="E349">
        <v>18221.10899085</v>
      </c>
      <c r="F349">
        <v>423.9</v>
      </c>
      <c r="G349">
        <v>7.5025915515769901</v>
      </c>
      <c r="H349">
        <v>2.8082783436952798</v>
      </c>
      <c r="I349">
        <v>22.086489666270399</v>
      </c>
      <c r="J349">
        <v>-0.89980803829431899</v>
      </c>
      <c r="K349">
        <v>439.47089565662901</v>
      </c>
      <c r="M349">
        <v>33.7733320244174</v>
      </c>
      <c r="N349">
        <v>0.57116164309954298</v>
      </c>
      <c r="O349">
        <v>21.915546119367701</v>
      </c>
      <c r="P349">
        <v>45.171232876712303</v>
      </c>
    </row>
    <row r="350" spans="1:17" x14ac:dyDescent="0.3">
      <c r="A350" t="s">
        <v>807</v>
      </c>
      <c r="B350" t="s">
        <v>808</v>
      </c>
      <c r="C350" t="s">
        <v>3122</v>
      </c>
      <c r="D350" t="s">
        <v>809</v>
      </c>
      <c r="E350">
        <v>18191.284602349999</v>
      </c>
      <c r="F350">
        <v>1142.1500000000001</v>
      </c>
      <c r="G350">
        <v>-32.596746144352103</v>
      </c>
      <c r="H350">
        <v>-10.9748840029044</v>
      </c>
      <c r="I350">
        <v>-8.1382703584362801</v>
      </c>
      <c r="J350">
        <v>-1.8684916501666999</v>
      </c>
      <c r="K350">
        <v>1318.44517839474</v>
      </c>
      <c r="L350">
        <v>1334.6900333526501</v>
      </c>
      <c r="M350">
        <v>16.4889843934717</v>
      </c>
      <c r="N350">
        <v>0.36681421450454199</v>
      </c>
      <c r="O350">
        <v>38.221774723109903</v>
      </c>
      <c r="P350">
        <v>2.86396181384249</v>
      </c>
      <c r="Q350">
        <v>-3.0395466030649999E-2</v>
      </c>
    </row>
    <row r="351" spans="1:17" x14ac:dyDescent="0.3">
      <c r="A351" t="s">
        <v>810</v>
      </c>
      <c r="B351" t="s">
        <v>811</v>
      </c>
      <c r="C351" t="s">
        <v>3117</v>
      </c>
      <c r="D351" t="s">
        <v>51</v>
      </c>
      <c r="E351">
        <v>18145.137290595001</v>
      </c>
      <c r="F351">
        <v>1145.55</v>
      </c>
      <c r="G351">
        <v>155.53649632479301</v>
      </c>
      <c r="H351">
        <v>8.94901764990278</v>
      </c>
      <c r="I351">
        <v>59.9339578409392</v>
      </c>
      <c r="J351">
        <v>-0.30744524842951698</v>
      </c>
      <c r="K351">
        <v>1124.63570995293</v>
      </c>
      <c r="L351">
        <v>861.41397434766805</v>
      </c>
      <c r="M351">
        <v>35.544431450283199</v>
      </c>
      <c r="N351">
        <v>0.64461991553297104</v>
      </c>
      <c r="O351">
        <v>14.346820304657101</v>
      </c>
      <c r="P351">
        <v>180.77205882352899</v>
      </c>
      <c r="Q351">
        <v>6.8258073470225E-2</v>
      </c>
    </row>
    <row r="352" spans="1:17" x14ac:dyDescent="0.3">
      <c r="A352" t="s">
        <v>812</v>
      </c>
      <c r="B352" t="s">
        <v>813</v>
      </c>
      <c r="C352" t="s">
        <v>3124</v>
      </c>
      <c r="D352" t="s">
        <v>117</v>
      </c>
      <c r="E352">
        <v>18098.74740878</v>
      </c>
      <c r="F352">
        <v>690.1</v>
      </c>
      <c r="G352">
        <v>10.582356842415701</v>
      </c>
      <c r="H352">
        <v>9.3440632677125599</v>
      </c>
      <c r="I352">
        <v>11.6561663248114</v>
      </c>
      <c r="J352">
        <v>1.2424593186683901</v>
      </c>
      <c r="K352">
        <v>714.73746562363101</v>
      </c>
      <c r="L352">
        <v>622.74602205414999</v>
      </c>
      <c r="M352">
        <v>32.576807773995</v>
      </c>
      <c r="N352">
        <v>1.0202878674218201</v>
      </c>
      <c r="O352">
        <v>16.794667439501499</v>
      </c>
      <c r="P352">
        <v>56.7874588208565</v>
      </c>
      <c r="Q352">
        <v>0.15344327541884001</v>
      </c>
    </row>
    <row r="353" spans="1:17" x14ac:dyDescent="0.3">
      <c r="A353" t="s">
        <v>814</v>
      </c>
      <c r="B353" t="s">
        <v>815</v>
      </c>
      <c r="C353" t="s">
        <v>3117</v>
      </c>
      <c r="D353" t="s">
        <v>51</v>
      </c>
      <c r="E353">
        <v>18090.50134368</v>
      </c>
      <c r="F353">
        <v>1329.15</v>
      </c>
      <c r="G353">
        <v>25.4903339541418</v>
      </c>
      <c r="H353">
        <v>4.64551531856746</v>
      </c>
      <c r="I353">
        <v>49.778886395203202</v>
      </c>
      <c r="J353">
        <v>8.4439740195201392</v>
      </c>
      <c r="K353">
        <v>1310.4485446021799</v>
      </c>
      <c r="L353">
        <v>1123.4364544822299</v>
      </c>
      <c r="M353">
        <v>52.417252615417297</v>
      </c>
      <c r="N353">
        <v>0.29668368793080202</v>
      </c>
      <c r="O353">
        <v>14.513034646202399</v>
      </c>
      <c r="P353">
        <v>64.264969412346204</v>
      </c>
      <c r="Q353">
        <v>6.4520693976757998E-2</v>
      </c>
    </row>
    <row r="354" spans="1:17" x14ac:dyDescent="0.3">
      <c r="A354" t="s">
        <v>816</v>
      </c>
      <c r="B354" t="s">
        <v>817</v>
      </c>
      <c r="C354" t="s">
        <v>3116</v>
      </c>
      <c r="D354" t="s">
        <v>48</v>
      </c>
      <c r="E354">
        <v>18044.73498764</v>
      </c>
      <c r="F354">
        <v>191.86</v>
      </c>
      <c r="G354">
        <v>-8.0886290304565706E-2</v>
      </c>
      <c r="H354">
        <v>-7.14057817096396</v>
      </c>
      <c r="I354">
        <v>-21.159529934923999</v>
      </c>
      <c r="J354">
        <v>-4.4657246225343403</v>
      </c>
      <c r="K354">
        <v>222.562768493547</v>
      </c>
      <c r="L354">
        <v>228.09396455788499</v>
      </c>
      <c r="M354">
        <v>28.784426368009001</v>
      </c>
      <c r="N354">
        <v>1.0585115345673499</v>
      </c>
      <c r="O354">
        <v>83.258626081517704</v>
      </c>
      <c r="P354">
        <v>25.5628272251308</v>
      </c>
      <c r="Q354">
        <v>0.14291302829762401</v>
      </c>
    </row>
    <row r="355" spans="1:17" x14ac:dyDescent="0.3">
      <c r="A355" t="s">
        <v>818</v>
      </c>
      <c r="B355" t="s">
        <v>819</v>
      </c>
      <c r="C355" t="s">
        <v>3124</v>
      </c>
      <c r="D355" t="s">
        <v>271</v>
      </c>
      <c r="E355">
        <v>18034.908876789999</v>
      </c>
      <c r="F355">
        <v>570.04999999999995</v>
      </c>
      <c r="G355">
        <v>-10.132120963757201</v>
      </c>
      <c r="H355">
        <v>-4.4256405567179096</v>
      </c>
      <c r="I355">
        <v>-15.607400376797701</v>
      </c>
      <c r="J355">
        <v>-3.6507772836401502</v>
      </c>
      <c r="K355">
        <v>653.54374872002904</v>
      </c>
      <c r="L355">
        <v>641.61967126208197</v>
      </c>
      <c r="M355">
        <v>20.796955958872399</v>
      </c>
      <c r="N355">
        <v>0.50421857510105295</v>
      </c>
      <c r="O355">
        <v>40.1543724234716</v>
      </c>
      <c r="P355">
        <v>13.4202148826104</v>
      </c>
      <c r="Q355">
        <v>9.7651879553402002E-2</v>
      </c>
    </row>
    <row r="356" spans="1:17" x14ac:dyDescent="0.3">
      <c r="A356" t="s">
        <v>820</v>
      </c>
      <c r="B356" t="s">
        <v>821</v>
      </c>
      <c r="C356" t="s">
        <v>3122</v>
      </c>
      <c r="D356" t="s">
        <v>40</v>
      </c>
      <c r="E356">
        <v>18034.158600929899</v>
      </c>
      <c r="F356">
        <v>816.45</v>
      </c>
      <c r="G356">
        <v>-17.272529349427799</v>
      </c>
      <c r="H356">
        <v>0.46331611970280601</v>
      </c>
      <c r="I356">
        <v>-13.327221415635</v>
      </c>
      <c r="J356">
        <v>6.0697121912841103</v>
      </c>
      <c r="K356">
        <v>864.83378506745203</v>
      </c>
      <c r="L356">
        <v>863.21660739052402</v>
      </c>
      <c r="M356">
        <v>33.519422692285197</v>
      </c>
      <c r="N356">
        <v>0.65674880096956201</v>
      </c>
      <c r="O356">
        <v>25.5435115438789</v>
      </c>
      <c r="P356">
        <v>14.798931383577001</v>
      </c>
    </row>
    <row r="357" spans="1:17" x14ac:dyDescent="0.3">
      <c r="A357" t="s">
        <v>822</v>
      </c>
      <c r="B357" t="s">
        <v>823</v>
      </c>
      <c r="C357" t="s">
        <v>3115</v>
      </c>
      <c r="D357" t="s">
        <v>262</v>
      </c>
      <c r="E357">
        <v>17865.094994999999</v>
      </c>
      <c r="F357">
        <v>2560.5</v>
      </c>
      <c r="G357">
        <v>54.958236651493699</v>
      </c>
      <c r="H357">
        <v>5.7468289918821096</v>
      </c>
      <c r="I357">
        <v>58.217650358737302</v>
      </c>
      <c r="J357">
        <v>2.3454212042966001</v>
      </c>
      <c r="K357">
        <v>2641.7186595327298</v>
      </c>
      <c r="L357">
        <v>2150.0095468457298</v>
      </c>
      <c r="M357">
        <v>32.903591424976803</v>
      </c>
      <c r="N357">
        <v>0.417549687847518</v>
      </c>
      <c r="O357">
        <v>16.1882444834993</v>
      </c>
      <c r="P357">
        <v>103.327245295005</v>
      </c>
      <c r="Q357">
        <v>9.6830224783402002E-2</v>
      </c>
    </row>
    <row r="358" spans="1:17" x14ac:dyDescent="0.3">
      <c r="A358" t="s">
        <v>824</v>
      </c>
      <c r="B358" t="s">
        <v>825</v>
      </c>
      <c r="C358" t="s">
        <v>3125</v>
      </c>
      <c r="D358" t="s">
        <v>237</v>
      </c>
      <c r="E358">
        <v>17864.520845715</v>
      </c>
      <c r="F358">
        <v>818.55</v>
      </c>
      <c r="G358">
        <v>16.243367792534599</v>
      </c>
      <c r="H358">
        <v>1.70135680730393</v>
      </c>
      <c r="I358">
        <v>-5.8440880137665996</v>
      </c>
      <c r="J358">
        <v>3.42399770907668</v>
      </c>
      <c r="K358">
        <v>860.70538923718402</v>
      </c>
      <c r="L358">
        <v>801.90219043876198</v>
      </c>
      <c r="M358">
        <v>30.725141173464301</v>
      </c>
      <c r="N358">
        <v>1.11575938694826</v>
      </c>
      <c r="O358">
        <v>17.036222588723898</v>
      </c>
      <c r="P358">
        <v>45.896087692719</v>
      </c>
      <c r="Q358">
        <v>0.14796591162127701</v>
      </c>
    </row>
    <row r="359" spans="1:17" x14ac:dyDescent="0.3">
      <c r="A359" t="s">
        <v>826</v>
      </c>
      <c r="B359" t="s">
        <v>827</v>
      </c>
      <c r="C359" t="s">
        <v>3119</v>
      </c>
      <c r="D359" t="s">
        <v>215</v>
      </c>
      <c r="E359">
        <v>17864.174332929899</v>
      </c>
      <c r="F359">
        <v>470.9</v>
      </c>
      <c r="G359">
        <v>-24.113640478198</v>
      </c>
      <c r="H359">
        <v>-6.7695247293059904</v>
      </c>
      <c r="I359">
        <v>-9.2589534240410902</v>
      </c>
      <c r="J359">
        <v>-0.23093894648534999</v>
      </c>
      <c r="K359">
        <v>523.66892371361905</v>
      </c>
      <c r="L359">
        <v>524.50571074612503</v>
      </c>
      <c r="M359">
        <v>26.8856827485533</v>
      </c>
      <c r="N359">
        <v>0.68580970846213596</v>
      </c>
      <c r="O359">
        <v>32.172435761308101</v>
      </c>
      <c r="P359">
        <v>15.757128810226099</v>
      </c>
      <c r="Q359">
        <v>5.5309133760204E-2</v>
      </c>
    </row>
    <row r="360" spans="1:17" x14ac:dyDescent="0.3">
      <c r="A360" t="s">
        <v>828</v>
      </c>
      <c r="B360" t="s">
        <v>829</v>
      </c>
      <c r="C360" t="s">
        <v>3113</v>
      </c>
      <c r="D360" t="s">
        <v>512</v>
      </c>
      <c r="E360">
        <v>17837.734822999999</v>
      </c>
      <c r="F360">
        <v>420.25</v>
      </c>
      <c r="G360">
        <v>-51.950867956828702</v>
      </c>
      <c r="H360">
        <v>-2.9612731600870501</v>
      </c>
      <c r="I360">
        <v>-0.49894990197335998</v>
      </c>
      <c r="J360">
        <v>-0.19098813191343</v>
      </c>
      <c r="K360">
        <v>450.57071696047802</v>
      </c>
      <c r="L360">
        <v>467.98455095881502</v>
      </c>
      <c r="M360">
        <v>33.463741535781701</v>
      </c>
      <c r="N360">
        <v>0.44310997484606901</v>
      </c>
      <c r="O360">
        <v>55.947204008589402</v>
      </c>
      <c r="P360">
        <v>38.112922308400101</v>
      </c>
      <c r="Q360">
        <v>3.3572341368639999E-2</v>
      </c>
    </row>
    <row r="361" spans="1:17" x14ac:dyDescent="0.3">
      <c r="A361" t="s">
        <v>830</v>
      </c>
      <c r="B361" t="s">
        <v>831</v>
      </c>
      <c r="C361" t="s">
        <v>3122</v>
      </c>
      <c r="D361" t="s">
        <v>244</v>
      </c>
      <c r="E361">
        <v>17823.812619109998</v>
      </c>
      <c r="F361">
        <v>409.7</v>
      </c>
      <c r="G361">
        <v>19.842030057669</v>
      </c>
      <c r="H361">
        <v>0.90066286795600004</v>
      </c>
      <c r="I361">
        <v>9.2501224084118796</v>
      </c>
      <c r="J361">
        <v>-2.68087753569033</v>
      </c>
      <c r="K361">
        <v>438.51773652136501</v>
      </c>
      <c r="L361">
        <v>404.41889618969401</v>
      </c>
      <c r="M361">
        <v>29.824729158939999</v>
      </c>
      <c r="N361">
        <v>0.51804495714179799</v>
      </c>
      <c r="O361">
        <v>40.944593605076797</v>
      </c>
      <c r="P361">
        <v>44.591494617963598</v>
      </c>
      <c r="Q361">
        <v>5.6081852101780003E-2</v>
      </c>
    </row>
    <row r="362" spans="1:17" x14ac:dyDescent="0.3">
      <c r="A362" t="s">
        <v>832</v>
      </c>
      <c r="B362" t="s">
        <v>833</v>
      </c>
      <c r="C362" t="s">
        <v>3117</v>
      </c>
      <c r="D362" t="s">
        <v>51</v>
      </c>
      <c r="E362">
        <v>17821.625</v>
      </c>
      <c r="F362">
        <v>7128.65</v>
      </c>
      <c r="G362">
        <v>32.768535529821001</v>
      </c>
      <c r="H362">
        <v>0.55593492476492301</v>
      </c>
      <c r="I362">
        <v>27.6025859114445</v>
      </c>
      <c r="J362">
        <v>3.0606240526081998</v>
      </c>
      <c r="K362">
        <v>7272.5174782660497</v>
      </c>
      <c r="L362">
        <v>6423.3047452663204</v>
      </c>
      <c r="M362">
        <v>37.580318457001297</v>
      </c>
      <c r="N362">
        <v>0.29487474310005302</v>
      </c>
      <c r="O362">
        <v>14.17309027656</v>
      </c>
      <c r="P362">
        <v>58.063192904656297</v>
      </c>
      <c r="Q362">
        <v>0.10568602690644199</v>
      </c>
    </row>
    <row r="363" spans="1:17" x14ac:dyDescent="0.3">
      <c r="A363" t="s">
        <v>834</v>
      </c>
      <c r="B363" t="s">
        <v>835</v>
      </c>
      <c r="C363" t="s">
        <v>3126</v>
      </c>
      <c r="D363" t="s">
        <v>138</v>
      </c>
      <c r="E363">
        <v>17665.706625974999</v>
      </c>
      <c r="F363">
        <v>1257.25</v>
      </c>
      <c r="G363">
        <v>57.1542842502054</v>
      </c>
      <c r="H363">
        <v>-7.3431483396315098</v>
      </c>
      <c r="I363">
        <v>-6.6222576393631503</v>
      </c>
      <c r="J363">
        <v>-1.0458864218964501</v>
      </c>
      <c r="K363">
        <v>1427.86634635626</v>
      </c>
      <c r="L363">
        <v>1296.2253014155001</v>
      </c>
      <c r="M363">
        <v>27.741893613211101</v>
      </c>
      <c r="N363">
        <v>0.80250322346881098</v>
      </c>
      <c r="O363">
        <v>31.000198846689202</v>
      </c>
      <c r="P363">
        <v>81.631031493787901</v>
      </c>
    </row>
    <row r="364" spans="1:17" x14ac:dyDescent="0.3">
      <c r="A364" t="s">
        <v>836</v>
      </c>
      <c r="B364" t="s">
        <v>837</v>
      </c>
      <c r="C364" t="s">
        <v>3123</v>
      </c>
      <c r="D364" t="s">
        <v>449</v>
      </c>
      <c r="E364">
        <v>17655.243851379899</v>
      </c>
      <c r="F364">
        <v>7440.7</v>
      </c>
      <c r="G364">
        <v>-10.9411579829545</v>
      </c>
      <c r="H364">
        <v>-3.7412824549557699</v>
      </c>
      <c r="I364">
        <v>-0.51181122400545598</v>
      </c>
      <c r="J364">
        <v>0.79086815655333498</v>
      </c>
      <c r="K364">
        <v>8067.7850688504996</v>
      </c>
      <c r="L364">
        <v>7635.0313703155798</v>
      </c>
      <c r="M364">
        <v>23.2647731357605</v>
      </c>
      <c r="N364">
        <v>0.18011668183178001</v>
      </c>
      <c r="O364">
        <v>27.5242920692945</v>
      </c>
      <c r="P364">
        <v>35.615864105274603</v>
      </c>
      <c r="Q364">
        <v>-1.9062451518157001E-2</v>
      </c>
    </row>
    <row r="365" spans="1:17" x14ac:dyDescent="0.3">
      <c r="A365" t="s">
        <v>838</v>
      </c>
      <c r="B365" t="s">
        <v>839</v>
      </c>
      <c r="C365" t="s">
        <v>3116</v>
      </c>
      <c r="D365" t="s">
        <v>48</v>
      </c>
      <c r="E365">
        <v>17557.729833419999</v>
      </c>
      <c r="F365">
        <v>279.64999999999998</v>
      </c>
      <c r="G365">
        <v>47.449817249498601</v>
      </c>
      <c r="H365">
        <v>4.5600449792167401</v>
      </c>
      <c r="I365">
        <v>9.9626094540885699</v>
      </c>
      <c r="J365">
        <v>-0.53474226180874496</v>
      </c>
      <c r="K365">
        <v>304.11379063814098</v>
      </c>
      <c r="L365">
        <v>278.80546572606801</v>
      </c>
      <c r="M365">
        <v>28.792721378449802</v>
      </c>
      <c r="N365">
        <v>1.04912653653719</v>
      </c>
      <c r="O365">
        <v>30.341498301448201</v>
      </c>
      <c r="P365">
        <v>80.827675396055596</v>
      </c>
      <c r="Q365">
        <v>0.154352389761479</v>
      </c>
    </row>
    <row r="366" spans="1:17" x14ac:dyDescent="0.3">
      <c r="A366" t="s">
        <v>840</v>
      </c>
      <c r="B366" t="s">
        <v>841</v>
      </c>
      <c r="C366" t="s">
        <v>3124</v>
      </c>
      <c r="D366" t="s">
        <v>117</v>
      </c>
      <c r="E366">
        <v>17510.6757645</v>
      </c>
      <c r="F366">
        <v>11696.25</v>
      </c>
      <c r="G366">
        <v>115.983841083071</v>
      </c>
      <c r="H366">
        <v>-6.7706025048795002</v>
      </c>
      <c r="I366">
        <v>53.9920428409865</v>
      </c>
      <c r="J366">
        <v>1.9803735311436499</v>
      </c>
      <c r="K366">
        <v>12801.145868368199</v>
      </c>
      <c r="L366">
        <v>11169.864379373599</v>
      </c>
      <c r="M366">
        <v>33.952541590448199</v>
      </c>
      <c r="N366">
        <v>1.13006812245887</v>
      </c>
      <c r="O366">
        <v>34.249011435288999</v>
      </c>
      <c r="P366">
        <v>161.699128508619</v>
      </c>
    </row>
    <row r="367" spans="1:17" x14ac:dyDescent="0.3">
      <c r="A367" t="s">
        <v>842</v>
      </c>
      <c r="B367" t="s">
        <v>843</v>
      </c>
      <c r="C367" t="s">
        <v>3120</v>
      </c>
      <c r="D367" t="s">
        <v>117</v>
      </c>
      <c r="E367">
        <v>17497.8946788299</v>
      </c>
      <c r="F367">
        <v>959.05</v>
      </c>
      <c r="G367">
        <v>46.075728735791898</v>
      </c>
      <c r="H367">
        <v>-5.5575317775461004</v>
      </c>
      <c r="I367">
        <v>3.1674529752189402</v>
      </c>
      <c r="J367">
        <v>-0.981688734972886</v>
      </c>
      <c r="K367">
        <v>1043.70006029143</v>
      </c>
      <c r="L367">
        <v>929.97354551622402</v>
      </c>
      <c r="M367">
        <v>24.948779959206401</v>
      </c>
      <c r="N367">
        <v>0.73498191782351796</v>
      </c>
      <c r="O367">
        <v>37.010583389812801</v>
      </c>
      <c r="P367">
        <v>74.388580780070896</v>
      </c>
      <c r="Q367">
        <v>0.234123442745718</v>
      </c>
    </row>
    <row r="368" spans="1:17" x14ac:dyDescent="0.3">
      <c r="A368" t="s">
        <v>844</v>
      </c>
      <c r="B368" t="s">
        <v>845</v>
      </c>
      <c r="C368" t="s">
        <v>3114</v>
      </c>
      <c r="D368" t="s">
        <v>629</v>
      </c>
      <c r="E368">
        <v>17404.47907084</v>
      </c>
      <c r="F368">
        <v>120.7</v>
      </c>
      <c r="G368">
        <v>61.989895194402798</v>
      </c>
      <c r="H368">
        <v>-3.9174848672604199</v>
      </c>
      <c r="I368">
        <v>23.3421460502264</v>
      </c>
      <c r="J368">
        <v>1.22237986919314</v>
      </c>
      <c r="K368">
        <v>131.35439726956801</v>
      </c>
      <c r="L368">
        <v>118.37886617714</v>
      </c>
      <c r="M368">
        <v>39.882175811399698</v>
      </c>
      <c r="N368">
        <v>0.69181335105290098</v>
      </c>
      <c r="O368">
        <v>41.673570836785402</v>
      </c>
      <c r="P368">
        <v>83.853769992383803</v>
      </c>
      <c r="Q368">
        <v>5.5306183235120002E-2</v>
      </c>
    </row>
    <row r="369" spans="1:17" x14ac:dyDescent="0.3">
      <c r="A369" t="s">
        <v>846</v>
      </c>
      <c r="B369" t="s">
        <v>847</v>
      </c>
      <c r="C369" t="s">
        <v>3126</v>
      </c>
      <c r="D369" t="s">
        <v>138</v>
      </c>
      <c r="E369">
        <v>17388.5744972049</v>
      </c>
      <c r="F369">
        <v>1546.8</v>
      </c>
      <c r="G369">
        <v>68.744636460704996</v>
      </c>
      <c r="H369">
        <v>-1.4021733868559501</v>
      </c>
      <c r="I369">
        <v>-9.6756456607362598</v>
      </c>
      <c r="J369">
        <v>3.5375175644842298</v>
      </c>
      <c r="K369">
        <v>1699.86292480375</v>
      </c>
      <c r="L369">
        <v>1607.0345830297599</v>
      </c>
      <c r="M369">
        <v>35.322047577378903</v>
      </c>
      <c r="N369">
        <v>0.80383902508211402</v>
      </c>
      <c r="O369">
        <v>39.695074571502197</v>
      </c>
      <c r="P369">
        <v>96.194515028366695</v>
      </c>
      <c r="Q369">
        <v>6.7640258124425007E-2</v>
      </c>
    </row>
    <row r="370" spans="1:17" x14ac:dyDescent="0.3">
      <c r="A370" t="s">
        <v>848</v>
      </c>
      <c r="B370" t="s">
        <v>849</v>
      </c>
      <c r="C370" t="s">
        <v>3124</v>
      </c>
      <c r="D370" t="s">
        <v>544</v>
      </c>
      <c r="E370">
        <v>17386.1447396</v>
      </c>
      <c r="F370">
        <v>1136.8</v>
      </c>
      <c r="G370">
        <v>2.0839907919038998</v>
      </c>
      <c r="H370">
        <v>-6.60023509862918</v>
      </c>
      <c r="I370">
        <v>4.5905436614875104</v>
      </c>
      <c r="J370">
        <v>-2.83019352582266</v>
      </c>
      <c r="K370">
        <v>1304.79157482388</v>
      </c>
      <c r="L370">
        <v>1275.4409247485</v>
      </c>
      <c r="M370">
        <v>25.186053511990799</v>
      </c>
      <c r="N370">
        <v>0.70370840142575997</v>
      </c>
      <c r="O370">
        <v>49.542575650949999</v>
      </c>
      <c r="P370">
        <v>36.757894736842097</v>
      </c>
      <c r="Q370">
        <v>7.7203487409428007E-2</v>
      </c>
    </row>
    <row r="371" spans="1:17" x14ac:dyDescent="0.3">
      <c r="A371" t="s">
        <v>850</v>
      </c>
      <c r="B371" t="s">
        <v>851</v>
      </c>
      <c r="C371" t="s">
        <v>3119</v>
      </c>
      <c r="D371" t="s">
        <v>215</v>
      </c>
      <c r="E371">
        <v>17362.226391560002</v>
      </c>
      <c r="F371">
        <v>1468.3</v>
      </c>
      <c r="G371">
        <v>0.34137665523419602</v>
      </c>
      <c r="H371">
        <v>-8.4386951716069696</v>
      </c>
      <c r="I371">
        <v>-25.644297838154401</v>
      </c>
      <c r="J371">
        <v>-0.932051117846184</v>
      </c>
      <c r="K371">
        <v>1719.1255358778601</v>
      </c>
      <c r="L371">
        <v>1782.10589610998</v>
      </c>
      <c r="M371">
        <v>23.588563086075499</v>
      </c>
      <c r="N371">
        <v>0.80984908501790398</v>
      </c>
      <c r="O371">
        <v>65.385139276714497</v>
      </c>
      <c r="P371">
        <v>24.379500211774602</v>
      </c>
      <c r="Q371">
        <v>0.14566349325337</v>
      </c>
    </row>
    <row r="372" spans="1:17" hidden="1" x14ac:dyDescent="0.3">
      <c r="A372" t="s">
        <v>852</v>
      </c>
      <c r="B372" t="s">
        <v>853</v>
      </c>
      <c r="C372" t="s">
        <v>3128</v>
      </c>
      <c r="D372" t="s">
        <v>48</v>
      </c>
      <c r="E372">
        <v>17258.293809675</v>
      </c>
      <c r="F372">
        <v>469.25</v>
      </c>
      <c r="G372">
        <v>-22.210265574728901</v>
      </c>
      <c r="H372">
        <v>13.4876727838456</v>
      </c>
      <c r="I372">
        <v>-7.6263674600354996</v>
      </c>
      <c r="J372">
        <v>-6.1276906378750304</v>
      </c>
      <c r="O372">
        <v>9.4299413958444305</v>
      </c>
      <c r="P372">
        <v>11.6597263533611</v>
      </c>
    </row>
    <row r="373" spans="1:17" x14ac:dyDescent="0.3">
      <c r="A373" t="s">
        <v>854</v>
      </c>
      <c r="B373" t="s">
        <v>855</v>
      </c>
      <c r="C373" t="s">
        <v>3124</v>
      </c>
      <c r="D373" t="s">
        <v>544</v>
      </c>
      <c r="E373">
        <v>17244.522740410001</v>
      </c>
      <c r="F373">
        <v>1525.3</v>
      </c>
      <c r="G373">
        <v>-24.9420701437936</v>
      </c>
      <c r="H373">
        <v>-6.6830960387423497</v>
      </c>
      <c r="I373">
        <v>-15.595866077355399</v>
      </c>
      <c r="J373">
        <v>2.01111617317755</v>
      </c>
      <c r="K373">
        <v>1614.0140645077799</v>
      </c>
      <c r="L373">
        <v>1611.8554660638299</v>
      </c>
      <c r="M373">
        <v>44.386669843464901</v>
      </c>
      <c r="N373">
        <v>0.78452105836229102</v>
      </c>
      <c r="O373">
        <v>24.693502917458801</v>
      </c>
      <c r="P373">
        <v>16.408456078760501</v>
      </c>
    </row>
    <row r="374" spans="1:17" x14ac:dyDescent="0.3">
      <c r="A374" t="s">
        <v>856</v>
      </c>
      <c r="B374" t="s">
        <v>857</v>
      </c>
      <c r="C374" t="s">
        <v>3124</v>
      </c>
      <c r="D374" t="s">
        <v>173</v>
      </c>
      <c r="E374">
        <v>17232.227802450001</v>
      </c>
      <c r="F374">
        <v>720.7</v>
      </c>
      <c r="G374">
        <v>95.195050791181004</v>
      </c>
      <c r="H374">
        <v>-5.7888870349477202</v>
      </c>
      <c r="I374">
        <v>-14.750190145895999</v>
      </c>
      <c r="J374">
        <v>0.51578433011741698</v>
      </c>
      <c r="K374">
        <v>790.643767580754</v>
      </c>
      <c r="L374">
        <v>722.989699261807</v>
      </c>
      <c r="M374">
        <v>30.042259523570198</v>
      </c>
      <c r="N374">
        <v>0.35537849655999998</v>
      </c>
      <c r="O374">
        <v>35.978909393644997</v>
      </c>
      <c r="P374">
        <v>121.379204423283</v>
      </c>
      <c r="Q374">
        <v>0.182269377808879</v>
      </c>
    </row>
    <row r="375" spans="1:17" x14ac:dyDescent="0.3">
      <c r="A375" t="s">
        <v>858</v>
      </c>
      <c r="B375" t="s">
        <v>859</v>
      </c>
      <c r="C375" t="s">
        <v>3113</v>
      </c>
      <c r="D375" t="s">
        <v>24</v>
      </c>
      <c r="E375">
        <v>17022.727515039998</v>
      </c>
      <c r="F375">
        <v>211.51</v>
      </c>
      <c r="G375">
        <v>12.0262929881748</v>
      </c>
      <c r="H375">
        <v>16.250739801697499</v>
      </c>
      <c r="I375">
        <v>6.4036069998735696</v>
      </c>
      <c r="J375">
        <v>3.0723921036150998</v>
      </c>
      <c r="K375">
        <v>217.52677216919901</v>
      </c>
      <c r="L375">
        <v>199.67226623756</v>
      </c>
      <c r="M375">
        <v>31.336734353497299</v>
      </c>
      <c r="N375">
        <v>1.1019611600198</v>
      </c>
      <c r="O375">
        <v>13.375254125100399</v>
      </c>
      <c r="P375">
        <v>42.671163575042101</v>
      </c>
      <c r="Q375">
        <v>0.18057001766182401</v>
      </c>
    </row>
    <row r="376" spans="1:17" hidden="1" x14ac:dyDescent="0.3">
      <c r="A376" t="s">
        <v>860</v>
      </c>
      <c r="B376" t="s">
        <v>861</v>
      </c>
      <c r="C376" t="s">
        <v>3128</v>
      </c>
      <c r="D376" t="s">
        <v>597</v>
      </c>
      <c r="E376">
        <v>17022.42051068</v>
      </c>
      <c r="F376">
        <v>683.8</v>
      </c>
      <c r="G376">
        <v>-45.281372817430203</v>
      </c>
      <c r="H376">
        <v>-6.2314986154930496</v>
      </c>
      <c r="I376">
        <v>-24.7588831946406</v>
      </c>
      <c r="J376">
        <v>-5.5098756360516301</v>
      </c>
      <c r="K376">
        <v>780.23384721528896</v>
      </c>
      <c r="L376">
        <v>821.43373424664901</v>
      </c>
      <c r="M376">
        <v>16.999926070889799</v>
      </c>
      <c r="N376">
        <v>1.0476509586157099</v>
      </c>
      <c r="O376">
        <v>38.783269961977098</v>
      </c>
      <c r="P376">
        <v>0.55143004190867295</v>
      </c>
      <c r="Q376">
        <v>-0.20140639130379701</v>
      </c>
    </row>
    <row r="377" spans="1:17" x14ac:dyDescent="0.3">
      <c r="A377" t="s">
        <v>862</v>
      </c>
      <c r="B377" t="s">
        <v>863</v>
      </c>
      <c r="C377" t="s">
        <v>3122</v>
      </c>
      <c r="D377" t="s">
        <v>597</v>
      </c>
      <c r="E377">
        <v>16939.287134300001</v>
      </c>
      <c r="F377">
        <v>1317.95</v>
      </c>
      <c r="G377">
        <v>-37.150975439419803</v>
      </c>
      <c r="H377">
        <v>0.38661322958912803</v>
      </c>
      <c r="I377">
        <v>-6.5255651498041898</v>
      </c>
      <c r="J377">
        <v>1.87467755841351</v>
      </c>
      <c r="K377">
        <v>1394.26525465705</v>
      </c>
      <c r="L377">
        <v>1448.5045550099401</v>
      </c>
      <c r="M377">
        <v>27.216719346540401</v>
      </c>
      <c r="N377">
        <v>1.10751732707763</v>
      </c>
      <c r="O377">
        <v>30.828180128229398</v>
      </c>
      <c r="P377">
        <v>3.85736800630418</v>
      </c>
      <c r="Q377">
        <v>-0.16282889492997099</v>
      </c>
    </row>
    <row r="378" spans="1:17" hidden="1" x14ac:dyDescent="0.3">
      <c r="A378" t="s">
        <v>864</v>
      </c>
      <c r="B378" t="s">
        <v>865</v>
      </c>
      <c r="C378" t="s">
        <v>3125</v>
      </c>
      <c r="D378" t="s">
        <v>866</v>
      </c>
      <c r="E378">
        <v>16898.389613315001</v>
      </c>
      <c r="F378">
        <v>1591.45</v>
      </c>
      <c r="G378">
        <v>-8.0006481194103003</v>
      </c>
      <c r="H378">
        <v>2.0112410709961099</v>
      </c>
      <c r="I378">
        <v>6.5832499952831203</v>
      </c>
      <c r="J378">
        <v>9.3221628108153904</v>
      </c>
      <c r="K378">
        <v>1678.6997002217799</v>
      </c>
      <c r="M378">
        <v>39.562311777233703</v>
      </c>
      <c r="N378">
        <v>1.80077835026377</v>
      </c>
      <c r="O378">
        <v>25.7343931634672</v>
      </c>
      <c r="P378">
        <v>29.212844558113101</v>
      </c>
    </row>
    <row r="379" spans="1:17" x14ac:dyDescent="0.3">
      <c r="A379" t="s">
        <v>867</v>
      </c>
      <c r="B379" t="s">
        <v>868</v>
      </c>
      <c r="C379" t="s">
        <v>3112</v>
      </c>
      <c r="D379" t="s">
        <v>234</v>
      </c>
      <c r="E379">
        <v>16773.47890088</v>
      </c>
      <c r="F379">
        <v>1199.2</v>
      </c>
      <c r="G379">
        <v>82.173996247998602</v>
      </c>
      <c r="H379">
        <v>-3.44382526829262</v>
      </c>
      <c r="I379">
        <v>20.4177606491543</v>
      </c>
      <c r="J379">
        <v>2.5561798562149698</v>
      </c>
      <c r="K379">
        <v>1229.1551321274201</v>
      </c>
      <c r="L379">
        <v>1010.03241198348</v>
      </c>
      <c r="M379">
        <v>33.044020421433402</v>
      </c>
      <c r="N379">
        <v>0.44454029778499898</v>
      </c>
      <c r="O379">
        <v>29.086057371580999</v>
      </c>
      <c r="P379">
        <v>108.104121475054</v>
      </c>
      <c r="Q379">
        <v>0.15658815904299</v>
      </c>
    </row>
    <row r="380" spans="1:17" x14ac:dyDescent="0.3">
      <c r="A380" t="s">
        <v>869</v>
      </c>
      <c r="B380" t="s">
        <v>870</v>
      </c>
      <c r="C380" t="s">
        <v>3119</v>
      </c>
      <c r="D380" t="s">
        <v>798</v>
      </c>
      <c r="E380">
        <v>16680.028858919999</v>
      </c>
      <c r="F380">
        <v>922.8</v>
      </c>
      <c r="G380">
        <v>11.2770853951669</v>
      </c>
      <c r="H380">
        <v>0.32635101022796098</v>
      </c>
      <c r="I380">
        <v>27.3507324635084</v>
      </c>
      <c r="J380">
        <v>6.3424902502142402</v>
      </c>
      <c r="K380">
        <v>950.86686045049396</v>
      </c>
      <c r="L380">
        <v>849.03565220010898</v>
      </c>
      <c r="M380">
        <v>40.123362657587997</v>
      </c>
      <c r="N380">
        <v>0.32333368386204903</v>
      </c>
      <c r="O380">
        <v>15.3066753359341</v>
      </c>
      <c r="P380">
        <v>53.276305954654902</v>
      </c>
      <c r="Q380">
        <v>0.19139067969288201</v>
      </c>
    </row>
    <row r="381" spans="1:17" hidden="1" x14ac:dyDescent="0.3">
      <c r="A381" t="s">
        <v>871</v>
      </c>
      <c r="B381" t="s">
        <v>872</v>
      </c>
      <c r="C381" t="s">
        <v>3128</v>
      </c>
      <c r="D381" t="s">
        <v>475</v>
      </c>
      <c r="E381">
        <v>16677.090688370001</v>
      </c>
      <c r="F381">
        <v>3662.05</v>
      </c>
      <c r="G381">
        <v>27.9459394817932</v>
      </c>
      <c r="H381">
        <v>-2.9136264737214899</v>
      </c>
      <c r="I381">
        <v>39.005585021487498</v>
      </c>
      <c r="J381">
        <v>-7.5828865296296799</v>
      </c>
      <c r="K381">
        <v>3825.2285985129602</v>
      </c>
      <c r="L381">
        <v>3211.0316749461599</v>
      </c>
      <c r="M381">
        <v>29.204553523591301</v>
      </c>
      <c r="N381">
        <v>2.58567565611084</v>
      </c>
      <c r="O381">
        <v>27.633429363334699</v>
      </c>
      <c r="P381">
        <v>61.537273930304302</v>
      </c>
      <c r="Q381">
        <v>5.1657230491228001E-2</v>
      </c>
    </row>
    <row r="382" spans="1:17" x14ac:dyDescent="0.3">
      <c r="A382" t="s">
        <v>873</v>
      </c>
      <c r="B382" t="s">
        <v>874</v>
      </c>
      <c r="C382" t="s">
        <v>3122</v>
      </c>
      <c r="D382" t="s">
        <v>875</v>
      </c>
      <c r="E382">
        <v>16652.97646545</v>
      </c>
      <c r="F382">
        <v>749.55</v>
      </c>
      <c r="G382">
        <v>-3.7096914212612102</v>
      </c>
      <c r="H382">
        <v>-6.0636286216723496</v>
      </c>
      <c r="I382">
        <v>6.57419878731318</v>
      </c>
      <c r="J382">
        <v>-2.1882237937046001</v>
      </c>
      <c r="K382">
        <v>835.22932251076395</v>
      </c>
      <c r="L382">
        <v>757.58798612802298</v>
      </c>
      <c r="M382">
        <v>10.428239521197399</v>
      </c>
      <c r="N382">
        <v>0.30416126477766797</v>
      </c>
      <c r="O382">
        <v>24.741511573610801</v>
      </c>
      <c r="P382">
        <v>20.487059958206</v>
      </c>
      <c r="Q382">
        <v>-1.0616097753921E-2</v>
      </c>
    </row>
    <row r="383" spans="1:17" x14ac:dyDescent="0.3">
      <c r="A383" t="s">
        <v>876</v>
      </c>
      <c r="B383" t="s">
        <v>877</v>
      </c>
      <c r="C383" t="s">
        <v>3113</v>
      </c>
      <c r="D383" t="s">
        <v>452</v>
      </c>
      <c r="E383">
        <v>16553.84904999</v>
      </c>
      <c r="F383">
        <v>963.9</v>
      </c>
      <c r="G383">
        <v>66.053176292083904</v>
      </c>
      <c r="H383">
        <v>2.7955159211004998</v>
      </c>
      <c r="I383">
        <v>21.8005539601529</v>
      </c>
      <c r="J383">
        <v>2.08689246062433</v>
      </c>
      <c r="K383">
        <v>1002.937150886</v>
      </c>
      <c r="L383">
        <v>829.35817608193599</v>
      </c>
      <c r="M383">
        <v>36.429075434828299</v>
      </c>
      <c r="N383">
        <v>0.42392237557331902</v>
      </c>
      <c r="O383">
        <v>23.3530449216723</v>
      </c>
      <c r="P383">
        <v>111.26575342465701</v>
      </c>
    </row>
    <row r="384" spans="1:17" x14ac:dyDescent="0.3">
      <c r="A384" t="s">
        <v>878</v>
      </c>
      <c r="B384" t="s">
        <v>879</v>
      </c>
      <c r="C384" t="s">
        <v>3122</v>
      </c>
      <c r="D384" t="s">
        <v>128</v>
      </c>
      <c r="E384">
        <v>16439.915971170001</v>
      </c>
      <c r="F384">
        <v>629.54999999999995</v>
      </c>
      <c r="G384">
        <v>176.97244982938199</v>
      </c>
      <c r="H384">
        <v>11.2408866680166</v>
      </c>
      <c r="I384">
        <v>192.88235496831999</v>
      </c>
      <c r="J384">
        <v>6.6702042878194296</v>
      </c>
      <c r="K384">
        <v>596.15402552767705</v>
      </c>
      <c r="L384">
        <v>423.582205248739</v>
      </c>
      <c r="M384">
        <v>47.145623027491403</v>
      </c>
      <c r="N384">
        <v>0.944291001228449</v>
      </c>
      <c r="O384">
        <v>12.7789691049162</v>
      </c>
      <c r="P384">
        <v>329.12647830680601</v>
      </c>
      <c r="Q384">
        <v>0.26292657049914497</v>
      </c>
    </row>
    <row r="385" spans="1:17" x14ac:dyDescent="0.3">
      <c r="A385" t="s">
        <v>880</v>
      </c>
      <c r="B385" t="s">
        <v>881</v>
      </c>
      <c r="C385" t="s">
        <v>3116</v>
      </c>
      <c r="D385" t="s">
        <v>48</v>
      </c>
      <c r="E385">
        <v>16305.2002748</v>
      </c>
      <c r="F385">
        <v>1402</v>
      </c>
      <c r="G385">
        <v>112.402943879858</v>
      </c>
      <c r="H385">
        <v>-5.5230132097495304</v>
      </c>
      <c r="I385">
        <v>28.413403644768401</v>
      </c>
      <c r="J385">
        <v>0.84176489380638797</v>
      </c>
      <c r="K385">
        <v>1587.8163157767899</v>
      </c>
      <c r="L385">
        <v>1321.7869444298899</v>
      </c>
      <c r="M385">
        <v>24.526288538894999</v>
      </c>
      <c r="N385">
        <v>0.80484901218451499</v>
      </c>
      <c r="O385">
        <v>29.957203994293799</v>
      </c>
      <c r="P385">
        <v>135.51150680329201</v>
      </c>
      <c r="Q385">
        <v>0.183721822762554</v>
      </c>
    </row>
    <row r="386" spans="1:17" x14ac:dyDescent="0.3">
      <c r="A386" t="s">
        <v>882</v>
      </c>
      <c r="B386" t="s">
        <v>883</v>
      </c>
      <c r="C386" t="s">
        <v>3124</v>
      </c>
      <c r="D386" t="s">
        <v>271</v>
      </c>
      <c r="E386">
        <v>16291.78866</v>
      </c>
      <c r="F386">
        <v>15250.2</v>
      </c>
      <c r="G386">
        <v>-3.296837680631</v>
      </c>
      <c r="H386">
        <v>-1.65954360270901</v>
      </c>
      <c r="I386">
        <v>-13.0643035617869</v>
      </c>
      <c r="J386">
        <v>-2.3396879561857502</v>
      </c>
      <c r="K386">
        <v>16329.9219859856</v>
      </c>
      <c r="L386">
        <v>15662.777312583599</v>
      </c>
      <c r="M386">
        <v>18.9948899324244</v>
      </c>
      <c r="N386">
        <v>0.84340641747352196</v>
      </c>
      <c r="O386">
        <v>25.899660332323499</v>
      </c>
      <c r="P386">
        <v>19.869834856904799</v>
      </c>
      <c r="Q386">
        <v>5.7333437146577002E-2</v>
      </c>
    </row>
    <row r="387" spans="1:17" x14ac:dyDescent="0.3">
      <c r="A387" t="s">
        <v>884</v>
      </c>
      <c r="B387" t="s">
        <v>885</v>
      </c>
      <c r="C387" t="s">
        <v>3124</v>
      </c>
      <c r="D387" t="s">
        <v>464</v>
      </c>
      <c r="E387">
        <v>16280.205118649999</v>
      </c>
      <c r="F387">
        <v>263.3</v>
      </c>
      <c r="G387">
        <v>16.076235251264698</v>
      </c>
      <c r="H387">
        <v>-1.9122995530905</v>
      </c>
      <c r="I387">
        <v>-9.4775806371456905</v>
      </c>
      <c r="J387">
        <v>-5.7536654289635401</v>
      </c>
      <c r="K387">
        <v>296.68275394580701</v>
      </c>
      <c r="L387">
        <v>281.483125550164</v>
      </c>
      <c r="M387">
        <v>19.705790811027001</v>
      </c>
      <c r="N387">
        <v>0.38891182499036703</v>
      </c>
      <c r="O387">
        <v>35.169008735282901</v>
      </c>
      <c r="P387">
        <v>38.578947368420998</v>
      </c>
      <c r="Q387">
        <v>1.4805398973893999E-2</v>
      </c>
    </row>
    <row r="388" spans="1:17" x14ac:dyDescent="0.3">
      <c r="A388" t="s">
        <v>886</v>
      </c>
      <c r="B388" t="s">
        <v>887</v>
      </c>
      <c r="C388" t="s">
        <v>3117</v>
      </c>
      <c r="D388" t="s">
        <v>249</v>
      </c>
      <c r="E388">
        <v>16241.71912</v>
      </c>
      <c r="F388">
        <v>1599.35</v>
      </c>
      <c r="G388">
        <v>36.087420103354702</v>
      </c>
      <c r="H388">
        <v>20.309399907451802</v>
      </c>
      <c r="I388">
        <v>11.012437251212299</v>
      </c>
      <c r="J388">
        <v>8.6556248495615709</v>
      </c>
      <c r="K388">
        <v>1440.3332538843899</v>
      </c>
      <c r="L388">
        <v>1296.7539768491499</v>
      </c>
      <c r="M388">
        <v>59.661820578707299</v>
      </c>
      <c r="N388">
        <v>2.1065465552582499</v>
      </c>
      <c r="O388">
        <v>5.5928971144527404</v>
      </c>
      <c r="P388">
        <v>57.983898849212203</v>
      </c>
      <c r="Q388">
        <v>0.15764922635595</v>
      </c>
    </row>
    <row r="389" spans="1:17" x14ac:dyDescent="0.3">
      <c r="A389" t="s">
        <v>888</v>
      </c>
      <c r="B389" t="s">
        <v>889</v>
      </c>
      <c r="C389" t="s">
        <v>3127</v>
      </c>
      <c r="D389" t="s">
        <v>475</v>
      </c>
      <c r="E389">
        <v>16204.863345600001</v>
      </c>
      <c r="F389">
        <v>3267.8</v>
      </c>
      <c r="G389">
        <v>-31.344792044792399</v>
      </c>
      <c r="H389">
        <v>3.3362021956103098</v>
      </c>
      <c r="I389">
        <v>-5.6200892687306103</v>
      </c>
      <c r="J389">
        <v>2.06783467431785</v>
      </c>
      <c r="K389">
        <v>3380.0447506702899</v>
      </c>
      <c r="L389">
        <v>3460.26134440239</v>
      </c>
      <c r="M389">
        <v>35.882610533035397</v>
      </c>
      <c r="N389">
        <v>0.60286819624920396</v>
      </c>
      <c r="O389">
        <v>21.777648570903899</v>
      </c>
      <c r="P389">
        <v>13.6250630226534</v>
      </c>
      <c r="Q389">
        <v>-4.8112742682293999E-2</v>
      </c>
    </row>
    <row r="390" spans="1:17" x14ac:dyDescent="0.3">
      <c r="A390" t="s">
        <v>890</v>
      </c>
      <c r="B390" t="s">
        <v>891</v>
      </c>
      <c r="C390" t="s">
        <v>3113</v>
      </c>
      <c r="D390" t="s">
        <v>208</v>
      </c>
      <c r="E390">
        <v>16111.3330686399</v>
      </c>
      <c r="F390">
        <v>1263.2</v>
      </c>
      <c r="G390">
        <v>42.428754155601098</v>
      </c>
      <c r="H390">
        <v>17.085931776896601</v>
      </c>
      <c r="I390">
        <v>34.328868525273101</v>
      </c>
      <c r="J390">
        <v>3.6963067847692801</v>
      </c>
      <c r="K390">
        <v>1245.8257262511099</v>
      </c>
      <c r="L390">
        <v>1071.3333001298799</v>
      </c>
      <c r="M390">
        <v>42.235237390468697</v>
      </c>
      <c r="N390">
        <v>1.22976542246792</v>
      </c>
      <c r="O390">
        <v>10.829639012032899</v>
      </c>
      <c r="P390">
        <v>64.051948051948003</v>
      </c>
      <c r="Q390">
        <v>1.4676811012642E-2</v>
      </c>
    </row>
    <row r="391" spans="1:17" x14ac:dyDescent="0.3">
      <c r="A391" t="s">
        <v>892</v>
      </c>
      <c r="B391" t="s">
        <v>893</v>
      </c>
      <c r="C391" t="s">
        <v>3115</v>
      </c>
      <c r="D391" t="s">
        <v>40</v>
      </c>
      <c r="E391">
        <v>16013.96896484</v>
      </c>
      <c r="F391">
        <v>436.1</v>
      </c>
      <c r="G391">
        <v>-20.751942175274699</v>
      </c>
      <c r="H391">
        <v>-10.8928076398351</v>
      </c>
      <c r="I391">
        <v>-10.620352059306599</v>
      </c>
      <c r="J391">
        <v>-7.0964244446845397</v>
      </c>
      <c r="K391">
        <v>510.79824831564201</v>
      </c>
      <c r="L391">
        <v>480.16720706659203</v>
      </c>
      <c r="M391">
        <v>19.483882488590101</v>
      </c>
      <c r="N391">
        <v>1.0060156036421699</v>
      </c>
      <c r="O391">
        <v>36.631506535198298</v>
      </c>
      <c r="P391">
        <v>18.893129770992299</v>
      </c>
      <c r="Q391">
        <v>0.127107390789584</v>
      </c>
    </row>
    <row r="392" spans="1:17" x14ac:dyDescent="0.3">
      <c r="A392" t="s">
        <v>894</v>
      </c>
      <c r="B392" t="s">
        <v>895</v>
      </c>
      <c r="C392" t="s">
        <v>3119</v>
      </c>
      <c r="D392" t="s">
        <v>215</v>
      </c>
      <c r="E392">
        <v>15977.085714975001</v>
      </c>
      <c r="F392">
        <v>657.25</v>
      </c>
      <c r="G392">
        <v>-7.9547925454555397</v>
      </c>
      <c r="H392">
        <v>-2.3508804752958801</v>
      </c>
      <c r="I392">
        <v>5.0902509647967902</v>
      </c>
      <c r="J392">
        <v>-0.850881801132779</v>
      </c>
      <c r="K392">
        <v>705.53898070895605</v>
      </c>
      <c r="L392">
        <v>649.24471899727098</v>
      </c>
      <c r="M392">
        <v>26.545742075290502</v>
      </c>
      <c r="N392">
        <v>0.426503990042022</v>
      </c>
      <c r="O392">
        <v>26.884747052110999</v>
      </c>
      <c r="P392">
        <v>31.0437643305752</v>
      </c>
      <c r="Q392">
        <v>2.4061721998645001E-2</v>
      </c>
    </row>
    <row r="393" spans="1:17" x14ac:dyDescent="0.3">
      <c r="A393" t="s">
        <v>896</v>
      </c>
      <c r="B393" t="s">
        <v>897</v>
      </c>
      <c r="C393" t="s">
        <v>578</v>
      </c>
      <c r="D393" t="s">
        <v>578</v>
      </c>
      <c r="E393">
        <v>15962.03952876</v>
      </c>
      <c r="F393">
        <v>31.72</v>
      </c>
      <c r="G393">
        <v>-34.023545083073799</v>
      </c>
      <c r="H393">
        <v>-1.89377517995528</v>
      </c>
      <c r="I393">
        <v>-23.218509367479299</v>
      </c>
      <c r="J393">
        <v>-0.91453973297354796</v>
      </c>
      <c r="K393">
        <v>34.831562699566597</v>
      </c>
      <c r="L393">
        <v>36.953110743865402</v>
      </c>
      <c r="M393">
        <v>25.264253988525699</v>
      </c>
      <c r="N393">
        <v>0.76021674204730705</v>
      </c>
      <c r="O393">
        <v>66.771752837326602</v>
      </c>
      <c r="P393">
        <v>0.37974683544304</v>
      </c>
      <c r="Q393">
        <v>-4.2301880162352999E-2</v>
      </c>
    </row>
    <row r="394" spans="1:17" x14ac:dyDescent="0.3">
      <c r="A394" t="s">
        <v>898</v>
      </c>
      <c r="B394" t="s">
        <v>899</v>
      </c>
      <c r="C394" t="s">
        <v>3112</v>
      </c>
      <c r="D394" t="s">
        <v>21</v>
      </c>
      <c r="E394">
        <v>15933.568060019999</v>
      </c>
      <c r="F394">
        <v>573.95000000000005</v>
      </c>
      <c r="G394">
        <v>-34.158140268832497</v>
      </c>
      <c r="H394">
        <v>1.3429012747184901</v>
      </c>
      <c r="I394">
        <v>6.9473148977625696</v>
      </c>
      <c r="J394">
        <v>0.26543675795312399</v>
      </c>
      <c r="K394">
        <v>616.11056532091402</v>
      </c>
      <c r="L394">
        <v>629.82770719900395</v>
      </c>
      <c r="M394">
        <v>32.015859797483401</v>
      </c>
      <c r="N394">
        <v>0.51843585619695198</v>
      </c>
      <c r="O394">
        <v>51.581148183639598</v>
      </c>
      <c r="P394">
        <v>22.221039182282698</v>
      </c>
      <c r="Q394">
        <v>6.9551907771681007E-2</v>
      </c>
    </row>
    <row r="395" spans="1:17" x14ac:dyDescent="0.3">
      <c r="A395" t="s">
        <v>900</v>
      </c>
      <c r="B395" t="s">
        <v>901</v>
      </c>
      <c r="C395" t="s">
        <v>3124</v>
      </c>
      <c r="D395" t="s">
        <v>271</v>
      </c>
      <c r="E395">
        <v>15911.581129349999</v>
      </c>
      <c r="F395">
        <v>1096.5</v>
      </c>
      <c r="G395">
        <v>75.250973501789503</v>
      </c>
      <c r="H395">
        <v>2.04818905696784</v>
      </c>
      <c r="I395">
        <v>-7.1041643516548598</v>
      </c>
      <c r="J395">
        <v>6.0385422980201602</v>
      </c>
      <c r="K395">
        <v>1178.2423801632799</v>
      </c>
      <c r="L395">
        <v>1086.01598743932</v>
      </c>
      <c r="M395">
        <v>38.590142794411904</v>
      </c>
      <c r="N395">
        <v>0.59031094836772602</v>
      </c>
      <c r="O395">
        <v>32.238942088463297</v>
      </c>
      <c r="P395">
        <v>108.321459105158</v>
      </c>
      <c r="Q395">
        <v>0.185212217061341</v>
      </c>
    </row>
    <row r="396" spans="1:17" x14ac:dyDescent="0.3">
      <c r="A396" t="s">
        <v>902</v>
      </c>
      <c r="B396" t="s">
        <v>903</v>
      </c>
      <c r="C396" t="s">
        <v>3129</v>
      </c>
      <c r="D396" t="s">
        <v>578</v>
      </c>
      <c r="E396">
        <v>15878.158560330001</v>
      </c>
      <c r="F396">
        <v>506.55</v>
      </c>
      <c r="G396">
        <v>-3.33667438224637</v>
      </c>
      <c r="H396">
        <v>-0.45696510633673498</v>
      </c>
      <c r="I396">
        <v>-11.9621622787914</v>
      </c>
      <c r="J396">
        <v>10.931531533868499</v>
      </c>
      <c r="K396">
        <v>551.31632884081</v>
      </c>
      <c r="L396">
        <v>574.65834147332305</v>
      </c>
      <c r="M396">
        <v>45.768147260402202</v>
      </c>
      <c r="N396">
        <v>2.28055048637072</v>
      </c>
      <c r="O396">
        <v>54.427006218537102</v>
      </c>
      <c r="P396">
        <v>22.651331719128301</v>
      </c>
      <c r="Q396">
        <v>0.13460439377061201</v>
      </c>
    </row>
    <row r="397" spans="1:17" x14ac:dyDescent="0.3">
      <c r="A397" t="s">
        <v>904</v>
      </c>
      <c r="B397" t="s">
        <v>905</v>
      </c>
      <c r="C397" t="s">
        <v>3124</v>
      </c>
      <c r="D397" t="s">
        <v>798</v>
      </c>
      <c r="E397">
        <v>15873.0093975</v>
      </c>
      <c r="F397">
        <v>3811.55</v>
      </c>
      <c r="G397">
        <v>51.1615659447897</v>
      </c>
      <c r="H397">
        <v>9.7510932944438409</v>
      </c>
      <c r="I397">
        <v>-2.90776353269028</v>
      </c>
      <c r="J397">
        <v>0.88237581089007999</v>
      </c>
      <c r="K397">
        <v>3934.4037633718499</v>
      </c>
      <c r="L397">
        <v>3700.1600484471401</v>
      </c>
      <c r="M397">
        <v>35.809825068397899</v>
      </c>
      <c r="N397">
        <v>1.0439685193811299</v>
      </c>
      <c r="O397">
        <v>43.983418819115499</v>
      </c>
      <c r="P397">
        <v>75.1430212521539</v>
      </c>
      <c r="Q397">
        <v>0.11326438844855501</v>
      </c>
    </row>
    <row r="398" spans="1:17" x14ac:dyDescent="0.3">
      <c r="A398" t="s">
        <v>906</v>
      </c>
      <c r="B398" t="s">
        <v>907</v>
      </c>
      <c r="C398" t="s">
        <v>3113</v>
      </c>
      <c r="D398" t="s">
        <v>208</v>
      </c>
      <c r="E398">
        <v>15863.582744720001</v>
      </c>
      <c r="F398">
        <v>3903.9</v>
      </c>
      <c r="G398">
        <v>65.779605196551898</v>
      </c>
      <c r="H398">
        <v>1.85275302806525</v>
      </c>
      <c r="I398">
        <v>-7.7783584827496197</v>
      </c>
      <c r="J398">
        <v>-9.0535554779034702E-2</v>
      </c>
      <c r="K398">
        <v>3961.80665423953</v>
      </c>
      <c r="L398">
        <v>3600.5548975319798</v>
      </c>
      <c r="M398">
        <v>31.500515893049698</v>
      </c>
      <c r="N398">
        <v>0.68555316519430498</v>
      </c>
      <c r="O398">
        <v>12.246727631342999</v>
      </c>
      <c r="P398">
        <v>87.999325804820401</v>
      </c>
      <c r="Q398">
        <v>0.25729688349517199</v>
      </c>
    </row>
    <row r="399" spans="1:17" x14ac:dyDescent="0.3">
      <c r="A399" t="s">
        <v>908</v>
      </c>
      <c r="B399" t="s">
        <v>909</v>
      </c>
      <c r="C399" t="s">
        <v>3124</v>
      </c>
      <c r="D399" t="s">
        <v>315</v>
      </c>
      <c r="E399">
        <v>15856.287840000001</v>
      </c>
      <c r="F399">
        <v>1384.2</v>
      </c>
      <c r="G399">
        <v>58.903846245514302</v>
      </c>
      <c r="H399">
        <v>-11.006467663030801</v>
      </c>
      <c r="I399">
        <v>46.047333798124001</v>
      </c>
      <c r="J399">
        <v>-2.6188302605165399</v>
      </c>
      <c r="K399">
        <v>1668.79609001012</v>
      </c>
      <c r="L399">
        <v>1514.30530509868</v>
      </c>
      <c r="M399">
        <v>21.709489025661199</v>
      </c>
      <c r="N399">
        <v>0.33721645184201599</v>
      </c>
      <c r="O399">
        <v>104.72475075856001</v>
      </c>
      <c r="P399">
        <v>105.538644294305</v>
      </c>
      <c r="Q399">
        <v>0.15577432437390501</v>
      </c>
    </row>
    <row r="400" spans="1:17" x14ac:dyDescent="0.3">
      <c r="A400" t="s">
        <v>910</v>
      </c>
      <c r="B400" t="s">
        <v>911</v>
      </c>
      <c r="C400" t="s">
        <v>3113</v>
      </c>
      <c r="D400" t="s">
        <v>567</v>
      </c>
      <c r="E400">
        <v>15849.3549537</v>
      </c>
      <c r="F400">
        <v>317.14999999999998</v>
      </c>
      <c r="G400">
        <v>-14.668752796783799</v>
      </c>
      <c r="H400">
        <v>-6.9112148481302498</v>
      </c>
      <c r="I400">
        <v>-6.8811523350665302</v>
      </c>
      <c r="J400">
        <v>-2.4236916755838598</v>
      </c>
      <c r="K400">
        <v>345.49552215796899</v>
      </c>
      <c r="L400">
        <v>330.63791046559402</v>
      </c>
      <c r="M400">
        <v>20.673692663442299</v>
      </c>
      <c r="N400">
        <v>0.50786723099317999</v>
      </c>
      <c r="O400">
        <v>26.6435440643228</v>
      </c>
      <c r="P400">
        <v>12.6442905345409</v>
      </c>
      <c r="Q400">
        <v>-3.4070605881789E-2</v>
      </c>
    </row>
    <row r="401" spans="1:17" x14ac:dyDescent="0.3">
      <c r="A401" t="s">
        <v>912</v>
      </c>
      <c r="B401" t="s">
        <v>913</v>
      </c>
      <c r="C401" t="s">
        <v>3112</v>
      </c>
      <c r="D401" t="s">
        <v>21</v>
      </c>
      <c r="E401">
        <v>15834.4190418</v>
      </c>
      <c r="F401">
        <v>698</v>
      </c>
      <c r="G401">
        <v>21.925028688378099</v>
      </c>
      <c r="H401">
        <v>9.3441964965030007</v>
      </c>
      <c r="I401">
        <v>8.1918114359136602</v>
      </c>
      <c r="J401">
        <v>6.4952072147169604</v>
      </c>
      <c r="K401">
        <v>715.28793761015299</v>
      </c>
      <c r="L401">
        <v>668.30020985501994</v>
      </c>
      <c r="M401">
        <v>41.925073189122202</v>
      </c>
      <c r="N401">
        <v>0.90586686541114902</v>
      </c>
      <c r="O401">
        <v>20.2722063037249</v>
      </c>
      <c r="P401">
        <v>44.140423335054201</v>
      </c>
      <c r="Q401">
        <v>4.5224332958933001E-2</v>
      </c>
    </row>
    <row r="402" spans="1:17" x14ac:dyDescent="0.3">
      <c r="A402" t="s">
        <v>914</v>
      </c>
      <c r="B402" t="s">
        <v>915</v>
      </c>
      <c r="C402" t="s">
        <v>3125</v>
      </c>
      <c r="D402" t="s">
        <v>708</v>
      </c>
      <c r="E402">
        <v>15803.259064600001</v>
      </c>
      <c r="F402">
        <v>384.1</v>
      </c>
      <c r="G402">
        <v>20.0727961561245</v>
      </c>
      <c r="H402">
        <v>12.7899745741269</v>
      </c>
      <c r="I402">
        <v>15.180057308955799</v>
      </c>
      <c r="J402">
        <v>-1.0630534496152699</v>
      </c>
      <c r="K402">
        <v>389.92844767799198</v>
      </c>
      <c r="L402">
        <v>359.378962304097</v>
      </c>
      <c r="M402">
        <v>39.359956803201399</v>
      </c>
      <c r="N402">
        <v>0.81901351530225497</v>
      </c>
      <c r="O402">
        <v>23.509502733663101</v>
      </c>
      <c r="P402">
        <v>49.0492821109817</v>
      </c>
      <c r="Q402">
        <v>0.208734116189567</v>
      </c>
    </row>
    <row r="403" spans="1:17" x14ac:dyDescent="0.3">
      <c r="A403" t="s">
        <v>916</v>
      </c>
      <c r="B403" t="s">
        <v>917</v>
      </c>
      <c r="C403" t="s">
        <v>3115</v>
      </c>
      <c r="D403" t="s">
        <v>918</v>
      </c>
      <c r="E403">
        <v>15774.43325348</v>
      </c>
      <c r="F403">
        <v>2599.3000000000002</v>
      </c>
      <c r="G403">
        <v>74.851847462994797</v>
      </c>
      <c r="H403">
        <v>5.16636782798511</v>
      </c>
      <c r="I403">
        <v>37.975640597065599</v>
      </c>
      <c r="J403">
        <v>-6.6583507874478001E-3</v>
      </c>
      <c r="K403">
        <v>2664.8942850163498</v>
      </c>
      <c r="L403">
        <v>2103.9616267962801</v>
      </c>
      <c r="M403">
        <v>33.464484299534803</v>
      </c>
      <c r="N403">
        <v>0.68266435649632495</v>
      </c>
      <c r="O403">
        <v>16.900704035701899</v>
      </c>
      <c r="P403">
        <v>112.083877284595</v>
      </c>
    </row>
    <row r="404" spans="1:17" x14ac:dyDescent="0.3">
      <c r="A404" t="s">
        <v>919</v>
      </c>
      <c r="B404" t="s">
        <v>920</v>
      </c>
      <c r="C404" t="s">
        <v>3113</v>
      </c>
      <c r="D404" t="s">
        <v>54</v>
      </c>
      <c r="E404">
        <v>15773.6772046119</v>
      </c>
      <c r="F404">
        <v>191.21</v>
      </c>
      <c r="G404">
        <v>-19.936834361461301</v>
      </c>
      <c r="H404">
        <v>6.5574387068688598</v>
      </c>
      <c r="I404">
        <v>-23.592052722348601</v>
      </c>
      <c r="J404">
        <v>-2.5016122465514798</v>
      </c>
      <c r="K404">
        <v>202.115597123123</v>
      </c>
      <c r="L404">
        <v>208.072031621815</v>
      </c>
      <c r="M404">
        <v>33.175206717384199</v>
      </c>
      <c r="N404">
        <v>2.8290612096347099</v>
      </c>
      <c r="O404">
        <v>51.273468960828403</v>
      </c>
      <c r="P404">
        <v>7.4273835608742003</v>
      </c>
      <c r="Q404">
        <v>3.8380666945236001E-2</v>
      </c>
    </row>
    <row r="405" spans="1:17" x14ac:dyDescent="0.3">
      <c r="A405" t="s">
        <v>921</v>
      </c>
      <c r="B405" t="s">
        <v>922</v>
      </c>
      <c r="C405" t="s">
        <v>3127</v>
      </c>
      <c r="D405" t="s">
        <v>411</v>
      </c>
      <c r="E405">
        <v>15620.037276375</v>
      </c>
      <c r="F405">
        <v>1301.9000000000001</v>
      </c>
      <c r="G405">
        <v>91.805951773741896</v>
      </c>
      <c r="H405">
        <v>28.670149698626201</v>
      </c>
      <c r="I405">
        <v>142.06149894453</v>
      </c>
      <c r="J405">
        <v>2.23892644207374</v>
      </c>
      <c r="K405">
        <v>1120.1635583723801</v>
      </c>
      <c r="L405">
        <v>866.85694073531795</v>
      </c>
      <c r="M405">
        <v>46.940815844324497</v>
      </c>
      <c r="N405">
        <v>0.95701913073705802</v>
      </c>
      <c r="O405">
        <v>7.83854366694829</v>
      </c>
      <c r="P405">
        <v>189.31111111111099</v>
      </c>
      <c r="Q405">
        <v>0.12420911932777701</v>
      </c>
    </row>
    <row r="406" spans="1:17" x14ac:dyDescent="0.3">
      <c r="A406" t="s">
        <v>923</v>
      </c>
      <c r="B406" t="s">
        <v>924</v>
      </c>
      <c r="C406" t="s">
        <v>3123</v>
      </c>
      <c r="D406" t="s">
        <v>708</v>
      </c>
      <c r="E406">
        <v>15607.156399760001</v>
      </c>
      <c r="F406">
        <v>3322.4</v>
      </c>
      <c r="G406">
        <v>22.123874443682801</v>
      </c>
      <c r="H406">
        <v>12.704473005320301</v>
      </c>
      <c r="I406">
        <v>46.122372480204298</v>
      </c>
      <c r="J406">
        <v>11.5134393814139</v>
      </c>
      <c r="K406">
        <v>2959.61474619604</v>
      </c>
      <c r="L406">
        <v>2609.6164270848399</v>
      </c>
      <c r="M406">
        <v>69.515704087187899</v>
      </c>
      <c r="N406">
        <v>1.4460755717590601</v>
      </c>
      <c r="O406">
        <v>3.6299060919817001</v>
      </c>
      <c r="P406">
        <v>57.1617786187322</v>
      </c>
      <c r="Q406">
        <v>8.6382365538973993E-2</v>
      </c>
    </row>
    <row r="407" spans="1:17" x14ac:dyDescent="0.3">
      <c r="A407" t="s">
        <v>925</v>
      </c>
      <c r="B407" t="s">
        <v>926</v>
      </c>
      <c r="C407" t="s">
        <v>3127</v>
      </c>
      <c r="D407" t="s">
        <v>475</v>
      </c>
      <c r="E407">
        <v>15539.387651249999</v>
      </c>
      <c r="F407">
        <v>428.65</v>
      </c>
      <c r="G407">
        <v>-38.399458800559202</v>
      </c>
      <c r="H407">
        <v>-10.5199266401047</v>
      </c>
      <c r="I407">
        <v>-42.504471373364701</v>
      </c>
      <c r="J407">
        <v>-9.3694017615406207</v>
      </c>
      <c r="K407">
        <v>537.96782451146703</v>
      </c>
      <c r="L407">
        <v>603.774613695276</v>
      </c>
      <c r="M407">
        <v>21.9676173435133</v>
      </c>
      <c r="N407">
        <v>1.7047621696409001</v>
      </c>
      <c r="O407">
        <v>79.458765892919601</v>
      </c>
      <c r="P407">
        <v>0.57484748944156505</v>
      </c>
      <c r="Q407">
        <v>-0.131498427270546</v>
      </c>
    </row>
    <row r="408" spans="1:17" x14ac:dyDescent="0.3">
      <c r="A408" t="s">
        <v>927</v>
      </c>
      <c r="B408" t="s">
        <v>928</v>
      </c>
      <c r="C408" t="s">
        <v>3113</v>
      </c>
      <c r="D408" t="s">
        <v>144</v>
      </c>
      <c r="E408">
        <v>15535.185207144001</v>
      </c>
      <c r="F408">
        <v>59.44</v>
      </c>
      <c r="G408">
        <v>116.593597774069</v>
      </c>
      <c r="H408">
        <v>8.7268437106542809</v>
      </c>
      <c r="I408">
        <v>10.4253699045105</v>
      </c>
      <c r="J408">
        <v>13.172433407303499</v>
      </c>
      <c r="K408">
        <v>62.582249846950504</v>
      </c>
      <c r="L408">
        <v>56.959395855265598</v>
      </c>
      <c r="M408">
        <v>46.7514756660456</v>
      </c>
      <c r="N408">
        <v>1.0203032330948401</v>
      </c>
      <c r="O408">
        <v>53.768506056527599</v>
      </c>
      <c r="P408">
        <v>158.997821350762</v>
      </c>
      <c r="Q408">
        <v>0.13822159850033</v>
      </c>
    </row>
    <row r="409" spans="1:17" hidden="1" x14ac:dyDescent="0.3">
      <c r="A409" t="s">
        <v>929</v>
      </c>
      <c r="B409" t="s">
        <v>930</v>
      </c>
      <c r="C409" t="s">
        <v>3128</v>
      </c>
      <c r="D409" t="s">
        <v>728</v>
      </c>
      <c r="E409">
        <v>15502.9956089399</v>
      </c>
      <c r="F409">
        <v>850.32</v>
      </c>
      <c r="G409">
        <v>0.241976082987058</v>
      </c>
      <c r="H409">
        <v>2.2631665934480298</v>
      </c>
      <c r="I409">
        <v>0.62276083826888795</v>
      </c>
      <c r="J409">
        <v>2.83629575510485</v>
      </c>
      <c r="K409">
        <v>877.75822586796096</v>
      </c>
      <c r="L409">
        <v>838.43823680258004</v>
      </c>
      <c r="M409">
        <v>63.673105172010501</v>
      </c>
      <c r="N409">
        <v>0.51984937044718205</v>
      </c>
      <c r="O409">
        <v>10.4172546805908</v>
      </c>
      <c r="P409">
        <v>21.9971305595408</v>
      </c>
      <c r="Q409">
        <v>-2.790653939747E-3</v>
      </c>
    </row>
    <row r="410" spans="1:17" x14ac:dyDescent="0.3">
      <c r="A410" t="s">
        <v>931</v>
      </c>
      <c r="B410" t="s">
        <v>932</v>
      </c>
      <c r="C410" t="s">
        <v>3123</v>
      </c>
      <c r="D410" t="s">
        <v>457</v>
      </c>
      <c r="E410">
        <v>15496.661490745</v>
      </c>
      <c r="F410">
        <v>1085.45</v>
      </c>
      <c r="G410">
        <v>19.1451282807908</v>
      </c>
      <c r="H410">
        <v>-6.1955677551683399</v>
      </c>
      <c r="I410">
        <v>1.76746594266545</v>
      </c>
      <c r="J410">
        <v>-8.96975180404959</v>
      </c>
      <c r="K410">
        <v>1250.29006948645</v>
      </c>
      <c r="L410">
        <v>1157.27072813471</v>
      </c>
      <c r="M410">
        <v>19.1390932147679</v>
      </c>
      <c r="N410">
        <v>1.1432762833633801</v>
      </c>
      <c r="O410">
        <v>42.217513473674501</v>
      </c>
      <c r="P410">
        <v>40.967532467532401</v>
      </c>
      <c r="Q410">
        <v>0.15707890573737501</v>
      </c>
    </row>
    <row r="411" spans="1:17" hidden="1" x14ac:dyDescent="0.3">
      <c r="A411" t="s">
        <v>933</v>
      </c>
      <c r="B411" t="s">
        <v>934</v>
      </c>
      <c r="C411" t="s">
        <v>3117</v>
      </c>
      <c r="D411" t="s">
        <v>452</v>
      </c>
      <c r="E411">
        <v>15394.56160506</v>
      </c>
      <c r="F411">
        <v>643.4</v>
      </c>
      <c r="G411">
        <v>-8.4671554226379193</v>
      </c>
      <c r="H411">
        <v>1.96552609699817</v>
      </c>
      <c r="I411">
        <v>6.1167426920555101</v>
      </c>
      <c r="J411">
        <v>3.2899451130099999</v>
      </c>
      <c r="K411">
        <v>656.47461857881899</v>
      </c>
      <c r="M411">
        <v>38.8593626293192</v>
      </c>
      <c r="N411">
        <v>0.69657816991169397</v>
      </c>
      <c r="O411">
        <v>14.438918246813801</v>
      </c>
      <c r="P411">
        <v>36.8644969155498</v>
      </c>
    </row>
    <row r="412" spans="1:17" x14ac:dyDescent="0.3">
      <c r="A412" t="s">
        <v>935</v>
      </c>
      <c r="B412" t="s">
        <v>936</v>
      </c>
      <c r="C412" t="s">
        <v>3124</v>
      </c>
      <c r="D412" t="s">
        <v>271</v>
      </c>
      <c r="E412">
        <v>15351.33357432</v>
      </c>
      <c r="F412">
        <v>1933.2</v>
      </c>
      <c r="G412">
        <v>105.137373015508</v>
      </c>
      <c r="H412">
        <v>20.8215865246096</v>
      </c>
      <c r="I412">
        <v>29.099696899430601</v>
      </c>
      <c r="J412">
        <v>1.0383430831337099</v>
      </c>
      <c r="K412">
        <v>1860.8014072534199</v>
      </c>
      <c r="L412">
        <v>1634.12554494859</v>
      </c>
      <c r="M412">
        <v>46.476818581668297</v>
      </c>
      <c r="N412">
        <v>1.9654411832351899</v>
      </c>
      <c r="O412">
        <v>38.837161183529801</v>
      </c>
      <c r="P412">
        <v>130.96774193548299</v>
      </c>
      <c r="Q412">
        <v>0.159425448182728</v>
      </c>
    </row>
    <row r="413" spans="1:17" x14ac:dyDescent="0.3">
      <c r="A413" t="s">
        <v>937</v>
      </c>
      <c r="B413" t="s">
        <v>938</v>
      </c>
      <c r="C413" t="s">
        <v>3124</v>
      </c>
      <c r="D413" t="s">
        <v>128</v>
      </c>
      <c r="E413">
        <v>15235.753748360001</v>
      </c>
      <c r="F413">
        <v>1695.35</v>
      </c>
      <c r="G413">
        <v>107.733888059629</v>
      </c>
      <c r="H413">
        <v>-1.0604457847306401</v>
      </c>
      <c r="I413">
        <v>75.566300616132807</v>
      </c>
      <c r="J413">
        <v>-1.84932435331011</v>
      </c>
      <c r="K413">
        <v>1755.0395627179</v>
      </c>
      <c r="L413">
        <v>1372.5204139581799</v>
      </c>
      <c r="M413">
        <v>28.528608861515998</v>
      </c>
      <c r="N413">
        <v>0.77269830479478396</v>
      </c>
      <c r="O413">
        <v>17.834075559618899</v>
      </c>
      <c r="P413">
        <v>146.39924424097001</v>
      </c>
      <c r="Q413">
        <v>0.202273827236823</v>
      </c>
    </row>
    <row r="414" spans="1:17" x14ac:dyDescent="0.3">
      <c r="A414" t="s">
        <v>939</v>
      </c>
      <c r="B414" t="s">
        <v>940</v>
      </c>
      <c r="C414" t="s">
        <v>3112</v>
      </c>
      <c r="D414" t="s">
        <v>21</v>
      </c>
      <c r="E414">
        <v>15210.274802579999</v>
      </c>
      <c r="F414">
        <v>549.9</v>
      </c>
      <c r="G414">
        <v>-26.884361934460699</v>
      </c>
      <c r="H414">
        <v>-0.80966582677265797</v>
      </c>
      <c r="I414">
        <v>-12.726897352404899</v>
      </c>
      <c r="J414">
        <v>4.67154493383606</v>
      </c>
      <c r="K414">
        <v>593.62041346525405</v>
      </c>
      <c r="L414">
        <v>626.75098047088898</v>
      </c>
      <c r="M414">
        <v>36.1103779005795</v>
      </c>
      <c r="N414">
        <v>0.50364842519239705</v>
      </c>
      <c r="O414">
        <v>56.728496090198199</v>
      </c>
      <c r="P414">
        <v>2.5358940891292199</v>
      </c>
      <c r="Q414">
        <v>8.0276649675169991E-3</v>
      </c>
    </row>
    <row r="415" spans="1:17" x14ac:dyDescent="0.3">
      <c r="A415" t="s">
        <v>941</v>
      </c>
      <c r="B415" t="s">
        <v>942</v>
      </c>
      <c r="C415" t="s">
        <v>3116</v>
      </c>
      <c r="D415" t="s">
        <v>48</v>
      </c>
      <c r="E415">
        <v>15195.90590973</v>
      </c>
      <c r="F415">
        <v>1571.1</v>
      </c>
      <c r="G415">
        <v>20.5720613944398</v>
      </c>
      <c r="H415">
        <v>4.4188738849757003</v>
      </c>
      <c r="I415">
        <v>12.035842434628799</v>
      </c>
      <c r="J415">
        <v>5.19394369567675</v>
      </c>
      <c r="K415">
        <v>1609.4174428930201</v>
      </c>
      <c r="L415">
        <v>1522.5211015539701</v>
      </c>
      <c r="M415">
        <v>43.0213865992745</v>
      </c>
      <c r="N415">
        <v>0.88841895114987601</v>
      </c>
      <c r="O415">
        <v>18.388390299789901</v>
      </c>
      <c r="P415">
        <v>53.285526123225502</v>
      </c>
      <c r="Q415">
        <v>-5.4001660852090003E-2</v>
      </c>
    </row>
    <row r="416" spans="1:17" x14ac:dyDescent="0.3">
      <c r="A416" t="s">
        <v>943</v>
      </c>
      <c r="B416" t="s">
        <v>944</v>
      </c>
      <c r="C416" t="s">
        <v>3112</v>
      </c>
      <c r="D416" t="s">
        <v>21</v>
      </c>
      <c r="E416">
        <v>15080.9384102</v>
      </c>
      <c r="F416">
        <v>2675.5</v>
      </c>
      <c r="G416">
        <v>217.95521511357001</v>
      </c>
      <c r="H416">
        <v>12.8925687666289</v>
      </c>
      <c r="I416">
        <v>23.583639555599401</v>
      </c>
      <c r="J416">
        <v>8.0996895319222997</v>
      </c>
      <c r="K416">
        <v>2626.1929363047602</v>
      </c>
      <c r="L416">
        <v>2166.68079346585</v>
      </c>
      <c r="M416">
        <v>43.739468763087402</v>
      </c>
      <c r="N416">
        <v>1.0550273501916001</v>
      </c>
      <c r="O416">
        <v>11.381050270977299</v>
      </c>
      <c r="P416">
        <v>246.343042071197</v>
      </c>
    </row>
    <row r="417" spans="1:17" x14ac:dyDescent="0.3">
      <c r="A417" t="s">
        <v>945</v>
      </c>
      <c r="B417" t="s">
        <v>946</v>
      </c>
      <c r="C417" t="s">
        <v>3120</v>
      </c>
      <c r="D417" t="s">
        <v>117</v>
      </c>
      <c r="E417">
        <v>14963.87063055</v>
      </c>
      <c r="F417">
        <v>424.65</v>
      </c>
      <c r="G417">
        <v>76.529128500325996</v>
      </c>
      <c r="H417">
        <v>-5.2904041640709902</v>
      </c>
      <c r="I417">
        <v>48.569121756500799</v>
      </c>
      <c r="J417">
        <v>3.6101845045841299</v>
      </c>
      <c r="K417">
        <v>434.17441594735499</v>
      </c>
      <c r="L417">
        <v>326.49425287802802</v>
      </c>
      <c r="M417">
        <v>32.308194598</v>
      </c>
      <c r="N417">
        <v>0.549278106591505</v>
      </c>
      <c r="O417">
        <v>23.631225715294899</v>
      </c>
      <c r="P417">
        <v>135.58945908460399</v>
      </c>
      <c r="Q417">
        <v>0.17515311561041</v>
      </c>
    </row>
    <row r="418" spans="1:17" x14ac:dyDescent="0.3">
      <c r="A418" t="s">
        <v>947</v>
      </c>
      <c r="B418" t="s">
        <v>948</v>
      </c>
      <c r="C418" t="s">
        <v>3117</v>
      </c>
      <c r="D418" t="s">
        <v>51</v>
      </c>
      <c r="E418">
        <v>14852.685398400001</v>
      </c>
      <c r="F418">
        <v>1954</v>
      </c>
      <c r="G418">
        <v>33.661061028298199</v>
      </c>
      <c r="H418">
        <v>11.024692961029899</v>
      </c>
      <c r="I418">
        <v>43.063293323187096</v>
      </c>
      <c r="J418">
        <v>3.2880647513599501</v>
      </c>
      <c r="K418">
        <v>1911.2033312477799</v>
      </c>
      <c r="L418">
        <v>1613.4234703867</v>
      </c>
      <c r="M418">
        <v>44.123744248736898</v>
      </c>
      <c r="N418">
        <v>0.329826498640861</v>
      </c>
      <c r="O418">
        <v>11.3996929375639</v>
      </c>
      <c r="P418">
        <v>65.874363327674004</v>
      </c>
      <c r="Q418">
        <v>0.103657381779916</v>
      </c>
    </row>
    <row r="419" spans="1:17" hidden="1" x14ac:dyDescent="0.3">
      <c r="A419" t="s">
        <v>949</v>
      </c>
      <c r="B419" t="s">
        <v>950</v>
      </c>
      <c r="C419" t="s">
        <v>3128</v>
      </c>
      <c r="D419" t="s">
        <v>48</v>
      </c>
      <c r="E419">
        <v>14725.349104094999</v>
      </c>
      <c r="F419">
        <v>1412.55</v>
      </c>
      <c r="G419">
        <v>369.03001643037101</v>
      </c>
      <c r="H419">
        <v>-10.181607517408001</v>
      </c>
      <c r="I419">
        <v>-48.591289725819998</v>
      </c>
      <c r="J419">
        <v>-11.0109047381069</v>
      </c>
      <c r="K419">
        <v>1628.02095659631</v>
      </c>
      <c r="L419">
        <v>1524.5039278209999</v>
      </c>
      <c r="M419">
        <v>31.224692807749101</v>
      </c>
      <c r="N419">
        <v>1.53297416940734</v>
      </c>
      <c r="O419">
        <v>115.054334359845</v>
      </c>
      <c r="P419">
        <v>426.87430063409101</v>
      </c>
      <c r="Q419">
        <v>0.27012218779531899</v>
      </c>
    </row>
    <row r="420" spans="1:17" x14ac:dyDescent="0.3">
      <c r="A420" t="s">
        <v>951</v>
      </c>
      <c r="B420" t="s">
        <v>952</v>
      </c>
      <c r="C420" t="s">
        <v>3120</v>
      </c>
      <c r="D420" t="s">
        <v>953</v>
      </c>
      <c r="E420">
        <v>14682.92203077</v>
      </c>
      <c r="F420">
        <v>2158.0500000000002</v>
      </c>
      <c r="G420">
        <v>66.318937246724403</v>
      </c>
      <c r="H420">
        <v>-8.3086396252292793</v>
      </c>
      <c r="I420">
        <v>131.40271865012099</v>
      </c>
      <c r="J420">
        <v>4.8787849000770702</v>
      </c>
      <c r="K420">
        <v>2209.1033802366601</v>
      </c>
      <c r="L420">
        <v>1684.3152904097501</v>
      </c>
      <c r="M420">
        <v>44.850711552116998</v>
      </c>
      <c r="N420">
        <v>0.49105148413343502</v>
      </c>
      <c r="O420">
        <v>25.1129491902411</v>
      </c>
      <c r="P420">
        <v>195.62328767123199</v>
      </c>
      <c r="Q420">
        <v>0.24006844222520901</v>
      </c>
    </row>
    <row r="421" spans="1:17" x14ac:dyDescent="0.3">
      <c r="A421" t="s">
        <v>954</v>
      </c>
      <c r="B421" t="s">
        <v>955</v>
      </c>
      <c r="C421" t="s">
        <v>3124</v>
      </c>
      <c r="D421" t="s">
        <v>798</v>
      </c>
      <c r="E421">
        <v>14668.66681056</v>
      </c>
      <c r="F421">
        <v>1089.2</v>
      </c>
      <c r="G421">
        <v>12.003911993411201</v>
      </c>
      <c r="H421">
        <v>8.0366544817879308</v>
      </c>
      <c r="I421">
        <v>-4.61180711175244</v>
      </c>
      <c r="J421">
        <v>-1.67221826927651</v>
      </c>
      <c r="K421">
        <v>1223.94986764586</v>
      </c>
      <c r="L421">
        <v>1205.8122914634801</v>
      </c>
      <c r="M421">
        <v>33.005198482116803</v>
      </c>
      <c r="N421">
        <v>0.72342046948021199</v>
      </c>
      <c r="O421">
        <v>74.159933896437707</v>
      </c>
      <c r="P421">
        <v>39.480087079011398</v>
      </c>
      <c r="Q421">
        <v>0.22684336180418099</v>
      </c>
    </row>
    <row r="422" spans="1:17" hidden="1" x14ac:dyDescent="0.3">
      <c r="A422" t="s">
        <v>956</v>
      </c>
      <c r="B422" t="s">
        <v>957</v>
      </c>
      <c r="C422" t="s">
        <v>3128</v>
      </c>
      <c r="D422" t="s">
        <v>57</v>
      </c>
      <c r="E422">
        <v>14645.876142035901</v>
      </c>
      <c r="F422">
        <v>36.46</v>
      </c>
      <c r="G422">
        <v>40.8780422185134</v>
      </c>
      <c r="H422">
        <v>-6.0600600874897603</v>
      </c>
      <c r="I422">
        <v>42.843725396959201</v>
      </c>
      <c r="J422">
        <v>-4.6229849144544701</v>
      </c>
      <c r="K422">
        <v>39.928313400969202</v>
      </c>
      <c r="L422">
        <v>32.193002674203498</v>
      </c>
      <c r="M422">
        <v>25.3533397303278</v>
      </c>
      <c r="N422">
        <v>0.36223056078590299</v>
      </c>
      <c r="O422">
        <v>47.120131651124503</v>
      </c>
      <c r="P422">
        <v>87.9381443298969</v>
      </c>
      <c r="Q422">
        <v>9.5503880475401995E-2</v>
      </c>
    </row>
    <row r="423" spans="1:17" x14ac:dyDescent="0.3">
      <c r="A423" t="s">
        <v>958</v>
      </c>
      <c r="B423" t="s">
        <v>959</v>
      </c>
      <c r="C423" t="s">
        <v>3124</v>
      </c>
      <c r="D423" t="s">
        <v>960</v>
      </c>
      <c r="E423">
        <v>14616.727138800001</v>
      </c>
      <c r="F423">
        <v>1228.2</v>
      </c>
      <c r="G423">
        <v>21.963769082774299</v>
      </c>
      <c r="H423">
        <v>2.13698581520784</v>
      </c>
      <c r="I423">
        <v>-15.2834890582734</v>
      </c>
      <c r="J423">
        <v>3.4601812411298201</v>
      </c>
      <c r="K423">
        <v>1322.8150974195601</v>
      </c>
      <c r="L423">
        <v>1262.4327108387299</v>
      </c>
      <c r="M423">
        <v>34.0132193141811</v>
      </c>
      <c r="N423">
        <v>1.0617363359240799</v>
      </c>
      <c r="O423">
        <v>38.006839276990704</v>
      </c>
      <c r="P423">
        <v>57.461538461538403</v>
      </c>
      <c r="Q423">
        <v>0.18713922720545201</v>
      </c>
    </row>
    <row r="424" spans="1:17" x14ac:dyDescent="0.3">
      <c r="A424" t="s">
        <v>961</v>
      </c>
      <c r="B424" t="s">
        <v>962</v>
      </c>
      <c r="C424" t="s">
        <v>3123</v>
      </c>
      <c r="D424" t="s">
        <v>963</v>
      </c>
      <c r="E424">
        <v>14555.0763563579</v>
      </c>
      <c r="F424">
        <v>186.18</v>
      </c>
      <c r="G424">
        <v>-7.3719299101693198E-2</v>
      </c>
      <c r="H424">
        <v>8.1221034368407299</v>
      </c>
      <c r="I424">
        <v>-18.449959732539298</v>
      </c>
      <c r="J424">
        <v>-0.97629304888164403</v>
      </c>
      <c r="K424">
        <v>187.505159753676</v>
      </c>
      <c r="L424">
        <v>193.21253667302301</v>
      </c>
      <c r="M424">
        <v>47.199814871316399</v>
      </c>
      <c r="N424">
        <v>3.0378636138081299</v>
      </c>
      <c r="O424">
        <v>27.5915780427543</v>
      </c>
      <c r="P424">
        <v>22.0452310717797</v>
      </c>
      <c r="Q424">
        <v>1.8753612147279001E-2</v>
      </c>
    </row>
    <row r="425" spans="1:17" x14ac:dyDescent="0.3">
      <c r="A425" t="s">
        <v>964</v>
      </c>
      <c r="B425" t="s">
        <v>965</v>
      </c>
      <c r="C425" t="s">
        <v>3127</v>
      </c>
      <c r="D425" t="s">
        <v>287</v>
      </c>
      <c r="E425">
        <v>14537.972193060001</v>
      </c>
      <c r="F425">
        <v>385.15</v>
      </c>
      <c r="G425">
        <v>59.062891176034398</v>
      </c>
      <c r="H425">
        <v>-15.3075206018851</v>
      </c>
      <c r="I425">
        <v>48.282795446462501</v>
      </c>
      <c r="J425">
        <v>-1.7464404450528701</v>
      </c>
      <c r="K425">
        <v>450.09313738478801</v>
      </c>
      <c r="L425">
        <v>362.81659319874302</v>
      </c>
      <c r="M425">
        <v>26.6370922505679</v>
      </c>
      <c r="N425">
        <v>0.50722855972147796</v>
      </c>
      <c r="O425">
        <v>51.733091003505102</v>
      </c>
      <c r="P425">
        <v>84.282296650717697</v>
      </c>
      <c r="Q425">
        <v>0.13082252615678899</v>
      </c>
    </row>
    <row r="426" spans="1:17" x14ac:dyDescent="0.3">
      <c r="A426" t="s">
        <v>966</v>
      </c>
      <c r="B426" t="s">
        <v>967</v>
      </c>
      <c r="C426" t="s">
        <v>3113</v>
      </c>
      <c r="D426" t="s">
        <v>968</v>
      </c>
      <c r="E426">
        <v>14469.7039236</v>
      </c>
      <c r="F426">
        <v>162.72</v>
      </c>
      <c r="G426">
        <v>1.64114494388035</v>
      </c>
      <c r="H426">
        <v>-12.869875985809299</v>
      </c>
      <c r="I426">
        <v>5.5608453029595699</v>
      </c>
      <c r="J426">
        <v>-1.33106097178495</v>
      </c>
      <c r="K426">
        <v>187.867199881452</v>
      </c>
      <c r="L426">
        <v>176.46811920332399</v>
      </c>
      <c r="M426">
        <v>20.309920175366099</v>
      </c>
      <c r="N426">
        <v>0.34546760783659303</v>
      </c>
      <c r="O426">
        <v>50.196656833824903</v>
      </c>
      <c r="P426">
        <v>24.976958525345601</v>
      </c>
      <c r="Q426">
        <v>-7.8610632573451994E-2</v>
      </c>
    </row>
    <row r="427" spans="1:17" x14ac:dyDescent="0.3">
      <c r="A427" t="s">
        <v>969</v>
      </c>
      <c r="B427" t="s">
        <v>970</v>
      </c>
      <c r="C427" t="s">
        <v>3127</v>
      </c>
      <c r="D427" t="s">
        <v>475</v>
      </c>
      <c r="E427">
        <v>14445.1410926399</v>
      </c>
      <c r="F427">
        <v>4711.3999999999996</v>
      </c>
      <c r="G427">
        <v>-11.2859287841491</v>
      </c>
      <c r="H427">
        <v>1.3222060386497001</v>
      </c>
      <c r="I427">
        <v>3.32360191313989</v>
      </c>
      <c r="J427">
        <v>3.3577286376542301</v>
      </c>
      <c r="K427">
        <v>5047.8819324521</v>
      </c>
      <c r="L427">
        <v>4923.0834982108199</v>
      </c>
      <c r="M427">
        <v>34.930228378254299</v>
      </c>
      <c r="N427">
        <v>1.6045496364651699</v>
      </c>
      <c r="O427">
        <v>26.477267903383201</v>
      </c>
      <c r="P427">
        <v>17.169858244217799</v>
      </c>
      <c r="Q427">
        <v>1.6090638619827999E-2</v>
      </c>
    </row>
    <row r="428" spans="1:17" x14ac:dyDescent="0.3">
      <c r="A428" t="s">
        <v>971</v>
      </c>
      <c r="B428" t="s">
        <v>972</v>
      </c>
      <c r="C428" t="s">
        <v>3117</v>
      </c>
      <c r="D428" t="s">
        <v>51</v>
      </c>
      <c r="E428">
        <v>14385.847726079999</v>
      </c>
      <c r="F428">
        <v>6246.4</v>
      </c>
      <c r="G428">
        <v>6.9166082371596396</v>
      </c>
      <c r="H428">
        <v>-2.4199312333710301</v>
      </c>
      <c r="I428">
        <v>18.3316932150247</v>
      </c>
      <c r="J428">
        <v>-0.2070489871083</v>
      </c>
      <c r="K428">
        <v>6697.0913373735602</v>
      </c>
      <c r="L428">
        <v>6177.3130152103304</v>
      </c>
      <c r="M428">
        <v>28.623420962611199</v>
      </c>
      <c r="N428">
        <v>0.44786829866255401</v>
      </c>
      <c r="O428">
        <v>21.6700819672131</v>
      </c>
      <c r="P428">
        <v>33.070653342216197</v>
      </c>
      <c r="Q428">
        <v>1.7004804195409999E-2</v>
      </c>
    </row>
    <row r="429" spans="1:17" x14ac:dyDescent="0.3">
      <c r="A429" t="s">
        <v>973</v>
      </c>
      <c r="B429" t="s">
        <v>974</v>
      </c>
      <c r="C429" t="s">
        <v>3119</v>
      </c>
      <c r="D429" t="s">
        <v>539</v>
      </c>
      <c r="E429">
        <v>14375.32989956</v>
      </c>
      <c r="F429">
        <v>518.6</v>
      </c>
      <c r="G429">
        <v>38.476509887352002</v>
      </c>
      <c r="H429">
        <v>-2.9643877777394998</v>
      </c>
      <c r="I429">
        <v>-3.17273342330133</v>
      </c>
      <c r="J429">
        <v>1.84083845481321</v>
      </c>
      <c r="K429">
        <v>580.33436365560306</v>
      </c>
      <c r="L429">
        <v>530.07328457031201</v>
      </c>
      <c r="M429">
        <v>32.925650581982701</v>
      </c>
      <c r="N429">
        <v>0.62750801568126502</v>
      </c>
      <c r="O429">
        <v>39.606633243347403</v>
      </c>
      <c r="P429">
        <v>66.271240782302002</v>
      </c>
      <c r="Q429">
        <v>0.22373801167892901</v>
      </c>
    </row>
    <row r="430" spans="1:17" x14ac:dyDescent="0.3">
      <c r="A430" t="s">
        <v>975</v>
      </c>
      <c r="B430" t="s">
        <v>976</v>
      </c>
      <c r="C430" t="s">
        <v>3113</v>
      </c>
      <c r="D430" t="s">
        <v>54</v>
      </c>
      <c r="E430">
        <v>14310.874344</v>
      </c>
      <c r="F430">
        <v>897</v>
      </c>
      <c r="G430">
        <v>-69.134730773742604</v>
      </c>
      <c r="H430">
        <v>-10.1601394578444</v>
      </c>
      <c r="I430">
        <v>-42.616163100041597</v>
      </c>
      <c r="J430">
        <v>1.52128524750484</v>
      </c>
      <c r="K430">
        <v>1067.43053207857</v>
      </c>
      <c r="L430">
        <v>1259.34889133613</v>
      </c>
      <c r="M430">
        <v>24.1011396463681</v>
      </c>
      <c r="N430">
        <v>0.79135454512335202</v>
      </c>
      <c r="O430">
        <v>100.22296544035601</v>
      </c>
      <c r="P430">
        <v>0.78651685393258397</v>
      </c>
      <c r="Q430">
        <v>4.1226885927290999E-2</v>
      </c>
    </row>
    <row r="431" spans="1:17" x14ac:dyDescent="0.3">
      <c r="A431" t="s">
        <v>977</v>
      </c>
      <c r="B431" t="s">
        <v>978</v>
      </c>
      <c r="C431" t="s">
        <v>3130</v>
      </c>
      <c r="D431" t="s">
        <v>979</v>
      </c>
      <c r="E431">
        <v>14172.72937816</v>
      </c>
      <c r="F431">
        <v>1478.6</v>
      </c>
      <c r="G431">
        <v>-30.884002592287199</v>
      </c>
      <c r="H431">
        <v>-3.3187460408429699</v>
      </c>
      <c r="I431">
        <v>5.8072800176770301</v>
      </c>
      <c r="J431">
        <v>2.0858717374223499</v>
      </c>
      <c r="K431">
        <v>1550.53437969265</v>
      </c>
      <c r="L431">
        <v>1513.6561868234701</v>
      </c>
      <c r="M431">
        <v>28.209262907609801</v>
      </c>
      <c r="N431">
        <v>0.950822685335449</v>
      </c>
      <c r="O431">
        <v>23.792776951170001</v>
      </c>
      <c r="P431">
        <v>22.7869124730111</v>
      </c>
      <c r="Q431">
        <v>-5.2221728256313001E-2</v>
      </c>
    </row>
    <row r="432" spans="1:17" x14ac:dyDescent="0.3">
      <c r="A432" t="s">
        <v>980</v>
      </c>
      <c r="B432" t="s">
        <v>981</v>
      </c>
      <c r="C432" t="s">
        <v>578</v>
      </c>
      <c r="D432" t="s">
        <v>578</v>
      </c>
      <c r="E432">
        <v>14120.187458603999</v>
      </c>
      <c r="F432">
        <v>148.72999999999999</v>
      </c>
      <c r="G432">
        <v>-27.419159868540401</v>
      </c>
      <c r="H432">
        <v>-1.8724966808416199</v>
      </c>
      <c r="I432">
        <v>0.34057281183938498</v>
      </c>
      <c r="J432">
        <v>3.04612150169697</v>
      </c>
      <c r="K432">
        <v>163.249877750042</v>
      </c>
      <c r="L432">
        <v>158.11896527784501</v>
      </c>
      <c r="M432">
        <v>33.426374343382498</v>
      </c>
      <c r="N432">
        <v>0.43418800943235902</v>
      </c>
      <c r="O432">
        <v>43.178914812075497</v>
      </c>
      <c r="P432">
        <v>21.263758662861701</v>
      </c>
      <c r="Q432">
        <v>1.8145724489489999E-3</v>
      </c>
    </row>
    <row r="433" spans="1:17" x14ac:dyDescent="0.3">
      <c r="A433" t="s">
        <v>982</v>
      </c>
      <c r="B433" t="s">
        <v>983</v>
      </c>
      <c r="C433" t="s">
        <v>3124</v>
      </c>
      <c r="D433" t="s">
        <v>271</v>
      </c>
      <c r="E433">
        <v>13906.603874099999</v>
      </c>
      <c r="F433">
        <v>799.05</v>
      </c>
      <c r="G433">
        <v>9.4037237606369892</v>
      </c>
      <c r="H433">
        <v>-5.58801368044813</v>
      </c>
      <c r="I433">
        <v>-19.0077030327868</v>
      </c>
      <c r="J433">
        <v>7.0427142513353402</v>
      </c>
      <c r="K433">
        <v>860.81348831293303</v>
      </c>
      <c r="L433">
        <v>841.96202306853399</v>
      </c>
      <c r="M433">
        <v>36.835931341564503</v>
      </c>
      <c r="N433">
        <v>1.02106111246612</v>
      </c>
      <c r="O433">
        <v>32.657530817846101</v>
      </c>
      <c r="P433">
        <v>32.688475589505103</v>
      </c>
      <c r="Q433">
        <v>0.14875170705752999</v>
      </c>
    </row>
    <row r="434" spans="1:17" x14ac:dyDescent="0.3">
      <c r="A434" t="s">
        <v>984</v>
      </c>
      <c r="B434" t="s">
        <v>985</v>
      </c>
      <c r="C434" t="s">
        <v>3127</v>
      </c>
      <c r="D434" t="s">
        <v>475</v>
      </c>
      <c r="E434">
        <v>13906.271468845</v>
      </c>
      <c r="F434">
        <v>1308.6500000000001</v>
      </c>
      <c r="G434">
        <v>-26.808481683714501</v>
      </c>
      <c r="H434">
        <v>-7.9457539201693299</v>
      </c>
      <c r="I434">
        <v>-4.2402815414400798</v>
      </c>
      <c r="J434">
        <v>-6.1657947328949696</v>
      </c>
      <c r="K434">
        <v>1511.5320655333601</v>
      </c>
      <c r="L434">
        <v>1474.9977083322001</v>
      </c>
      <c r="M434">
        <v>17.703731208653501</v>
      </c>
      <c r="N434">
        <v>0.76471969907928405</v>
      </c>
      <c r="O434">
        <v>29.140717533335799</v>
      </c>
      <c r="P434">
        <v>5.2815768302494099</v>
      </c>
      <c r="Q434">
        <v>-0.106016106020709</v>
      </c>
    </row>
    <row r="435" spans="1:17" x14ac:dyDescent="0.3">
      <c r="A435" t="s">
        <v>986</v>
      </c>
      <c r="B435" t="s">
        <v>987</v>
      </c>
      <c r="C435" t="s">
        <v>3117</v>
      </c>
      <c r="D435" t="s">
        <v>51</v>
      </c>
      <c r="E435">
        <v>13853.21571522</v>
      </c>
      <c r="F435">
        <v>305.7</v>
      </c>
      <c r="G435">
        <v>100.114813843558</v>
      </c>
      <c r="H435">
        <v>8.8934540654304008</v>
      </c>
      <c r="I435">
        <v>89.379034350300898</v>
      </c>
      <c r="J435">
        <v>6.68892864359304</v>
      </c>
      <c r="K435">
        <v>276.67330675400501</v>
      </c>
      <c r="L435">
        <v>214.00414936451301</v>
      </c>
      <c r="M435">
        <v>65.892993222010901</v>
      </c>
      <c r="N435">
        <v>0.63341907608043402</v>
      </c>
      <c r="O435">
        <v>7.5564278704612402</v>
      </c>
      <c r="P435">
        <v>135.15384615384599</v>
      </c>
      <c r="Q435">
        <v>0.20713624385044899</v>
      </c>
    </row>
    <row r="436" spans="1:17" x14ac:dyDescent="0.3">
      <c r="A436" t="s">
        <v>988</v>
      </c>
      <c r="B436" t="s">
        <v>989</v>
      </c>
      <c r="C436" t="s">
        <v>3125</v>
      </c>
      <c r="D436" t="s">
        <v>120</v>
      </c>
      <c r="E436">
        <v>13775.27090944</v>
      </c>
      <c r="F436">
        <v>2297.6</v>
      </c>
      <c r="G436">
        <v>-32.310170958406999</v>
      </c>
      <c r="H436">
        <v>-17.840978331773002</v>
      </c>
      <c r="I436">
        <v>-19.762673397815501</v>
      </c>
      <c r="J436">
        <v>-2.0079807074735498</v>
      </c>
      <c r="K436">
        <v>2690.9700122258</v>
      </c>
      <c r="L436">
        <v>2744.5711479471802</v>
      </c>
      <c r="M436">
        <v>20.671615025210301</v>
      </c>
      <c r="N436">
        <v>0.823182124859134</v>
      </c>
      <c r="O436">
        <v>39.206128133704702</v>
      </c>
      <c r="P436">
        <v>3.0313901345291501</v>
      </c>
      <c r="Q436">
        <v>-9.9124920134017996E-2</v>
      </c>
    </row>
    <row r="437" spans="1:17" x14ac:dyDescent="0.3">
      <c r="A437" t="s">
        <v>990</v>
      </c>
      <c r="B437" t="s">
        <v>991</v>
      </c>
      <c r="C437" t="s">
        <v>3127</v>
      </c>
      <c r="D437" t="s">
        <v>992</v>
      </c>
      <c r="E437">
        <v>13720.61453047</v>
      </c>
      <c r="F437">
        <v>772.7</v>
      </c>
      <c r="G437">
        <v>32.360321398150099</v>
      </c>
      <c r="H437">
        <v>5.7023606486999396</v>
      </c>
      <c r="I437">
        <v>19.923717237812902</v>
      </c>
      <c r="J437">
        <v>3.2542820035195001</v>
      </c>
      <c r="K437">
        <v>805.15797089048704</v>
      </c>
      <c r="L437">
        <v>726.72352660972695</v>
      </c>
      <c r="M437">
        <v>36.2939139936868</v>
      </c>
      <c r="N437">
        <v>0.71741834082493805</v>
      </c>
      <c r="O437">
        <v>13.303998964669301</v>
      </c>
      <c r="P437">
        <v>63.846480067854102</v>
      </c>
      <c r="Q437">
        <v>4.3152680321994999E-2</v>
      </c>
    </row>
    <row r="438" spans="1:17" x14ac:dyDescent="0.3">
      <c r="A438" t="s">
        <v>993</v>
      </c>
      <c r="B438" t="s">
        <v>994</v>
      </c>
      <c r="C438" t="s">
        <v>3124</v>
      </c>
      <c r="D438" t="s">
        <v>271</v>
      </c>
      <c r="E438">
        <v>13663.39595966</v>
      </c>
      <c r="F438">
        <v>2053.5500000000002</v>
      </c>
      <c r="G438">
        <v>74.112220824658607</v>
      </c>
      <c r="H438">
        <v>17.200890103155899</v>
      </c>
      <c r="I438">
        <v>28.7331258307761</v>
      </c>
      <c r="J438">
        <v>5.2432152703642796</v>
      </c>
      <c r="K438">
        <v>1910.8236132095301</v>
      </c>
      <c r="L438">
        <v>1620.4777048792</v>
      </c>
      <c r="M438">
        <v>52.212610277049698</v>
      </c>
      <c r="N438">
        <v>1.65572204344328</v>
      </c>
      <c r="O438">
        <v>13.408487740741601</v>
      </c>
      <c r="P438">
        <v>113.034908449608</v>
      </c>
      <c r="Q438">
        <v>0.14457014339010499</v>
      </c>
    </row>
    <row r="439" spans="1:17" x14ac:dyDescent="0.3">
      <c r="A439" t="s">
        <v>995</v>
      </c>
      <c r="B439" t="s">
        <v>996</v>
      </c>
      <c r="C439" t="s">
        <v>3115</v>
      </c>
      <c r="D439" t="s">
        <v>997</v>
      </c>
      <c r="E439">
        <v>13525.589841749999</v>
      </c>
      <c r="F439">
        <v>703.5</v>
      </c>
      <c r="G439">
        <v>26.117173614119199</v>
      </c>
      <c r="H439">
        <v>0.69964454356974304</v>
      </c>
      <c r="I439">
        <v>20.322880573528401</v>
      </c>
      <c r="J439">
        <v>2.8130514129275199</v>
      </c>
      <c r="K439">
        <v>748.99088364257602</v>
      </c>
      <c r="L439">
        <v>682.00674536323902</v>
      </c>
      <c r="M439">
        <v>31.896254778993399</v>
      </c>
      <c r="N439">
        <v>0.377955525552094</v>
      </c>
      <c r="O439">
        <v>24.619758351101598</v>
      </c>
      <c r="P439">
        <v>48.027354024197798</v>
      </c>
      <c r="Q439">
        <v>-4.5074171938520001E-3</v>
      </c>
    </row>
    <row r="440" spans="1:17" x14ac:dyDescent="0.3">
      <c r="A440" t="s">
        <v>998</v>
      </c>
      <c r="B440" t="s">
        <v>999</v>
      </c>
      <c r="C440" t="s">
        <v>578</v>
      </c>
      <c r="D440" t="s">
        <v>578</v>
      </c>
      <c r="E440">
        <v>13387.347366</v>
      </c>
      <c r="F440">
        <v>462.95</v>
      </c>
      <c r="G440">
        <v>6.2627197118614797</v>
      </c>
      <c r="H440">
        <v>9.1998959774104296</v>
      </c>
      <c r="I440">
        <v>-3.1646553454606901</v>
      </c>
      <c r="J440">
        <v>5.5321714201557297</v>
      </c>
      <c r="K440">
        <v>472.54675872614803</v>
      </c>
      <c r="L440">
        <v>461.24272215122301</v>
      </c>
      <c r="M440">
        <v>41.8621029547758</v>
      </c>
      <c r="N440">
        <v>1.19440202460167</v>
      </c>
      <c r="O440">
        <v>27.875580516254399</v>
      </c>
      <c r="P440">
        <v>28.436676376751201</v>
      </c>
      <c r="Q440">
        <v>9.2908172711880007E-3</v>
      </c>
    </row>
    <row r="441" spans="1:17" x14ac:dyDescent="0.3">
      <c r="A441" t="s">
        <v>1000</v>
      </c>
      <c r="B441" t="s">
        <v>1001</v>
      </c>
      <c r="C441" t="s">
        <v>3113</v>
      </c>
      <c r="D441" t="s">
        <v>54</v>
      </c>
      <c r="E441">
        <v>13382.133065489999</v>
      </c>
      <c r="F441">
        <v>158.1</v>
      </c>
      <c r="G441">
        <v>-8.5194481824681905</v>
      </c>
      <c r="H441">
        <v>-9.7487618864338508</v>
      </c>
      <c r="I441">
        <v>-15.484837732672201</v>
      </c>
      <c r="J441">
        <v>2.9618482001526898</v>
      </c>
      <c r="K441">
        <v>174.65412493986599</v>
      </c>
      <c r="L441">
        <v>182.15083927490201</v>
      </c>
      <c r="M441">
        <v>51.531203099778701</v>
      </c>
      <c r="N441">
        <v>1.41785975659216</v>
      </c>
      <c r="O441">
        <v>45.730550284629999</v>
      </c>
      <c r="P441">
        <v>15.8241758241758</v>
      </c>
      <c r="Q441">
        <v>-3.2928930840455999E-2</v>
      </c>
    </row>
    <row r="442" spans="1:17" hidden="1" x14ac:dyDescent="0.3">
      <c r="A442" t="s">
        <v>1002</v>
      </c>
      <c r="B442" t="s">
        <v>1003</v>
      </c>
      <c r="C442" t="s">
        <v>3128</v>
      </c>
      <c r="E442">
        <v>13379.2366043539</v>
      </c>
      <c r="F442">
        <v>28.58</v>
      </c>
      <c r="G442">
        <v>-23.690276714334701</v>
      </c>
      <c r="H442">
        <v>2.6788726423545101E-2</v>
      </c>
      <c r="I442">
        <v>-9.10637859964136</v>
      </c>
      <c r="J442">
        <v>-1.82409078852683</v>
      </c>
      <c r="O442">
        <v>15.010496850944699</v>
      </c>
      <c r="P442">
        <v>5.7735011102886702</v>
      </c>
    </row>
    <row r="443" spans="1:17" hidden="1" x14ac:dyDescent="0.3">
      <c r="A443" t="s">
        <v>1004</v>
      </c>
      <c r="B443" t="s">
        <v>1005</v>
      </c>
      <c r="C443" t="s">
        <v>3128</v>
      </c>
      <c r="D443" t="s">
        <v>173</v>
      </c>
      <c r="E443">
        <v>13358.130027585001</v>
      </c>
      <c r="F443">
        <v>890.05</v>
      </c>
      <c r="G443">
        <v>348.88905063913302</v>
      </c>
      <c r="H443">
        <v>19.982565841764401</v>
      </c>
      <c r="I443">
        <v>40.5575190330838</v>
      </c>
      <c r="J443">
        <v>1.0676893656516799</v>
      </c>
      <c r="K443">
        <v>819.31149603413598</v>
      </c>
      <c r="L443">
        <v>633.03706771100201</v>
      </c>
      <c r="M443">
        <v>41.322274412269202</v>
      </c>
      <c r="N443">
        <v>0.98153158544696995</v>
      </c>
      <c r="O443">
        <v>17.409134318296701</v>
      </c>
      <c r="P443">
        <v>401.15427927927902</v>
      </c>
      <c r="Q443">
        <v>0.27576670775103002</v>
      </c>
    </row>
    <row r="444" spans="1:17" x14ac:dyDescent="0.3">
      <c r="A444" t="s">
        <v>1006</v>
      </c>
      <c r="B444" t="s">
        <v>1007</v>
      </c>
      <c r="C444" t="s">
        <v>3111</v>
      </c>
      <c r="D444" t="s">
        <v>196</v>
      </c>
      <c r="E444">
        <v>13133.987251770001</v>
      </c>
      <c r="F444">
        <v>1329.65</v>
      </c>
      <c r="G444">
        <v>6.8199294710562297</v>
      </c>
      <c r="H444">
        <v>-19.909829657611301</v>
      </c>
      <c r="I444">
        <v>-3.1721759108953198</v>
      </c>
      <c r="J444">
        <v>2.3393278174578498</v>
      </c>
      <c r="K444">
        <v>1619.7816352032901</v>
      </c>
      <c r="L444">
        <v>1552.04234924927</v>
      </c>
      <c r="M444">
        <v>21.189106354531699</v>
      </c>
      <c r="N444">
        <v>0.75134156764432602</v>
      </c>
      <c r="O444">
        <v>49.513029744669602</v>
      </c>
      <c r="P444">
        <v>30.671711463810102</v>
      </c>
      <c r="Q444">
        <v>2.7007424221401E-2</v>
      </c>
    </row>
    <row r="445" spans="1:17" x14ac:dyDescent="0.3">
      <c r="A445" t="s">
        <v>1008</v>
      </c>
      <c r="B445" t="s">
        <v>1009</v>
      </c>
      <c r="C445" t="s">
        <v>3113</v>
      </c>
      <c r="D445" t="s">
        <v>567</v>
      </c>
      <c r="E445">
        <v>13131.566661499999</v>
      </c>
      <c r="F445">
        <v>1659.25</v>
      </c>
      <c r="G445">
        <v>-12.0195794394555</v>
      </c>
      <c r="H445">
        <v>-2.4491529122930098</v>
      </c>
      <c r="I445">
        <v>-1.62314680346006</v>
      </c>
      <c r="J445">
        <v>1.39441860228176</v>
      </c>
      <c r="K445">
        <v>1718.4600019724001</v>
      </c>
      <c r="L445">
        <v>1682.18818805503</v>
      </c>
      <c r="M445">
        <v>38.959317863249296</v>
      </c>
      <c r="N445">
        <v>0.43998856729486702</v>
      </c>
      <c r="O445">
        <v>19.26774144945</v>
      </c>
      <c r="P445">
        <v>26.9510328997704</v>
      </c>
      <c r="Q445">
        <v>-9.5598127856416998E-2</v>
      </c>
    </row>
    <row r="446" spans="1:17" x14ac:dyDescent="0.3">
      <c r="A446" t="s">
        <v>1010</v>
      </c>
      <c r="B446" t="s">
        <v>1011</v>
      </c>
      <c r="C446" t="s">
        <v>3127</v>
      </c>
      <c r="D446" t="s">
        <v>475</v>
      </c>
      <c r="E446">
        <v>13128.106291730001</v>
      </c>
      <c r="F446">
        <v>698.15</v>
      </c>
      <c r="G446">
        <v>1.7689737205384799</v>
      </c>
      <c r="H446">
        <v>-4.6407755334487399</v>
      </c>
      <c r="I446">
        <v>-9.4958680383686698</v>
      </c>
      <c r="J446">
        <v>-1.9159334245300099</v>
      </c>
      <c r="K446">
        <v>790.00453557939102</v>
      </c>
      <c r="L446">
        <v>743.47024778387299</v>
      </c>
      <c r="M446">
        <v>19.0831753757389</v>
      </c>
      <c r="N446">
        <v>0.59562271913796805</v>
      </c>
      <c r="O446">
        <v>32.722194370837201</v>
      </c>
      <c r="P446">
        <v>33.937649880095897</v>
      </c>
      <c r="Q446">
        <v>0.11413161802422001</v>
      </c>
    </row>
    <row r="447" spans="1:17" x14ac:dyDescent="0.3">
      <c r="A447" t="s">
        <v>1012</v>
      </c>
      <c r="B447" t="s">
        <v>1013</v>
      </c>
      <c r="C447" t="s">
        <v>3114</v>
      </c>
      <c r="D447" t="s">
        <v>27</v>
      </c>
      <c r="E447">
        <v>13119.519975896999</v>
      </c>
      <c r="F447">
        <v>67.11</v>
      </c>
      <c r="G447">
        <v>-45.592077901606601</v>
      </c>
      <c r="H447">
        <v>-9.5060219771052807</v>
      </c>
      <c r="I447">
        <v>-17.281106905648699</v>
      </c>
      <c r="J447">
        <v>-1.0276162408013201</v>
      </c>
      <c r="K447">
        <v>78.669045373335905</v>
      </c>
      <c r="L447">
        <v>83.530687851267004</v>
      </c>
      <c r="M447">
        <v>24.298602486829399</v>
      </c>
      <c r="N447">
        <v>0.32594899565533902</v>
      </c>
      <c r="O447">
        <v>65.9961257636716</v>
      </c>
      <c r="P447">
        <v>3.1667947732513402</v>
      </c>
      <c r="Q447">
        <v>1.6701875156924E-2</v>
      </c>
    </row>
    <row r="448" spans="1:17" x14ac:dyDescent="0.3">
      <c r="A448" t="s">
        <v>1014</v>
      </c>
      <c r="B448" t="s">
        <v>1015</v>
      </c>
      <c r="C448" t="s">
        <v>3117</v>
      </c>
      <c r="D448" t="s">
        <v>51</v>
      </c>
      <c r="E448">
        <v>12985.42005045</v>
      </c>
      <c r="F448">
        <v>1059.75</v>
      </c>
      <c r="G448">
        <v>47.731517927069198</v>
      </c>
      <c r="H448">
        <v>-1.2143710845492</v>
      </c>
      <c r="I448">
        <v>23.8803790600046</v>
      </c>
      <c r="J448">
        <v>6.9503382222841497</v>
      </c>
      <c r="K448">
        <v>1081.2243474121101</v>
      </c>
      <c r="L448">
        <v>938.57258799883505</v>
      </c>
      <c r="M448">
        <v>43.936191013443</v>
      </c>
      <c r="N448">
        <v>0.347525944887009</v>
      </c>
      <c r="O448">
        <v>25.982543052606701</v>
      </c>
      <c r="P448">
        <v>70.872299258303698</v>
      </c>
      <c r="Q448">
        <v>5.3771865465195003E-2</v>
      </c>
    </row>
    <row r="449" spans="1:17" x14ac:dyDescent="0.3">
      <c r="A449" t="s">
        <v>1016</v>
      </c>
      <c r="B449" t="s">
        <v>1017</v>
      </c>
      <c r="C449" t="s">
        <v>3116</v>
      </c>
      <c r="D449" t="s">
        <v>452</v>
      </c>
      <c r="E449">
        <v>12957.077747039901</v>
      </c>
      <c r="F449">
        <v>269.60000000000002</v>
      </c>
      <c r="G449">
        <v>-2.8039831720400499</v>
      </c>
      <c r="H449">
        <v>-5.2718509365273203</v>
      </c>
      <c r="I449">
        <v>-22.187450112176599</v>
      </c>
      <c r="J449">
        <v>-1.7081882618669699</v>
      </c>
      <c r="K449">
        <v>309.60883748999902</v>
      </c>
      <c r="L449">
        <v>318.056871514401</v>
      </c>
      <c r="M449">
        <v>26.676211458114501</v>
      </c>
      <c r="N449">
        <v>0.44433604622455303</v>
      </c>
      <c r="O449">
        <v>53.180637982195798</v>
      </c>
      <c r="P449">
        <v>21.646926113931102</v>
      </c>
      <c r="Q449">
        <v>6.9712440293554001E-2</v>
      </c>
    </row>
    <row r="450" spans="1:17" x14ac:dyDescent="0.3">
      <c r="A450" t="s">
        <v>1018</v>
      </c>
      <c r="B450" t="s">
        <v>1019</v>
      </c>
      <c r="C450" t="s">
        <v>3124</v>
      </c>
      <c r="D450" t="s">
        <v>271</v>
      </c>
      <c r="E450">
        <v>12937.82912</v>
      </c>
      <c r="F450">
        <v>4194.8500000000004</v>
      </c>
      <c r="G450">
        <v>23.488585877106999</v>
      </c>
      <c r="H450">
        <v>-0.69428607383769803</v>
      </c>
      <c r="I450">
        <v>-9.23499938292683</v>
      </c>
      <c r="J450">
        <v>4.8124358875120903</v>
      </c>
      <c r="K450">
        <v>4265.3454666505504</v>
      </c>
      <c r="L450">
        <v>4021.0999440758101</v>
      </c>
      <c r="M450">
        <v>35.161899243134698</v>
      </c>
      <c r="N450">
        <v>1.08786792001711</v>
      </c>
      <c r="O450">
        <v>19.193773317281799</v>
      </c>
      <c r="P450">
        <v>45.601430034188901</v>
      </c>
      <c r="Q450">
        <v>0.157717452186561</v>
      </c>
    </row>
    <row r="451" spans="1:17" x14ac:dyDescent="0.3">
      <c r="A451" t="s">
        <v>1020</v>
      </c>
      <c r="B451" t="s">
        <v>1021</v>
      </c>
      <c r="C451" t="s">
        <v>3118</v>
      </c>
      <c r="D451" t="s">
        <v>117</v>
      </c>
      <c r="E451">
        <v>12937.172884080001</v>
      </c>
      <c r="F451">
        <v>891.6</v>
      </c>
      <c r="G451">
        <v>104.812561150067</v>
      </c>
      <c r="H451">
        <v>-5.9543094424607901</v>
      </c>
      <c r="I451">
        <v>73.338795454901003</v>
      </c>
      <c r="J451">
        <v>-4.3119401525850503</v>
      </c>
      <c r="K451">
        <v>979.73017059474603</v>
      </c>
      <c r="L451">
        <v>783.28534301028697</v>
      </c>
      <c r="M451">
        <v>25.369812080286898</v>
      </c>
      <c r="N451">
        <v>0.35122752880920899</v>
      </c>
      <c r="O451">
        <v>51.166442350829897</v>
      </c>
      <c r="P451">
        <v>138.331996792301</v>
      </c>
      <c r="Q451">
        <v>0.18996807717153999</v>
      </c>
    </row>
    <row r="452" spans="1:17" hidden="1" x14ac:dyDescent="0.3">
      <c r="A452" t="s">
        <v>1022</v>
      </c>
      <c r="B452" t="s">
        <v>1023</v>
      </c>
      <c r="C452" t="s">
        <v>3128</v>
      </c>
      <c r="D452" t="s">
        <v>1024</v>
      </c>
      <c r="E452">
        <v>12906.893384999599</v>
      </c>
      <c r="F452">
        <v>100</v>
      </c>
      <c r="G452">
        <v>-21.166402225930899</v>
      </c>
      <c r="M452">
        <v>50</v>
      </c>
      <c r="N452">
        <v>1</v>
      </c>
      <c r="O452">
        <v>0</v>
      </c>
      <c r="P452">
        <v>0</v>
      </c>
    </row>
    <row r="453" spans="1:17" x14ac:dyDescent="0.3">
      <c r="A453" t="s">
        <v>1025</v>
      </c>
      <c r="B453" t="s">
        <v>1026</v>
      </c>
      <c r="C453" t="s">
        <v>3117</v>
      </c>
      <c r="D453" t="s">
        <v>51</v>
      </c>
      <c r="E453">
        <v>12903.710439839901</v>
      </c>
      <c r="F453">
        <v>532.4</v>
      </c>
      <c r="G453">
        <v>23.134993627165599</v>
      </c>
      <c r="H453">
        <v>-1.66831433395665</v>
      </c>
      <c r="I453">
        <v>24.8094011207466</v>
      </c>
      <c r="J453">
        <v>5.1119039440801197</v>
      </c>
      <c r="K453">
        <v>576.52209081667297</v>
      </c>
      <c r="L453">
        <v>519.879856820398</v>
      </c>
      <c r="M453">
        <v>32.550521548437203</v>
      </c>
      <c r="N453">
        <v>0.61361687997222603</v>
      </c>
      <c r="O453">
        <v>35.424492862509297</v>
      </c>
      <c r="P453">
        <v>47.847820049985998</v>
      </c>
      <c r="Q453">
        <v>6.2642334095022997E-2</v>
      </c>
    </row>
    <row r="454" spans="1:17" x14ac:dyDescent="0.3">
      <c r="A454" t="s">
        <v>1027</v>
      </c>
      <c r="B454" t="s">
        <v>1028</v>
      </c>
      <c r="C454" t="s">
        <v>3120</v>
      </c>
      <c r="D454" t="s">
        <v>117</v>
      </c>
      <c r="E454">
        <v>12871.220893199999</v>
      </c>
      <c r="F454">
        <v>43.92</v>
      </c>
      <c r="G454">
        <v>-17.5814965655536</v>
      </c>
      <c r="H454">
        <v>-4.6375322349692301</v>
      </c>
      <c r="I454">
        <v>-34.641472170205503</v>
      </c>
      <c r="J454">
        <v>-0.47514229371156902</v>
      </c>
      <c r="K454">
        <v>49.741162867653401</v>
      </c>
      <c r="L454">
        <v>53.391000077214201</v>
      </c>
      <c r="M454">
        <v>29.6886173428354</v>
      </c>
      <c r="N454">
        <v>0.72323535666127803</v>
      </c>
      <c r="O454">
        <v>67.805100182149303</v>
      </c>
      <c r="P454">
        <v>7.2527472527472403</v>
      </c>
    </row>
    <row r="455" spans="1:17" hidden="1" x14ac:dyDescent="0.3">
      <c r="A455" t="s">
        <v>1029</v>
      </c>
      <c r="B455" t="s">
        <v>1030</v>
      </c>
      <c r="C455" t="s">
        <v>3128</v>
      </c>
      <c r="D455" t="s">
        <v>423</v>
      </c>
      <c r="E455">
        <v>12786.865871604999</v>
      </c>
      <c r="F455">
        <v>2099.4499999999998</v>
      </c>
      <c r="G455">
        <v>-47.989337046425902</v>
      </c>
      <c r="H455">
        <v>8.1106725206530808</v>
      </c>
      <c r="I455">
        <v>-33.405438931732398</v>
      </c>
      <c r="J455">
        <v>8.0976395373769794</v>
      </c>
      <c r="M455">
        <v>38.627557615145001</v>
      </c>
      <c r="O455">
        <v>47.6577198790159</v>
      </c>
      <c r="P455">
        <v>6.8422391857506204</v>
      </c>
    </row>
    <row r="456" spans="1:17" x14ac:dyDescent="0.3">
      <c r="A456" t="s">
        <v>1031</v>
      </c>
      <c r="B456" t="s">
        <v>1032</v>
      </c>
      <c r="C456" t="s">
        <v>3117</v>
      </c>
      <c r="D456" t="s">
        <v>51</v>
      </c>
      <c r="E456">
        <v>12771.61655139</v>
      </c>
      <c r="F456">
        <v>1388.85</v>
      </c>
      <c r="G456">
        <v>168.84195024848901</v>
      </c>
      <c r="H456">
        <v>-1.08654880690415</v>
      </c>
      <c r="I456">
        <v>56.802002682480399</v>
      </c>
      <c r="J456">
        <v>-1.9184158026852201</v>
      </c>
      <c r="K456">
        <v>1448.0971887917001</v>
      </c>
      <c r="L456">
        <v>1106.72825561797</v>
      </c>
      <c r="M456">
        <v>17.886535628274402</v>
      </c>
      <c r="N456">
        <v>0.541715946753351</v>
      </c>
      <c r="O456">
        <v>20.603376894553001</v>
      </c>
      <c r="P456">
        <v>194.06097819182699</v>
      </c>
      <c r="Q456">
        <v>0.12525630726474099</v>
      </c>
    </row>
    <row r="457" spans="1:17" x14ac:dyDescent="0.3">
      <c r="A457" t="s">
        <v>1033</v>
      </c>
      <c r="B457" t="s">
        <v>1034</v>
      </c>
      <c r="C457" t="s">
        <v>3115</v>
      </c>
      <c r="D457" t="s">
        <v>350</v>
      </c>
      <c r="E457">
        <v>12692.095103199999</v>
      </c>
      <c r="F457">
        <v>365.5</v>
      </c>
      <c r="G457">
        <v>64.178425360275895</v>
      </c>
      <c r="H457">
        <v>-3.0856366673396201</v>
      </c>
      <c r="I457">
        <v>65.538993416428994</v>
      </c>
      <c r="J457">
        <v>-4.6097044709755597</v>
      </c>
      <c r="K457">
        <v>381.84364258253999</v>
      </c>
      <c r="L457">
        <v>302.273854445918</v>
      </c>
      <c r="M457">
        <v>38.0847872405419</v>
      </c>
      <c r="N457">
        <v>0.61222863788918302</v>
      </c>
      <c r="O457">
        <v>22.558139534883701</v>
      </c>
      <c r="P457">
        <v>128.43749999999901</v>
      </c>
      <c r="Q457">
        <v>0.18660818085399999</v>
      </c>
    </row>
    <row r="458" spans="1:17" hidden="1" x14ac:dyDescent="0.3">
      <c r="A458" t="s">
        <v>1035</v>
      </c>
      <c r="B458" t="s">
        <v>1036</v>
      </c>
      <c r="C458" t="s">
        <v>3128</v>
      </c>
      <c r="D458" t="s">
        <v>173</v>
      </c>
      <c r="E458">
        <v>12649.951650000001</v>
      </c>
      <c r="F458">
        <v>10500</v>
      </c>
      <c r="G458">
        <v>196.66387640527901</v>
      </c>
      <c r="H458">
        <v>-3.8206018351941999</v>
      </c>
      <c r="I458">
        <v>46.684267652644003</v>
      </c>
      <c r="J458">
        <v>-3.60765117554921</v>
      </c>
      <c r="K458">
        <v>11629.865095158701</v>
      </c>
      <c r="L458">
        <v>8923.6387856156598</v>
      </c>
      <c r="M458">
        <v>22.696368326626299</v>
      </c>
      <c r="N458">
        <v>0.32966307127174899</v>
      </c>
      <c r="O458">
        <v>32.380952380952301</v>
      </c>
      <c r="P458">
        <v>228.125</v>
      </c>
      <c r="Q458">
        <v>0.22724911012812399</v>
      </c>
    </row>
    <row r="459" spans="1:17" x14ac:dyDescent="0.3">
      <c r="A459" t="s">
        <v>1037</v>
      </c>
      <c r="B459" t="s">
        <v>1038</v>
      </c>
      <c r="C459" t="s">
        <v>3113</v>
      </c>
      <c r="D459" t="s">
        <v>24</v>
      </c>
      <c r="E459">
        <v>12641.047385567999</v>
      </c>
      <c r="F459">
        <v>170.67</v>
      </c>
      <c r="G459">
        <v>-2.1081531851217599</v>
      </c>
      <c r="H459">
        <v>18.523500794141999</v>
      </c>
      <c r="I459">
        <v>7.0838295550961101</v>
      </c>
      <c r="J459">
        <v>1.4722193888523101</v>
      </c>
      <c r="K459">
        <v>168.05655819826001</v>
      </c>
      <c r="L459">
        <v>158.51272952430801</v>
      </c>
      <c r="M459">
        <v>39.112384970958601</v>
      </c>
      <c r="N459">
        <v>0.80802900411624501</v>
      </c>
      <c r="O459">
        <v>6.7791644694439697</v>
      </c>
      <c r="P459">
        <v>36.100478468899396</v>
      </c>
      <c r="Q459">
        <v>-7.4941317115739996E-3</v>
      </c>
    </row>
    <row r="460" spans="1:17" x14ac:dyDescent="0.3">
      <c r="A460" t="s">
        <v>1039</v>
      </c>
      <c r="B460" t="s">
        <v>1040</v>
      </c>
      <c r="C460" t="s">
        <v>3124</v>
      </c>
      <c r="D460" t="s">
        <v>48</v>
      </c>
      <c r="E460">
        <v>12414.735963519999</v>
      </c>
      <c r="F460">
        <v>675.4</v>
      </c>
      <c r="G460">
        <v>-1.29773597337973</v>
      </c>
      <c r="H460">
        <v>-4.4678625444056097</v>
      </c>
      <c r="I460">
        <v>28.322119877576998</v>
      </c>
      <c r="J460">
        <v>1.03681050114908</v>
      </c>
      <c r="K460">
        <v>733.03346387641102</v>
      </c>
      <c r="L460">
        <v>657.18825447980703</v>
      </c>
      <c r="M460">
        <v>27.1123623696</v>
      </c>
      <c r="N460">
        <v>0.27296888669457198</v>
      </c>
      <c r="O460">
        <v>22.401539828249899</v>
      </c>
      <c r="P460">
        <v>50.758928571428498</v>
      </c>
      <c r="Q460">
        <v>7.709310480098E-2</v>
      </c>
    </row>
    <row r="461" spans="1:17" x14ac:dyDescent="0.3">
      <c r="A461" t="s">
        <v>1041</v>
      </c>
      <c r="B461" t="s">
        <v>1042</v>
      </c>
      <c r="C461" t="s">
        <v>3124</v>
      </c>
      <c r="D461" t="s">
        <v>117</v>
      </c>
      <c r="E461">
        <v>12386.739989039999</v>
      </c>
      <c r="F461">
        <v>185.16</v>
      </c>
      <c r="G461">
        <v>22.9157703676415</v>
      </c>
      <c r="H461">
        <v>7.4304158340682998</v>
      </c>
      <c r="I461">
        <v>-3.0717706586436102</v>
      </c>
      <c r="J461">
        <v>2.3869732802017198</v>
      </c>
      <c r="K461">
        <v>194.367621997176</v>
      </c>
      <c r="L461">
        <v>182.388512372138</v>
      </c>
      <c r="M461">
        <v>34.863403611146303</v>
      </c>
      <c r="N461">
        <v>0.56336428361074098</v>
      </c>
      <c r="O461">
        <v>32.204579822855898</v>
      </c>
      <c r="P461">
        <v>49.7452486858067</v>
      </c>
      <c r="Q461">
        <v>0.12548091367365499</v>
      </c>
    </row>
    <row r="462" spans="1:17" x14ac:dyDescent="0.3">
      <c r="A462" t="s">
        <v>1043</v>
      </c>
      <c r="B462" t="s">
        <v>1044</v>
      </c>
      <c r="C462" t="s">
        <v>3113</v>
      </c>
      <c r="D462" t="s">
        <v>512</v>
      </c>
      <c r="E462">
        <v>12362.674588095</v>
      </c>
      <c r="F462">
        <v>129.35</v>
      </c>
      <c r="G462">
        <v>36.577500213093401</v>
      </c>
      <c r="H462">
        <v>-6.3351357177127996</v>
      </c>
      <c r="I462">
        <v>55.408729451692899</v>
      </c>
      <c r="J462">
        <v>-0.17256029585223101</v>
      </c>
      <c r="K462">
        <v>134.83712280436799</v>
      </c>
      <c r="L462">
        <v>109.289846734886</v>
      </c>
      <c r="M462">
        <v>31.105215093079501</v>
      </c>
      <c r="N462">
        <v>0.38544077822682499</v>
      </c>
      <c r="O462">
        <v>30.4599922690375</v>
      </c>
      <c r="P462">
        <v>87.463768115942003</v>
      </c>
      <c r="Q462">
        <v>5.2816732834629003E-2</v>
      </c>
    </row>
    <row r="463" spans="1:17" x14ac:dyDescent="0.3">
      <c r="A463" t="s">
        <v>1045</v>
      </c>
      <c r="B463" t="s">
        <v>1046</v>
      </c>
      <c r="C463" t="s">
        <v>3124</v>
      </c>
      <c r="D463" t="s">
        <v>173</v>
      </c>
      <c r="E463">
        <v>12202.8681934</v>
      </c>
      <c r="F463">
        <v>543.79999999999995</v>
      </c>
      <c r="G463">
        <v>-0.59658902267172498</v>
      </c>
      <c r="H463">
        <v>-13.825026350565</v>
      </c>
      <c r="I463">
        <v>1.3571544834428799</v>
      </c>
      <c r="J463">
        <v>-0.497442348428624</v>
      </c>
      <c r="K463">
        <v>611.77437855511698</v>
      </c>
      <c r="L463">
        <v>572.32330588446905</v>
      </c>
      <c r="M463">
        <v>32.269894870543098</v>
      </c>
      <c r="N463">
        <v>0.65866896333049996</v>
      </c>
      <c r="O463">
        <v>35.9139389481427</v>
      </c>
      <c r="P463">
        <v>37.618625838289198</v>
      </c>
      <c r="Q463">
        <v>0.184861240752898</v>
      </c>
    </row>
    <row r="464" spans="1:17" x14ac:dyDescent="0.3">
      <c r="A464" t="s">
        <v>1047</v>
      </c>
      <c r="B464" t="s">
        <v>1048</v>
      </c>
      <c r="C464" t="s">
        <v>3124</v>
      </c>
      <c r="D464" t="s">
        <v>91</v>
      </c>
      <c r="E464">
        <v>12160.557826335</v>
      </c>
      <c r="F464">
        <v>2172.15</v>
      </c>
      <c r="G464">
        <v>-4.9153987472047103</v>
      </c>
      <c r="H464">
        <v>-4.2301933517826296</v>
      </c>
      <c r="I464">
        <v>-28.124466510327299</v>
      </c>
      <c r="J464">
        <v>-1.63625620193913</v>
      </c>
      <c r="K464">
        <v>2459.4241744625101</v>
      </c>
      <c r="L464">
        <v>2552.86408371982</v>
      </c>
      <c r="M464">
        <v>35.643539323779798</v>
      </c>
      <c r="N464">
        <v>1.8613139134598999</v>
      </c>
      <c r="O464">
        <v>68.266464102387005</v>
      </c>
      <c r="P464">
        <v>24.051970302684101</v>
      </c>
      <c r="Q464">
        <v>0.1102572457959</v>
      </c>
    </row>
    <row r="465" spans="1:17" hidden="1" x14ac:dyDescent="0.3">
      <c r="A465" t="s">
        <v>1049</v>
      </c>
      <c r="B465" t="s">
        <v>1050</v>
      </c>
      <c r="C465" t="s">
        <v>3128</v>
      </c>
      <c r="D465" t="s">
        <v>128</v>
      </c>
      <c r="E465">
        <v>12155.76992133</v>
      </c>
      <c r="F465">
        <v>400.05</v>
      </c>
      <c r="G465">
        <v>44.829448396475598</v>
      </c>
      <c r="H465">
        <v>7.7501741520892198</v>
      </c>
      <c r="I465">
        <v>41.859054330320902</v>
      </c>
      <c r="J465">
        <v>3.0543807380362802</v>
      </c>
      <c r="K465">
        <v>405.69929077704398</v>
      </c>
      <c r="L465">
        <v>345.72304779983898</v>
      </c>
      <c r="M465">
        <v>38.932405695349303</v>
      </c>
      <c r="N465">
        <v>0.60196634126832405</v>
      </c>
      <c r="O465">
        <v>19.122609673790699</v>
      </c>
      <c r="P465">
        <v>95.623471882640601</v>
      </c>
      <c r="Q465">
        <v>0.18240497216043799</v>
      </c>
    </row>
    <row r="466" spans="1:17" x14ac:dyDescent="0.3">
      <c r="A466" t="s">
        <v>1051</v>
      </c>
      <c r="B466" t="s">
        <v>1052</v>
      </c>
      <c r="C466" t="s">
        <v>3122</v>
      </c>
      <c r="D466" t="s">
        <v>114</v>
      </c>
      <c r="E466">
        <v>12144.4919625</v>
      </c>
      <c r="F466">
        <v>878.75</v>
      </c>
      <c r="G466">
        <v>74.655324793567601</v>
      </c>
      <c r="H466">
        <v>8.0277014782501901</v>
      </c>
      <c r="I466">
        <v>19.240806312588301</v>
      </c>
      <c r="J466">
        <v>0.43560787599483303</v>
      </c>
      <c r="K466">
        <v>847.71220034960595</v>
      </c>
      <c r="L466">
        <v>716.94839914706495</v>
      </c>
      <c r="M466">
        <v>37.812407328817997</v>
      </c>
      <c r="N466">
        <v>0.75530805046508598</v>
      </c>
      <c r="O466">
        <v>11.5220483641536</v>
      </c>
      <c r="P466">
        <v>101.06395149296399</v>
      </c>
    </row>
    <row r="467" spans="1:17" x14ac:dyDescent="0.3">
      <c r="A467" t="s">
        <v>1053</v>
      </c>
      <c r="B467" t="s">
        <v>1054</v>
      </c>
      <c r="C467" t="s">
        <v>3114</v>
      </c>
      <c r="D467" t="s">
        <v>1055</v>
      </c>
      <c r="E467">
        <v>12043.213722675</v>
      </c>
      <c r="F467">
        <v>375.25</v>
      </c>
      <c r="G467">
        <v>26.511677270330299</v>
      </c>
      <c r="H467">
        <v>0.24144005346531999</v>
      </c>
      <c r="I467">
        <v>-1.33779789892509</v>
      </c>
      <c r="J467">
        <v>-1.4602987217751799</v>
      </c>
      <c r="K467">
        <v>427.68155998364301</v>
      </c>
      <c r="L467">
        <v>411.090707785083</v>
      </c>
      <c r="M467">
        <v>25.754337739442501</v>
      </c>
      <c r="N467">
        <v>0.480909622724491</v>
      </c>
      <c r="O467">
        <v>64.636908727514907</v>
      </c>
      <c r="P467">
        <v>52.478667208451803</v>
      </c>
      <c r="Q467">
        <v>0.11010867746903399</v>
      </c>
    </row>
    <row r="468" spans="1:17" x14ac:dyDescent="0.3">
      <c r="A468" t="s">
        <v>1056</v>
      </c>
      <c r="B468" t="s">
        <v>1057</v>
      </c>
      <c r="C468" t="s">
        <v>3130</v>
      </c>
      <c r="D468" t="s">
        <v>1058</v>
      </c>
      <c r="E468">
        <v>12022.974140345999</v>
      </c>
      <c r="F468">
        <v>77.97</v>
      </c>
      <c r="G468">
        <v>-18.574296962773001</v>
      </c>
      <c r="H468">
        <v>6.3312522119199697</v>
      </c>
      <c r="I468">
        <v>-4.5942765114991397</v>
      </c>
      <c r="J468">
        <v>1.24934378528498</v>
      </c>
      <c r="K468">
        <v>83.329927272268506</v>
      </c>
      <c r="L468">
        <v>85.638237074163698</v>
      </c>
      <c r="M468">
        <v>36.213325846846097</v>
      </c>
      <c r="N468">
        <v>0.44636419501498997</v>
      </c>
      <c r="O468">
        <v>74.041297935103202</v>
      </c>
      <c r="P468">
        <v>8.2165163081193704</v>
      </c>
      <c r="Q468">
        <v>8.61370566326E-3</v>
      </c>
    </row>
    <row r="469" spans="1:17" x14ac:dyDescent="0.3">
      <c r="A469" t="s">
        <v>1059</v>
      </c>
      <c r="B469" t="s">
        <v>1060</v>
      </c>
      <c r="C469" t="s">
        <v>3113</v>
      </c>
      <c r="D469" t="s">
        <v>208</v>
      </c>
      <c r="E469">
        <v>11941.686512</v>
      </c>
      <c r="F469">
        <v>2981.3</v>
      </c>
      <c r="G469">
        <v>123.633860532208</v>
      </c>
      <c r="H469">
        <v>18.900125850178501</v>
      </c>
      <c r="I469">
        <v>89.4331440034276</v>
      </c>
      <c r="J469">
        <v>4.6014533966301903</v>
      </c>
      <c r="K469">
        <v>2647.9291542045598</v>
      </c>
      <c r="L469">
        <v>2061.77185190925</v>
      </c>
      <c r="M469">
        <v>48.9304339874815</v>
      </c>
      <c r="N469">
        <v>2.1759366823333899</v>
      </c>
      <c r="O469">
        <v>25.287626203334099</v>
      </c>
      <c r="P469">
        <v>162.66960352422899</v>
      </c>
      <c r="Q469">
        <v>0.17692103735779899</v>
      </c>
    </row>
    <row r="470" spans="1:17" x14ac:dyDescent="0.3">
      <c r="A470" t="s">
        <v>1061</v>
      </c>
      <c r="B470" t="s">
        <v>1062</v>
      </c>
      <c r="C470" t="s">
        <v>3115</v>
      </c>
      <c r="D470" t="s">
        <v>123</v>
      </c>
      <c r="E470">
        <v>11887.75714208</v>
      </c>
      <c r="F470">
        <v>1896.7</v>
      </c>
      <c r="G470">
        <v>3.28897835149685</v>
      </c>
      <c r="H470">
        <v>2.1014720259808501</v>
      </c>
      <c r="I470">
        <v>5.8811780707962598</v>
      </c>
      <c r="J470">
        <v>0.82565700923376495</v>
      </c>
      <c r="K470">
        <v>1990.9364757686501</v>
      </c>
      <c r="L470">
        <v>1910.53561895856</v>
      </c>
      <c r="M470">
        <v>35.955716239159102</v>
      </c>
      <c r="N470">
        <v>1.4064257217723799</v>
      </c>
      <c r="O470">
        <v>30.964306426952</v>
      </c>
      <c r="P470">
        <v>31.701558865395899</v>
      </c>
      <c r="Q470">
        <v>-5.2256610580090998E-2</v>
      </c>
    </row>
    <row r="471" spans="1:17" x14ac:dyDescent="0.3">
      <c r="A471" t="s">
        <v>1063</v>
      </c>
      <c r="B471" t="s">
        <v>1064</v>
      </c>
      <c r="C471" t="s">
        <v>3115</v>
      </c>
      <c r="D471" t="s">
        <v>203</v>
      </c>
      <c r="E471">
        <v>11831.71441855</v>
      </c>
      <c r="F471">
        <v>374.15</v>
      </c>
      <c r="G471">
        <v>-3.4906670474437802</v>
      </c>
      <c r="H471">
        <v>-7.5714755338737803</v>
      </c>
      <c r="I471">
        <v>-18.6506592228709</v>
      </c>
      <c r="J471">
        <v>-0.89718949618533494</v>
      </c>
      <c r="K471">
        <v>426.58252050869999</v>
      </c>
      <c r="L471">
        <v>434.33428921931898</v>
      </c>
      <c r="M471">
        <v>18.248272061843998</v>
      </c>
      <c r="N471">
        <v>0.16777508325721199</v>
      </c>
      <c r="O471">
        <v>46.1980489108646</v>
      </c>
      <c r="P471">
        <v>21.064552661381601</v>
      </c>
    </row>
    <row r="472" spans="1:17" x14ac:dyDescent="0.3">
      <c r="A472" t="s">
        <v>1065</v>
      </c>
      <c r="B472" t="s">
        <v>1066</v>
      </c>
      <c r="C472" t="s">
        <v>3121</v>
      </c>
      <c r="D472" t="s">
        <v>75</v>
      </c>
      <c r="E472">
        <v>11736.151187580001</v>
      </c>
      <c r="F472">
        <v>328.6</v>
      </c>
      <c r="G472">
        <v>-25.9752087149228</v>
      </c>
      <c r="H472">
        <v>1.0459234475315</v>
      </c>
      <c r="I472">
        <v>-0.42840945770821298</v>
      </c>
      <c r="J472">
        <v>8.3145314155573094E-2</v>
      </c>
      <c r="K472">
        <v>348.83946895259697</v>
      </c>
      <c r="L472">
        <v>345.70873937408902</v>
      </c>
      <c r="M472">
        <v>24.941639907475199</v>
      </c>
      <c r="N472">
        <v>0.26059285530565501</v>
      </c>
      <c r="O472">
        <v>21.119902617163699</v>
      </c>
      <c r="P472">
        <v>12.8046687263989</v>
      </c>
      <c r="Q472">
        <v>-9.5588419815999998E-2</v>
      </c>
    </row>
    <row r="473" spans="1:17" x14ac:dyDescent="0.3">
      <c r="A473" t="s">
        <v>1067</v>
      </c>
      <c r="B473" t="s">
        <v>1068</v>
      </c>
      <c r="C473" t="s">
        <v>3119</v>
      </c>
      <c r="D473" t="s">
        <v>244</v>
      </c>
      <c r="E473">
        <v>11706.765114624999</v>
      </c>
      <c r="F473">
        <v>1426.25</v>
      </c>
      <c r="G473">
        <v>0.44427308102674701</v>
      </c>
      <c r="H473">
        <v>-7.8635324616848399</v>
      </c>
      <c r="I473">
        <v>-18.8105726671931</v>
      </c>
      <c r="J473">
        <v>-3.23206658832886</v>
      </c>
      <c r="K473">
        <v>1632.6475884168001</v>
      </c>
      <c r="L473">
        <v>1616.4645779769501</v>
      </c>
      <c r="M473">
        <v>16.153030040943602</v>
      </c>
      <c r="N473">
        <v>0.42004920560993902</v>
      </c>
      <c r="O473">
        <v>55.789658194566101</v>
      </c>
      <c r="P473">
        <v>22.110445205479401</v>
      </c>
      <c r="Q473">
        <v>5.6024475539229998E-2</v>
      </c>
    </row>
    <row r="474" spans="1:17" hidden="1" x14ac:dyDescent="0.3">
      <c r="A474" t="s">
        <v>1069</v>
      </c>
      <c r="B474" t="s">
        <v>1070</v>
      </c>
      <c r="C474" t="s">
        <v>3128</v>
      </c>
      <c r="D474" t="s">
        <v>284</v>
      </c>
      <c r="E474">
        <v>11640.747789999999</v>
      </c>
      <c r="F474">
        <v>850</v>
      </c>
      <c r="G474">
        <v>-12.7065323777747</v>
      </c>
      <c r="H474">
        <v>2.9993717276257099</v>
      </c>
      <c r="I474">
        <v>15.5439326703716</v>
      </c>
      <c r="J474">
        <v>1.9153655428752301</v>
      </c>
      <c r="K474">
        <v>878.714947268022</v>
      </c>
      <c r="L474">
        <v>838.18919756626701</v>
      </c>
      <c r="M474">
        <v>37.383872973930004</v>
      </c>
      <c r="N474">
        <v>0.756898575462985</v>
      </c>
      <c r="O474">
        <v>20.588235294117599</v>
      </c>
      <c r="P474">
        <v>31.345128640964202</v>
      </c>
      <c r="Q474">
        <v>-8.6499530963113996E-2</v>
      </c>
    </row>
    <row r="475" spans="1:17" hidden="1" x14ac:dyDescent="0.3">
      <c r="A475" t="s">
        <v>1071</v>
      </c>
      <c r="B475" t="s">
        <v>1072</v>
      </c>
      <c r="C475" t="s">
        <v>3128</v>
      </c>
      <c r="D475" t="s">
        <v>80</v>
      </c>
      <c r="E475">
        <v>11516.9498752</v>
      </c>
      <c r="F475">
        <v>88</v>
      </c>
      <c r="G475">
        <v>-32.1156027926178</v>
      </c>
      <c r="H475">
        <v>5.6401041784631101</v>
      </c>
      <c r="I475">
        <v>-16.5477179438546</v>
      </c>
      <c r="J475">
        <v>0.470026322726108</v>
      </c>
      <c r="K475">
        <v>90.337838922922899</v>
      </c>
      <c r="L475">
        <v>94.876134837964301</v>
      </c>
      <c r="M475">
        <v>13.715137464591701</v>
      </c>
      <c r="N475">
        <v>0.68305780785719294</v>
      </c>
      <c r="O475">
        <v>18.181818181818102</v>
      </c>
      <c r="P475">
        <v>0.99850797658671497</v>
      </c>
    </row>
    <row r="476" spans="1:17" hidden="1" x14ac:dyDescent="0.3">
      <c r="A476" t="s">
        <v>1073</v>
      </c>
      <c r="B476" t="s">
        <v>1074</v>
      </c>
      <c r="C476" t="s">
        <v>3128</v>
      </c>
      <c r="D476" t="s">
        <v>1075</v>
      </c>
      <c r="E476">
        <v>11412.3729714</v>
      </c>
      <c r="F476">
        <v>563.20000000000005</v>
      </c>
      <c r="G476">
        <v>-13.025081181384</v>
      </c>
      <c r="H476">
        <v>1.1279183064859799</v>
      </c>
      <c r="I476">
        <v>20.9537277728204</v>
      </c>
      <c r="J476">
        <v>9.7707819587107707</v>
      </c>
      <c r="K476">
        <v>556.94092897868802</v>
      </c>
      <c r="L476">
        <v>510.37317365381898</v>
      </c>
      <c r="M476">
        <v>53.940997967391702</v>
      </c>
      <c r="N476">
        <v>1.06543946203563</v>
      </c>
      <c r="O476">
        <v>14.3465909090908</v>
      </c>
      <c r="P476">
        <v>41.810399093541399</v>
      </c>
    </row>
    <row r="477" spans="1:17" x14ac:dyDescent="0.3">
      <c r="A477" t="s">
        <v>1076</v>
      </c>
      <c r="B477" t="s">
        <v>1077</v>
      </c>
      <c r="C477" t="s">
        <v>3118</v>
      </c>
      <c r="D477" t="s">
        <v>111</v>
      </c>
      <c r="E477">
        <v>11356.181276339001</v>
      </c>
      <c r="F477">
        <v>16.57</v>
      </c>
      <c r="G477">
        <v>-4.0639287276977498</v>
      </c>
      <c r="H477">
        <v>-17.232113312410998</v>
      </c>
      <c r="I477">
        <v>-14.781950094617001</v>
      </c>
      <c r="J477">
        <v>-0.32175325220630102</v>
      </c>
      <c r="K477">
        <v>18.5319656779821</v>
      </c>
      <c r="L477">
        <v>17.5050473112451</v>
      </c>
      <c r="M477">
        <v>25.295578691622499</v>
      </c>
      <c r="N477">
        <v>0.85483430784766101</v>
      </c>
      <c r="O477">
        <v>44.840072420036201</v>
      </c>
      <c r="P477">
        <v>35.265306122448898</v>
      </c>
      <c r="Q477">
        <v>0.124562766532662</v>
      </c>
    </row>
    <row r="478" spans="1:17" hidden="1" x14ac:dyDescent="0.3">
      <c r="A478" t="s">
        <v>1078</v>
      </c>
      <c r="B478" t="s">
        <v>1079</v>
      </c>
      <c r="C478" t="s">
        <v>3128</v>
      </c>
      <c r="D478" t="s">
        <v>96</v>
      </c>
      <c r="E478">
        <v>11354.739450719901</v>
      </c>
      <c r="F478">
        <v>9935.4</v>
      </c>
      <c r="G478">
        <v>6.5584893054847404</v>
      </c>
      <c r="H478">
        <v>0.34280086008285099</v>
      </c>
      <c r="I478">
        <v>24.291093022436499</v>
      </c>
      <c r="J478">
        <v>2.1831099263993501</v>
      </c>
      <c r="K478">
        <v>10687.1038380177</v>
      </c>
      <c r="L478">
        <v>9227.8341167125</v>
      </c>
      <c r="M478">
        <v>33.874330284887897</v>
      </c>
      <c r="N478">
        <v>0.31580836621649999</v>
      </c>
      <c r="O478">
        <v>28.711476135837501</v>
      </c>
      <c r="P478">
        <v>47.582477978639602</v>
      </c>
      <c r="Q478">
        <v>0.121292192164569</v>
      </c>
    </row>
    <row r="479" spans="1:17" x14ac:dyDescent="0.3">
      <c r="A479" t="s">
        <v>1080</v>
      </c>
      <c r="B479" t="s">
        <v>1081</v>
      </c>
      <c r="C479" t="s">
        <v>3123</v>
      </c>
      <c r="D479" t="s">
        <v>69</v>
      </c>
      <c r="E479">
        <v>11316</v>
      </c>
      <c r="F479">
        <v>75.44</v>
      </c>
      <c r="G479">
        <v>21.442293426242902</v>
      </c>
      <c r="H479">
        <v>-1.64493942040562</v>
      </c>
      <c r="I479">
        <v>2.6716595382917898</v>
      </c>
      <c r="J479">
        <v>5.3380720412737297</v>
      </c>
      <c r="K479">
        <v>83.824948531858297</v>
      </c>
      <c r="L479">
        <v>80.593238416076005</v>
      </c>
      <c r="M479">
        <v>36.543371506167702</v>
      </c>
      <c r="N479">
        <v>0.88818711891829405</v>
      </c>
      <c r="O479">
        <v>74.708377518557796</v>
      </c>
      <c r="P479">
        <v>51.182364729458897</v>
      </c>
      <c r="Q479">
        <v>6.6702526499675993E-2</v>
      </c>
    </row>
    <row r="480" spans="1:17" x14ac:dyDescent="0.3">
      <c r="A480" t="s">
        <v>1082</v>
      </c>
      <c r="B480" t="s">
        <v>1083</v>
      </c>
      <c r="C480" t="s">
        <v>3116</v>
      </c>
      <c r="D480" t="s">
        <v>301</v>
      </c>
      <c r="E480">
        <v>11298.4512212399</v>
      </c>
      <c r="F480">
        <v>483.9</v>
      </c>
      <c r="G480">
        <v>50.216633014019401</v>
      </c>
      <c r="H480">
        <v>-5.5491087192343</v>
      </c>
      <c r="I480">
        <v>-36.345186453932897</v>
      </c>
      <c r="J480">
        <v>-8.2741756459952498</v>
      </c>
      <c r="K480">
        <v>601.30804844718898</v>
      </c>
      <c r="L480">
        <v>601.33135270320497</v>
      </c>
      <c r="M480">
        <v>18.7128850267754</v>
      </c>
      <c r="N480">
        <v>0.529524601594902</v>
      </c>
      <c r="O480">
        <v>71.109733415994995</v>
      </c>
      <c r="P480">
        <v>72.574893009985701</v>
      </c>
      <c r="Q480">
        <v>2.0458955595953E-2</v>
      </c>
    </row>
    <row r="481" spans="1:17" x14ac:dyDescent="0.3">
      <c r="A481" t="s">
        <v>1084</v>
      </c>
      <c r="B481" t="s">
        <v>1085</v>
      </c>
      <c r="C481" t="s">
        <v>3125</v>
      </c>
      <c r="D481" t="s">
        <v>498</v>
      </c>
      <c r="E481">
        <v>11290.831690200001</v>
      </c>
      <c r="F481">
        <v>726.45</v>
      </c>
      <c r="G481">
        <v>-33.133198154190701</v>
      </c>
      <c r="H481">
        <v>-9.5995195398924</v>
      </c>
      <c r="I481">
        <v>-18.825799593237999</v>
      </c>
      <c r="J481">
        <v>1.6295021286996499E-2</v>
      </c>
      <c r="K481">
        <v>815.44179871110305</v>
      </c>
      <c r="L481">
        <v>827.57450040001299</v>
      </c>
      <c r="M481">
        <v>26.956673251993099</v>
      </c>
      <c r="N481">
        <v>0.27916757456942098</v>
      </c>
      <c r="O481">
        <v>31.736526946107698</v>
      </c>
      <c r="P481">
        <v>2.4684392411312399</v>
      </c>
      <c r="Q481">
        <v>8.992843592501E-3</v>
      </c>
    </row>
    <row r="482" spans="1:17" x14ac:dyDescent="0.3">
      <c r="A482" t="s">
        <v>1086</v>
      </c>
      <c r="B482" t="s">
        <v>1087</v>
      </c>
      <c r="C482" t="s">
        <v>3122</v>
      </c>
      <c r="D482" t="s">
        <v>423</v>
      </c>
      <c r="E482">
        <v>11244.756569900001</v>
      </c>
      <c r="F482">
        <v>2300.1999999999998</v>
      </c>
      <c r="G482">
        <v>-11.94253651212</v>
      </c>
      <c r="H482">
        <v>-4.9612242395188098</v>
      </c>
      <c r="I482">
        <v>8.4533789624540301</v>
      </c>
      <c r="J482">
        <v>7.4738018610074404</v>
      </c>
      <c r="K482">
        <v>2338.6361076426701</v>
      </c>
      <c r="L482">
        <v>2171.93584456689</v>
      </c>
      <c r="M482">
        <v>54.837563728495603</v>
      </c>
      <c r="N482">
        <v>0.56283138079934203</v>
      </c>
      <c r="O482">
        <v>17.381097295887301</v>
      </c>
      <c r="P482">
        <v>39.524444983622402</v>
      </c>
      <c r="Q482">
        <v>0.18912617969017001</v>
      </c>
    </row>
    <row r="483" spans="1:17" x14ac:dyDescent="0.3">
      <c r="A483" t="s">
        <v>1088</v>
      </c>
      <c r="B483" t="s">
        <v>1089</v>
      </c>
      <c r="C483" t="s">
        <v>3112</v>
      </c>
      <c r="D483" t="s">
        <v>21</v>
      </c>
      <c r="E483">
        <v>11229.881524410001</v>
      </c>
      <c r="F483">
        <v>749.85</v>
      </c>
      <c r="G483">
        <v>-31.320967287037998</v>
      </c>
      <c r="H483">
        <v>0.266349254433844</v>
      </c>
      <c r="I483">
        <v>-15.4707179629993</v>
      </c>
      <c r="J483">
        <v>2.2561175022305999</v>
      </c>
      <c r="K483">
        <v>785.287190565272</v>
      </c>
      <c r="L483">
        <v>815.165943974681</v>
      </c>
      <c r="M483">
        <v>33.522739975501302</v>
      </c>
      <c r="N483">
        <v>0.74228560343706496</v>
      </c>
      <c r="O483">
        <v>28.158965126358598</v>
      </c>
      <c r="P483">
        <v>1.1943319838056701</v>
      </c>
      <c r="Q483">
        <v>-0.12851383428846799</v>
      </c>
    </row>
    <row r="484" spans="1:17" x14ac:dyDescent="0.3">
      <c r="A484" t="s">
        <v>1090</v>
      </c>
      <c r="B484" t="s">
        <v>1091</v>
      </c>
      <c r="C484" t="s">
        <v>3130</v>
      </c>
      <c r="D484" t="s">
        <v>1058</v>
      </c>
      <c r="E484">
        <v>11214.6653907</v>
      </c>
      <c r="F484">
        <v>877.3</v>
      </c>
      <c r="G484">
        <v>112.96757161981201</v>
      </c>
      <c r="H484">
        <v>11.507687825350301</v>
      </c>
      <c r="I484">
        <v>96.331801428255901</v>
      </c>
      <c r="J484">
        <v>1.1034681194054701</v>
      </c>
      <c r="K484">
        <v>789.57275947500705</v>
      </c>
      <c r="L484">
        <v>602.97021782263505</v>
      </c>
      <c r="M484">
        <v>52.542237557949399</v>
      </c>
      <c r="N484">
        <v>0.68883406037915795</v>
      </c>
      <c r="O484">
        <v>8.2867890117405807</v>
      </c>
      <c r="P484">
        <v>161.14005060276801</v>
      </c>
      <c r="Q484">
        <v>0.20187658139665099</v>
      </c>
    </row>
    <row r="485" spans="1:17" x14ac:dyDescent="0.3">
      <c r="A485" t="s">
        <v>1092</v>
      </c>
      <c r="B485" t="s">
        <v>1093</v>
      </c>
      <c r="C485" t="s">
        <v>3119</v>
      </c>
      <c r="D485" t="s">
        <v>215</v>
      </c>
      <c r="E485">
        <v>11212.311813705001</v>
      </c>
      <c r="F485">
        <v>476.55</v>
      </c>
      <c r="G485">
        <v>16.884003336062001</v>
      </c>
      <c r="H485">
        <v>-8.2300357629877592</v>
      </c>
      <c r="I485">
        <v>8.6235879956160897</v>
      </c>
      <c r="J485">
        <v>-1.9782486918517099</v>
      </c>
      <c r="K485">
        <v>529.29128314680804</v>
      </c>
      <c r="L485">
        <v>478.85027854644602</v>
      </c>
      <c r="M485">
        <v>28.1025531093895</v>
      </c>
      <c r="N485">
        <v>0.269583768913291</v>
      </c>
      <c r="O485">
        <v>36.816703388941299</v>
      </c>
      <c r="P485">
        <v>42.253731343283498</v>
      </c>
      <c r="Q485">
        <v>0.12209487009447099</v>
      </c>
    </row>
    <row r="486" spans="1:17" x14ac:dyDescent="0.3">
      <c r="A486" t="s">
        <v>1094</v>
      </c>
      <c r="B486" t="s">
        <v>1095</v>
      </c>
      <c r="C486" t="s">
        <v>3124</v>
      </c>
      <c r="D486" t="s">
        <v>117</v>
      </c>
      <c r="E486">
        <v>11211.4585479</v>
      </c>
      <c r="F486">
        <v>367.9</v>
      </c>
      <c r="G486">
        <v>-7.5468840048068202</v>
      </c>
      <c r="H486">
        <v>-1.77454547290454</v>
      </c>
      <c r="I486">
        <v>2.7813484452428399</v>
      </c>
      <c r="J486">
        <v>-4.8789593663234498</v>
      </c>
      <c r="K486">
        <v>387.17344388224899</v>
      </c>
      <c r="L486">
        <v>356.73747078539799</v>
      </c>
      <c r="M486">
        <v>25.124624494901798</v>
      </c>
      <c r="N486">
        <v>0.42119335398144497</v>
      </c>
      <c r="O486">
        <v>22.587659690133101</v>
      </c>
      <c r="P486">
        <v>34.737227613990001</v>
      </c>
      <c r="Q486">
        <v>0.15612218084598101</v>
      </c>
    </row>
    <row r="487" spans="1:17" x14ac:dyDescent="0.3">
      <c r="A487" t="s">
        <v>1096</v>
      </c>
      <c r="B487" t="s">
        <v>1097</v>
      </c>
      <c r="C487" t="s">
        <v>3119</v>
      </c>
      <c r="D487" t="s">
        <v>271</v>
      </c>
      <c r="E487">
        <v>11141.75004015</v>
      </c>
      <c r="F487">
        <v>4670.5</v>
      </c>
      <c r="G487">
        <v>-23.824773856072301</v>
      </c>
      <c r="H487">
        <v>-14.1957925149001</v>
      </c>
      <c r="I487">
        <v>1.39594874861358</v>
      </c>
      <c r="J487">
        <v>3.2723349534058599</v>
      </c>
      <c r="K487">
        <v>5550.5547197584401</v>
      </c>
      <c r="L487">
        <v>5212.8846914508804</v>
      </c>
      <c r="M487">
        <v>17.4093710776012</v>
      </c>
      <c r="N487">
        <v>0.41898723870239102</v>
      </c>
      <c r="O487">
        <v>52.472968632908596</v>
      </c>
      <c r="P487">
        <v>23.4912283021112</v>
      </c>
      <c r="Q487">
        <v>8.6321825476618E-2</v>
      </c>
    </row>
    <row r="488" spans="1:17" hidden="1" x14ac:dyDescent="0.3">
      <c r="A488" t="s">
        <v>1098</v>
      </c>
      <c r="B488" t="s">
        <v>1099</v>
      </c>
      <c r="C488" t="s">
        <v>3128</v>
      </c>
      <c r="D488" t="s">
        <v>51</v>
      </c>
      <c r="E488">
        <v>11128.972315950001</v>
      </c>
      <c r="F488">
        <v>4832.25</v>
      </c>
      <c r="G488">
        <v>-22.619445970195201</v>
      </c>
      <c r="H488">
        <v>3.3638945535278602</v>
      </c>
      <c r="I488">
        <v>-8.0355478555018305</v>
      </c>
      <c r="J488">
        <v>3.6104535751950499</v>
      </c>
      <c r="M488">
        <v>41.408168263825601</v>
      </c>
      <c r="O488">
        <v>11.2318278234776</v>
      </c>
      <c r="P488">
        <v>14.738041813583999</v>
      </c>
    </row>
    <row r="489" spans="1:17" hidden="1" x14ac:dyDescent="0.3">
      <c r="A489" t="s">
        <v>1100</v>
      </c>
      <c r="B489" t="s">
        <v>1101</v>
      </c>
      <c r="C489" t="s">
        <v>3128</v>
      </c>
      <c r="D489" t="s">
        <v>1102</v>
      </c>
      <c r="E489">
        <v>11117.797782</v>
      </c>
      <c r="F489">
        <v>1097.95</v>
      </c>
      <c r="G489">
        <v>5762.8100179241201</v>
      </c>
      <c r="H489">
        <v>24.458394708979299</v>
      </c>
      <c r="I489">
        <v>501.86859037476898</v>
      </c>
      <c r="J489">
        <v>25.484208100749701</v>
      </c>
      <c r="K489">
        <v>713.37732440621596</v>
      </c>
      <c r="L489">
        <v>369.12917661864202</v>
      </c>
      <c r="M489">
        <v>85.613982199137695</v>
      </c>
      <c r="N489">
        <v>3.1294430619925699</v>
      </c>
      <c r="O489">
        <v>0</v>
      </c>
      <c r="P489">
        <v>5783.9764201500502</v>
      </c>
    </row>
    <row r="490" spans="1:17" x14ac:dyDescent="0.3">
      <c r="A490" t="s">
        <v>1103</v>
      </c>
      <c r="B490" t="s">
        <v>1104</v>
      </c>
      <c r="C490" t="s">
        <v>3115</v>
      </c>
      <c r="D490" t="s">
        <v>992</v>
      </c>
      <c r="E490">
        <v>11056.17383596</v>
      </c>
      <c r="F490">
        <v>547.6</v>
      </c>
      <c r="G490">
        <v>7.27267365069621</v>
      </c>
      <c r="H490">
        <v>-6.9463242228213504</v>
      </c>
      <c r="I490">
        <v>40.4242072981584</v>
      </c>
      <c r="J490">
        <v>-3.8247030114943699</v>
      </c>
      <c r="K490">
        <v>598.28639428266001</v>
      </c>
      <c r="L490">
        <v>503.63272731133702</v>
      </c>
      <c r="M490">
        <v>17.4343036552198</v>
      </c>
      <c r="N490">
        <v>0.42995362783088598</v>
      </c>
      <c r="O490">
        <v>26.333089846603301</v>
      </c>
      <c r="P490">
        <v>59.417758369723401</v>
      </c>
      <c r="Q490">
        <v>6.035052729294E-2</v>
      </c>
    </row>
    <row r="491" spans="1:17" x14ac:dyDescent="0.3">
      <c r="A491" t="s">
        <v>1105</v>
      </c>
      <c r="B491" t="s">
        <v>1106</v>
      </c>
      <c r="C491" t="s">
        <v>3130</v>
      </c>
      <c r="D491" t="s">
        <v>622</v>
      </c>
      <c r="E491">
        <v>11036.368135799999</v>
      </c>
      <c r="F491">
        <v>114.9</v>
      </c>
      <c r="G491">
        <v>-75.589250302091202</v>
      </c>
      <c r="H491">
        <v>-3.2846932092233798</v>
      </c>
      <c r="I491">
        <v>-18.061702878571801</v>
      </c>
      <c r="J491">
        <v>1.5041230804783701</v>
      </c>
      <c r="K491">
        <v>127.92893961537401</v>
      </c>
      <c r="L491">
        <v>153.367664124714</v>
      </c>
      <c r="M491">
        <v>26.778164743936799</v>
      </c>
      <c r="N491">
        <v>0.38122517264456102</v>
      </c>
      <c r="O491">
        <v>160.83550913838101</v>
      </c>
      <c r="P491">
        <v>0.47219307450157</v>
      </c>
      <c r="Q491">
        <v>-0.118900583709088</v>
      </c>
    </row>
    <row r="492" spans="1:17" x14ac:dyDescent="0.3">
      <c r="A492" t="s">
        <v>1107</v>
      </c>
      <c r="B492" t="s">
        <v>1108</v>
      </c>
      <c r="C492" t="s">
        <v>3121</v>
      </c>
      <c r="D492" t="s">
        <v>75</v>
      </c>
      <c r="E492">
        <v>10992.053719469999</v>
      </c>
      <c r="F492">
        <v>354.7</v>
      </c>
      <c r="G492">
        <v>45.633503722811</v>
      </c>
      <c r="H492">
        <v>4.3857553317819002</v>
      </c>
      <c r="I492">
        <v>65.811177541253301</v>
      </c>
      <c r="J492">
        <v>3.0008395701800898</v>
      </c>
      <c r="K492">
        <v>357.62945338439198</v>
      </c>
      <c r="L492">
        <v>306.43253159465797</v>
      </c>
      <c r="M492">
        <v>30.5093816642276</v>
      </c>
      <c r="N492">
        <v>0.58451620022137196</v>
      </c>
      <c r="O492">
        <v>8.5424302227234197</v>
      </c>
      <c r="P492">
        <v>105.563604752245</v>
      </c>
      <c r="Q492">
        <v>6.4359065816794001E-2</v>
      </c>
    </row>
    <row r="493" spans="1:17" x14ac:dyDescent="0.3">
      <c r="A493" t="s">
        <v>1109</v>
      </c>
      <c r="B493" t="s">
        <v>1110</v>
      </c>
      <c r="C493" t="s">
        <v>3124</v>
      </c>
      <c r="D493" t="s">
        <v>75</v>
      </c>
      <c r="E493">
        <v>10952.835635039901</v>
      </c>
      <c r="F493">
        <v>530.4</v>
      </c>
      <c r="G493">
        <v>-43.876784739592097</v>
      </c>
      <c r="H493">
        <v>-3.4612974960902698</v>
      </c>
      <c r="I493">
        <v>-21.602931893020699</v>
      </c>
      <c r="J493">
        <v>-3.2460439826434699</v>
      </c>
      <c r="K493">
        <v>589.76014675746001</v>
      </c>
      <c r="L493">
        <v>623.023092067177</v>
      </c>
      <c r="M493">
        <v>21.580337667613598</v>
      </c>
      <c r="N493">
        <v>0.42690613135623001</v>
      </c>
      <c r="O493">
        <v>55.354449472096498</v>
      </c>
      <c r="P493">
        <v>5.1859196826970599</v>
      </c>
      <c r="Q493">
        <v>4.4611461368737997E-2</v>
      </c>
    </row>
    <row r="494" spans="1:17" x14ac:dyDescent="0.3">
      <c r="A494" t="s">
        <v>1111</v>
      </c>
      <c r="B494" t="s">
        <v>1112</v>
      </c>
      <c r="C494" t="s">
        <v>3119</v>
      </c>
      <c r="D494" t="s">
        <v>420</v>
      </c>
      <c r="E494">
        <v>10923.95184552</v>
      </c>
      <c r="F494">
        <v>2700.6</v>
      </c>
      <c r="G494">
        <v>6.81198844793881</v>
      </c>
      <c r="H494">
        <v>-2.7681099258669399</v>
      </c>
      <c r="I494">
        <v>10.7430671807947</v>
      </c>
      <c r="J494">
        <v>5.5198933811868303</v>
      </c>
      <c r="K494">
        <v>2855.3144743478601</v>
      </c>
      <c r="L494">
        <v>2672.7644954943698</v>
      </c>
      <c r="M494">
        <v>31.807686563536201</v>
      </c>
      <c r="N494">
        <v>0.36611089360554799</v>
      </c>
      <c r="O494">
        <v>20.825001851440401</v>
      </c>
      <c r="P494">
        <v>31.033478893740899</v>
      </c>
      <c r="Q494">
        <v>8.7594547917710999E-2</v>
      </c>
    </row>
    <row r="495" spans="1:17" x14ac:dyDescent="0.3">
      <c r="A495" t="s">
        <v>1113</v>
      </c>
      <c r="B495" t="s">
        <v>1114</v>
      </c>
      <c r="C495" t="s">
        <v>3127</v>
      </c>
      <c r="D495" t="s">
        <v>475</v>
      </c>
      <c r="E495">
        <v>10916.1135837</v>
      </c>
      <c r="F495">
        <v>823.5</v>
      </c>
      <c r="G495">
        <v>-29.635892055874201</v>
      </c>
      <c r="H495">
        <v>-7.50873288805077</v>
      </c>
      <c r="I495">
        <v>-5.7684011547583696</v>
      </c>
      <c r="J495">
        <v>0.38469827776652199</v>
      </c>
      <c r="K495">
        <v>881.79533891692802</v>
      </c>
      <c r="L495">
        <v>887.50059254270604</v>
      </c>
      <c r="M495">
        <v>36.348790358715902</v>
      </c>
      <c r="N495">
        <v>0.19210448400997099</v>
      </c>
      <c r="O495">
        <v>30.054644808743099</v>
      </c>
      <c r="P495">
        <v>8.1347252314358993</v>
      </c>
      <c r="Q495">
        <v>-2.9205401594581001E-2</v>
      </c>
    </row>
    <row r="496" spans="1:17" x14ac:dyDescent="0.3">
      <c r="A496" t="s">
        <v>1115</v>
      </c>
      <c r="B496" t="s">
        <v>1116</v>
      </c>
      <c r="C496" t="s">
        <v>3113</v>
      </c>
      <c r="D496" t="s">
        <v>567</v>
      </c>
      <c r="E496">
        <v>10860.050434999999</v>
      </c>
      <c r="F496">
        <v>815.6</v>
      </c>
      <c r="G496">
        <v>-12.2309140464198</v>
      </c>
      <c r="H496">
        <v>0.49007958347533198</v>
      </c>
      <c r="I496">
        <v>3.8202031645661898</v>
      </c>
      <c r="J496">
        <v>-0.81483601591221999</v>
      </c>
      <c r="K496">
        <v>858.30520287015599</v>
      </c>
      <c r="L496">
        <v>823.03993913205295</v>
      </c>
      <c r="M496">
        <v>28.4354425776094</v>
      </c>
      <c r="N496">
        <v>0.58319931630866395</v>
      </c>
      <c r="O496">
        <v>16.693231976459</v>
      </c>
      <c r="P496">
        <v>19.9411764705882</v>
      </c>
      <c r="Q496">
        <v>1.5499494024545001E-2</v>
      </c>
    </row>
    <row r="497" spans="1:17" x14ac:dyDescent="0.3">
      <c r="A497" t="s">
        <v>1117</v>
      </c>
      <c r="B497" t="s">
        <v>1118</v>
      </c>
      <c r="C497" t="s">
        <v>3124</v>
      </c>
      <c r="D497" t="s">
        <v>271</v>
      </c>
      <c r="E497">
        <v>10746.266958</v>
      </c>
      <c r="F497">
        <v>5294.75</v>
      </c>
      <c r="G497">
        <v>24.578044359441598</v>
      </c>
      <c r="H497">
        <v>6.1741408005664304</v>
      </c>
      <c r="I497">
        <v>6.9912150406195197</v>
      </c>
      <c r="J497">
        <v>6.6225528364772099</v>
      </c>
      <c r="K497">
        <v>5377.8172026381799</v>
      </c>
      <c r="L497">
        <v>4769.0853705438503</v>
      </c>
      <c r="M497">
        <v>43.671031096802501</v>
      </c>
      <c r="N497">
        <v>0.60259290729503501</v>
      </c>
      <c r="O497">
        <v>13.3009112800415</v>
      </c>
      <c r="P497">
        <v>75.7885126162018</v>
      </c>
      <c r="Q497">
        <v>0.17927925823876001</v>
      </c>
    </row>
    <row r="498" spans="1:17" hidden="1" x14ac:dyDescent="0.3">
      <c r="A498" t="s">
        <v>1119</v>
      </c>
      <c r="B498" t="s">
        <v>1120</v>
      </c>
      <c r="C498" t="s">
        <v>3128</v>
      </c>
      <c r="D498" t="s">
        <v>728</v>
      </c>
      <c r="E498">
        <v>10739.054693185</v>
      </c>
      <c r="F498">
        <v>111.39</v>
      </c>
      <c r="G498">
        <v>22.063635063512201</v>
      </c>
      <c r="H498">
        <v>3.2274032224145501</v>
      </c>
      <c r="I498">
        <v>1.0510836750220101</v>
      </c>
      <c r="J498">
        <v>3.6370626500955199</v>
      </c>
      <c r="K498">
        <v>114.814662597205</v>
      </c>
      <c r="L498">
        <v>107.692274886489</v>
      </c>
      <c r="M498">
        <v>54.041415573722702</v>
      </c>
      <c r="N498">
        <v>0.67727667326511398</v>
      </c>
      <c r="O498">
        <v>11.320585330819601</v>
      </c>
      <c r="P498">
        <v>44.662337662337599</v>
      </c>
      <c r="Q498">
        <v>2.1133606920337E-2</v>
      </c>
    </row>
    <row r="499" spans="1:17" x14ac:dyDescent="0.3">
      <c r="A499" t="s">
        <v>1121</v>
      </c>
      <c r="B499" t="s">
        <v>1122</v>
      </c>
      <c r="C499" t="s">
        <v>3124</v>
      </c>
      <c r="D499" t="s">
        <v>1123</v>
      </c>
      <c r="E499">
        <v>10735.0529625</v>
      </c>
      <c r="F499">
        <v>1211.05</v>
      </c>
      <c r="G499">
        <v>7.6755574527753403</v>
      </c>
      <c r="H499">
        <v>7.8271614907207496</v>
      </c>
      <c r="I499">
        <v>-12.3520341454734</v>
      </c>
      <c r="J499">
        <v>11.3360318203929</v>
      </c>
      <c r="K499">
        <v>1157.30150779721</v>
      </c>
      <c r="L499">
        <v>1176.76686069165</v>
      </c>
      <c r="M499">
        <v>61.6801235716704</v>
      </c>
      <c r="N499">
        <v>1.26576469059994</v>
      </c>
      <c r="O499">
        <v>24.429214318153601</v>
      </c>
      <c r="P499">
        <v>51.088516000249498</v>
      </c>
    </row>
    <row r="500" spans="1:17" hidden="1" x14ac:dyDescent="0.3">
      <c r="A500" t="s">
        <v>1124</v>
      </c>
      <c r="B500" t="s">
        <v>1125</v>
      </c>
      <c r="C500" t="s">
        <v>3128</v>
      </c>
      <c r="D500" t="s">
        <v>404</v>
      </c>
      <c r="E500">
        <v>10704.061522960001</v>
      </c>
      <c r="F500">
        <v>9470</v>
      </c>
      <c r="G500">
        <v>-4.9215884385840996</v>
      </c>
      <c r="H500">
        <v>12.6660098826579</v>
      </c>
      <c r="I500">
        <v>7.92292794423774</v>
      </c>
      <c r="J500">
        <v>-0.76637605034969403</v>
      </c>
      <c r="K500">
        <v>9651.9357075326698</v>
      </c>
      <c r="L500">
        <v>8838.1419179080403</v>
      </c>
      <c r="M500">
        <v>27.052679129685501</v>
      </c>
      <c r="N500">
        <v>0.29436124552092402</v>
      </c>
      <c r="O500">
        <v>21.4244984160506</v>
      </c>
      <c r="P500">
        <v>29.7438005206192</v>
      </c>
      <c r="Q500">
        <v>0.17878371961553199</v>
      </c>
    </row>
    <row r="501" spans="1:17" hidden="1" x14ac:dyDescent="0.3">
      <c r="A501" t="s">
        <v>1126</v>
      </c>
      <c r="B501" t="s">
        <v>1127</v>
      </c>
      <c r="C501" t="s">
        <v>3128</v>
      </c>
      <c r="D501" t="s">
        <v>728</v>
      </c>
      <c r="E501">
        <v>10625.948094249999</v>
      </c>
      <c r="F501">
        <v>515.04999999999995</v>
      </c>
      <c r="G501">
        <v>-5.9014304239436797</v>
      </c>
      <c r="H501">
        <v>5.3632953849345801</v>
      </c>
      <c r="I501">
        <v>-1.27684064773315</v>
      </c>
      <c r="J501">
        <v>1.5775716962194899</v>
      </c>
      <c r="K501">
        <v>530.24321244895896</v>
      </c>
      <c r="L501">
        <v>511.16936051076601</v>
      </c>
      <c r="M501">
        <v>77.9215973242584</v>
      </c>
      <c r="N501">
        <v>0.76012717505785699</v>
      </c>
      <c r="O501">
        <v>8.4904378215707297</v>
      </c>
      <c r="P501">
        <v>16.648548262898</v>
      </c>
      <c r="Q501">
        <v>-1.3416788414562999E-2</v>
      </c>
    </row>
    <row r="502" spans="1:17" x14ac:dyDescent="0.3">
      <c r="A502" t="s">
        <v>1128</v>
      </c>
      <c r="B502" t="s">
        <v>1129</v>
      </c>
      <c r="C502" t="s">
        <v>3113</v>
      </c>
      <c r="D502" t="s">
        <v>24</v>
      </c>
      <c r="E502">
        <v>10566.946914947999</v>
      </c>
      <c r="F502">
        <v>95.96</v>
      </c>
      <c r="G502">
        <v>-36.0954802401153</v>
      </c>
      <c r="H502">
        <v>5.5786686040926101</v>
      </c>
      <c r="I502">
        <v>-31.4376333203213</v>
      </c>
      <c r="J502">
        <v>2.3721683336820498</v>
      </c>
      <c r="K502">
        <v>102.14366285531599</v>
      </c>
      <c r="L502">
        <v>109.999237823431</v>
      </c>
      <c r="M502">
        <v>36.610138093297302</v>
      </c>
      <c r="N502">
        <v>1.1992112246898201</v>
      </c>
      <c r="O502">
        <v>58.920383493122102</v>
      </c>
      <c r="P502">
        <v>8.9093178980819303</v>
      </c>
      <c r="Q502">
        <v>9.6949004472504E-2</v>
      </c>
    </row>
    <row r="503" spans="1:17" x14ac:dyDescent="0.3">
      <c r="A503" t="s">
        <v>1130</v>
      </c>
      <c r="B503" t="s">
        <v>1131</v>
      </c>
      <c r="C503" t="s">
        <v>3127</v>
      </c>
      <c r="D503" t="s">
        <v>475</v>
      </c>
      <c r="E503">
        <v>10515.31758422</v>
      </c>
      <c r="F503">
        <v>665.3</v>
      </c>
      <c r="G503">
        <v>37.162964742179398</v>
      </c>
      <c r="H503">
        <v>-1.38380208551991</v>
      </c>
      <c r="I503">
        <v>21.445976596931398</v>
      </c>
      <c r="J503">
        <v>-2.57863002762388</v>
      </c>
      <c r="K503">
        <v>709.88376730930804</v>
      </c>
      <c r="L503">
        <v>612.97133051801995</v>
      </c>
      <c r="M503">
        <v>29.830984607690599</v>
      </c>
      <c r="N503">
        <v>0.20385848813985799</v>
      </c>
      <c r="O503">
        <v>25.8079062077258</v>
      </c>
      <c r="P503">
        <v>60.700483091787397</v>
      </c>
      <c r="Q503">
        <v>3.1266445906629999E-3</v>
      </c>
    </row>
    <row r="504" spans="1:17" x14ac:dyDescent="0.3">
      <c r="A504" t="s">
        <v>1132</v>
      </c>
      <c r="B504" t="s">
        <v>1133</v>
      </c>
      <c r="C504" t="s">
        <v>3117</v>
      </c>
      <c r="D504" t="s">
        <v>249</v>
      </c>
      <c r="E504">
        <v>10510.572890039901</v>
      </c>
      <c r="F504">
        <v>2050.15</v>
      </c>
      <c r="G504">
        <v>6.2195801277412004</v>
      </c>
      <c r="H504">
        <v>0.70515342164710404</v>
      </c>
      <c r="I504">
        <v>5.3863653589973097</v>
      </c>
      <c r="J504">
        <v>5.3807734778012204</v>
      </c>
      <c r="K504">
        <v>2148.1904296859998</v>
      </c>
      <c r="L504">
        <v>1970.7831505602601</v>
      </c>
      <c r="M504">
        <v>34.397723295923498</v>
      </c>
      <c r="N504">
        <v>1.18781843964943</v>
      </c>
      <c r="O504">
        <v>13.079530766041501</v>
      </c>
      <c r="P504">
        <v>41.389655172413697</v>
      </c>
      <c r="Q504">
        <v>-7.3608177824058998E-2</v>
      </c>
    </row>
    <row r="505" spans="1:17" x14ac:dyDescent="0.3">
      <c r="A505" t="s">
        <v>1134</v>
      </c>
      <c r="B505" t="s">
        <v>1135</v>
      </c>
      <c r="C505" t="s">
        <v>3120</v>
      </c>
      <c r="D505" t="s">
        <v>131</v>
      </c>
      <c r="E505">
        <v>10482.870000000001</v>
      </c>
      <c r="F505">
        <v>329.65</v>
      </c>
      <c r="G505">
        <v>-36.347156117607199</v>
      </c>
      <c r="H505">
        <v>6.0951176501791497</v>
      </c>
      <c r="I505">
        <v>-22.175898042872401</v>
      </c>
      <c r="J505">
        <v>-2.6416828120909099</v>
      </c>
      <c r="K505">
        <v>358.31991566400802</v>
      </c>
      <c r="L505">
        <v>366.65681400233302</v>
      </c>
      <c r="M505">
        <v>29.121846422020202</v>
      </c>
      <c r="N505">
        <v>0.856480325921263</v>
      </c>
      <c r="O505">
        <v>53.4961322614894</v>
      </c>
      <c r="P505">
        <v>6.7519430051813298</v>
      </c>
      <c r="Q505">
        <v>0.14777399156287699</v>
      </c>
    </row>
    <row r="506" spans="1:17" x14ac:dyDescent="0.3">
      <c r="A506" t="s">
        <v>1136</v>
      </c>
      <c r="B506" t="s">
        <v>1137</v>
      </c>
      <c r="C506" t="s">
        <v>3117</v>
      </c>
      <c r="D506" t="s">
        <v>249</v>
      </c>
      <c r="E506">
        <v>10437.92943271</v>
      </c>
      <c r="F506">
        <v>1017.05</v>
      </c>
      <c r="G506">
        <v>42.057799346850203</v>
      </c>
      <c r="H506">
        <v>14.2329101681394</v>
      </c>
      <c r="I506">
        <v>26.2957294921071</v>
      </c>
      <c r="J506">
        <v>12.9082936364485</v>
      </c>
      <c r="K506">
        <v>960.12515482459503</v>
      </c>
      <c r="L506">
        <v>813.71590533443896</v>
      </c>
      <c r="M506">
        <v>50.690826927433299</v>
      </c>
      <c r="N506">
        <v>1.08975597098578</v>
      </c>
      <c r="O506">
        <v>11.9561476820215</v>
      </c>
      <c r="P506">
        <v>75.111914600550904</v>
      </c>
      <c r="Q506">
        <v>5.7727553926321E-2</v>
      </c>
    </row>
    <row r="507" spans="1:17" x14ac:dyDescent="0.3">
      <c r="A507" t="s">
        <v>1138</v>
      </c>
      <c r="B507" t="s">
        <v>1139</v>
      </c>
      <c r="C507" t="s">
        <v>3132</v>
      </c>
      <c r="D507" t="s">
        <v>1140</v>
      </c>
      <c r="E507">
        <v>10337.29294216</v>
      </c>
      <c r="F507">
        <v>1662.2</v>
      </c>
      <c r="G507">
        <v>170.93446764490599</v>
      </c>
      <c r="H507">
        <v>16.478222040031799</v>
      </c>
      <c r="I507">
        <v>77.523382802424706</v>
      </c>
      <c r="J507">
        <v>3.5710731877593198</v>
      </c>
      <c r="K507">
        <v>1587.57685005186</v>
      </c>
      <c r="L507">
        <v>1208.0058260302201</v>
      </c>
      <c r="M507">
        <v>42.633504953689602</v>
      </c>
      <c r="N507">
        <v>0.56021584874641195</v>
      </c>
      <c r="O507">
        <v>14.64625195524</v>
      </c>
      <c r="P507">
        <v>199.41457263802499</v>
      </c>
      <c r="Q507">
        <v>0.180890026521798</v>
      </c>
    </row>
    <row r="508" spans="1:17" x14ac:dyDescent="0.3">
      <c r="A508" t="s">
        <v>1141</v>
      </c>
      <c r="B508" t="s">
        <v>1142</v>
      </c>
      <c r="C508" t="s">
        <v>3113</v>
      </c>
      <c r="D508" t="s">
        <v>512</v>
      </c>
      <c r="E508">
        <v>10111.505985</v>
      </c>
      <c r="F508">
        <v>507.15</v>
      </c>
      <c r="G508">
        <v>104.60989159710699</v>
      </c>
      <c r="H508">
        <v>13.577302862681201</v>
      </c>
      <c r="I508">
        <v>54.162345334087298</v>
      </c>
      <c r="J508">
        <v>1.84858882724218</v>
      </c>
      <c r="K508">
        <v>479.25869584310999</v>
      </c>
      <c r="L508">
        <v>386.16519907175302</v>
      </c>
      <c r="M508">
        <v>45.827951967652801</v>
      </c>
      <c r="N508">
        <v>1.1233151057020301</v>
      </c>
      <c r="O508">
        <v>6.4576555259784998</v>
      </c>
      <c r="P508">
        <v>135.993485342019</v>
      </c>
      <c r="Q508">
        <v>0.33809598591463202</v>
      </c>
    </row>
    <row r="509" spans="1:17" x14ac:dyDescent="0.3">
      <c r="A509" t="s">
        <v>1143</v>
      </c>
      <c r="B509" t="s">
        <v>1144</v>
      </c>
      <c r="C509" t="s">
        <v>3124</v>
      </c>
      <c r="D509" t="s">
        <v>1145</v>
      </c>
      <c r="E509">
        <v>10107.241789780001</v>
      </c>
      <c r="F509">
        <v>1072.9000000000001</v>
      </c>
      <c r="G509">
        <v>-17.0821957843321</v>
      </c>
      <c r="H509">
        <v>1.74864665588727</v>
      </c>
      <c r="I509">
        <v>5.63379125535592</v>
      </c>
      <c r="J509">
        <v>-0.48593620892853401</v>
      </c>
      <c r="K509">
        <v>1137.90257963763</v>
      </c>
      <c r="L509">
        <v>1079.20341978938</v>
      </c>
      <c r="M509">
        <v>33.2971466559124</v>
      </c>
      <c r="N509">
        <v>0.75206279790949604</v>
      </c>
      <c r="O509">
        <v>21.162270481871499</v>
      </c>
      <c r="P509">
        <v>31.935563207083099</v>
      </c>
    </row>
    <row r="510" spans="1:17" x14ac:dyDescent="0.3">
      <c r="A510" t="s">
        <v>1146</v>
      </c>
      <c r="B510" t="s">
        <v>1147</v>
      </c>
      <c r="C510" t="s">
        <v>3116</v>
      </c>
      <c r="D510" t="s">
        <v>48</v>
      </c>
      <c r="E510">
        <v>10076.857705516901</v>
      </c>
      <c r="F510">
        <v>179.29</v>
      </c>
      <c r="G510">
        <v>1.2994447686045401</v>
      </c>
      <c r="H510">
        <v>-1.5448159084237201</v>
      </c>
      <c r="I510">
        <v>-26.791671890498701</v>
      </c>
      <c r="J510">
        <v>0.84883914691775997</v>
      </c>
      <c r="K510">
        <v>199.82885386098101</v>
      </c>
      <c r="L510">
        <v>209.554989726336</v>
      </c>
      <c r="M510">
        <v>32.863171439235202</v>
      </c>
      <c r="N510">
        <v>0.64086686855827302</v>
      </c>
      <c r="O510">
        <v>69.501924256790602</v>
      </c>
      <c r="P510">
        <v>27.336647727272702</v>
      </c>
      <c r="Q510">
        <v>0.104232164458554</v>
      </c>
    </row>
    <row r="511" spans="1:17" x14ac:dyDescent="0.3">
      <c r="A511" t="s">
        <v>1148</v>
      </c>
      <c r="B511" t="s">
        <v>1149</v>
      </c>
      <c r="C511" t="s">
        <v>578</v>
      </c>
      <c r="D511" t="s">
        <v>578</v>
      </c>
      <c r="E511">
        <v>10054.611812024999</v>
      </c>
      <c r="F511">
        <v>20.25</v>
      </c>
      <c r="G511">
        <v>-16.244122433184799</v>
      </c>
      <c r="H511">
        <v>-11.6720530601993</v>
      </c>
      <c r="I511">
        <v>-27.1707394053551</v>
      </c>
      <c r="J511">
        <v>-2.1568807736803102</v>
      </c>
      <c r="K511">
        <v>23.7048700691672</v>
      </c>
      <c r="L511">
        <v>25.029353304976599</v>
      </c>
      <c r="M511">
        <v>23.229410341692802</v>
      </c>
      <c r="N511">
        <v>0.25972789728600498</v>
      </c>
      <c r="O511">
        <v>92.839506172839407</v>
      </c>
      <c r="P511">
        <v>8.5790884718498699</v>
      </c>
      <c r="Q511">
        <v>-2.186469869294E-3</v>
      </c>
    </row>
    <row r="512" spans="1:17" x14ac:dyDescent="0.3">
      <c r="A512" t="s">
        <v>1150</v>
      </c>
      <c r="B512" t="s">
        <v>1151</v>
      </c>
      <c r="C512" t="s">
        <v>3115</v>
      </c>
      <c r="D512" t="s">
        <v>123</v>
      </c>
      <c r="E512">
        <v>10052.407033275</v>
      </c>
      <c r="F512">
        <v>1637.25</v>
      </c>
      <c r="G512">
        <v>1.03923315380405</v>
      </c>
      <c r="H512">
        <v>-7.3936500678757202</v>
      </c>
      <c r="I512">
        <v>29.080585750800001</v>
      </c>
      <c r="J512">
        <v>-8.4090085576784794</v>
      </c>
      <c r="K512">
        <v>1756.8597130140899</v>
      </c>
      <c r="L512">
        <v>1475.96020479605</v>
      </c>
      <c r="M512">
        <v>31.0156182623092</v>
      </c>
      <c r="N512">
        <v>0.42707891484469401</v>
      </c>
      <c r="O512">
        <v>34.371659795388602</v>
      </c>
      <c r="P512">
        <v>69.786373535206806</v>
      </c>
      <c r="Q512">
        <v>0.16356423225778299</v>
      </c>
    </row>
    <row r="513" spans="1:17" hidden="1" x14ac:dyDescent="0.3">
      <c r="A513" t="s">
        <v>1152</v>
      </c>
      <c r="B513" t="s">
        <v>1153</v>
      </c>
      <c r="C513" t="s">
        <v>3128</v>
      </c>
      <c r="D513" t="s">
        <v>117</v>
      </c>
      <c r="E513">
        <v>10049.64518401</v>
      </c>
      <c r="F513">
        <v>607.04999999999995</v>
      </c>
      <c r="G513">
        <v>0.38946481451756998</v>
      </c>
      <c r="H513">
        <v>-3.7249168291284001</v>
      </c>
      <c r="I513">
        <v>1.3087248943609699</v>
      </c>
      <c r="J513">
        <v>3.8577781991801801</v>
      </c>
      <c r="K513">
        <v>660.83534693273498</v>
      </c>
      <c r="L513">
        <v>644.953708730215</v>
      </c>
      <c r="M513">
        <v>36.000613575589597</v>
      </c>
      <c r="N513">
        <v>0.53221284656823797</v>
      </c>
      <c r="O513">
        <v>36.726793509595602</v>
      </c>
      <c r="P513">
        <v>26.324003745708001</v>
      </c>
      <c r="Q513">
        <v>0.121266466457169</v>
      </c>
    </row>
    <row r="514" spans="1:17" hidden="1" x14ac:dyDescent="0.3">
      <c r="A514" t="s">
        <v>1154</v>
      </c>
      <c r="B514" t="s">
        <v>1155</v>
      </c>
      <c r="C514" t="s">
        <v>3128</v>
      </c>
      <c r="D514" t="s">
        <v>244</v>
      </c>
      <c r="E514">
        <v>10017.0225911</v>
      </c>
      <c r="F514">
        <v>12635.5</v>
      </c>
      <c r="G514">
        <v>41.799761223888098</v>
      </c>
      <c r="H514">
        <v>-4.05355702896225</v>
      </c>
      <c r="I514">
        <v>18.616285070667502</v>
      </c>
      <c r="J514">
        <v>5.4071314425953199E-2</v>
      </c>
      <c r="K514">
        <v>12986.291164245</v>
      </c>
      <c r="L514">
        <v>11210.669177858599</v>
      </c>
      <c r="M514">
        <v>31.847556170374201</v>
      </c>
      <c r="N514">
        <v>0.40386093120265898</v>
      </c>
      <c r="O514">
        <v>18.554865260575301</v>
      </c>
      <c r="P514">
        <v>96.051202482544596</v>
      </c>
      <c r="Q514">
        <v>0.158589458705162</v>
      </c>
    </row>
    <row r="515" spans="1:17" x14ac:dyDescent="0.3">
      <c r="A515" t="s">
        <v>1156</v>
      </c>
      <c r="B515" t="s">
        <v>1157</v>
      </c>
      <c r="C515" t="s">
        <v>3126</v>
      </c>
      <c r="D515" t="s">
        <v>423</v>
      </c>
      <c r="E515">
        <v>9968.4060923350007</v>
      </c>
      <c r="F515">
        <v>1497.85</v>
      </c>
      <c r="G515">
        <v>13.1373279452341</v>
      </c>
      <c r="H515">
        <v>2.1499149297745999</v>
      </c>
      <c r="I515">
        <v>11.826496768908999</v>
      </c>
      <c r="J515">
        <v>-2.3501975347776298</v>
      </c>
      <c r="K515">
        <v>1693.3119409426799</v>
      </c>
      <c r="L515">
        <v>1564.82244048337</v>
      </c>
      <c r="M515">
        <v>22.867649571051398</v>
      </c>
      <c r="N515">
        <v>0.65048475154706997</v>
      </c>
      <c r="O515">
        <v>58.894415328637699</v>
      </c>
      <c r="P515">
        <v>66.728565268620002</v>
      </c>
      <c r="Q515">
        <v>0.17337309292566699</v>
      </c>
    </row>
    <row r="516" spans="1:17" x14ac:dyDescent="0.3">
      <c r="A516" t="s">
        <v>1158</v>
      </c>
      <c r="B516" t="s">
        <v>1159</v>
      </c>
      <c r="C516" t="s">
        <v>3119</v>
      </c>
      <c r="D516" t="s">
        <v>420</v>
      </c>
      <c r="E516">
        <v>9960.6279814499994</v>
      </c>
      <c r="F516">
        <v>363.5</v>
      </c>
      <c r="G516">
        <v>-16.907116409209301</v>
      </c>
      <c r="H516">
        <v>-2.2499386243540398</v>
      </c>
      <c r="I516">
        <v>-11.0503096302914</v>
      </c>
      <c r="J516">
        <v>4.4266183881321002</v>
      </c>
      <c r="K516">
        <v>399.15173662926998</v>
      </c>
      <c r="L516">
        <v>400.484892019016</v>
      </c>
      <c r="M516">
        <v>20.688414961747402</v>
      </c>
      <c r="N516">
        <v>0.64383213696164399</v>
      </c>
      <c r="O516">
        <v>52.393397524071503</v>
      </c>
      <c r="P516">
        <v>9.4879518072289208</v>
      </c>
      <c r="Q516">
        <v>0.107733422842217</v>
      </c>
    </row>
    <row r="517" spans="1:17" x14ac:dyDescent="0.3">
      <c r="A517" t="s">
        <v>1160</v>
      </c>
      <c r="B517" t="s">
        <v>1161</v>
      </c>
      <c r="C517" t="s">
        <v>3112</v>
      </c>
      <c r="D517" t="s">
        <v>234</v>
      </c>
      <c r="E517">
        <v>9913.4385354999995</v>
      </c>
      <c r="F517">
        <v>731.7</v>
      </c>
      <c r="G517">
        <v>-11.5566351672836</v>
      </c>
      <c r="H517">
        <v>-13.862816036868301</v>
      </c>
      <c r="I517">
        <v>-23.5197274055955</v>
      </c>
      <c r="J517">
        <v>1.4291108044774601</v>
      </c>
      <c r="K517">
        <v>855.74439106307398</v>
      </c>
      <c r="L517">
        <v>907.66173896136297</v>
      </c>
      <c r="M517">
        <v>29.160851474815701</v>
      </c>
      <c r="N517">
        <v>1.145468700391</v>
      </c>
      <c r="O517">
        <v>63.864971983053103</v>
      </c>
      <c r="P517">
        <v>10.2206823830684</v>
      </c>
      <c r="Q517">
        <v>-3.3283454059599999E-4</v>
      </c>
    </row>
    <row r="518" spans="1:17" x14ac:dyDescent="0.3">
      <c r="A518" t="s">
        <v>1162</v>
      </c>
      <c r="B518" t="s">
        <v>1163</v>
      </c>
      <c r="C518" t="s">
        <v>3125</v>
      </c>
      <c r="D518" t="s">
        <v>498</v>
      </c>
      <c r="E518">
        <v>9896.8352187799992</v>
      </c>
      <c r="F518">
        <v>308.95</v>
      </c>
      <c r="G518">
        <v>-4.20191369712051</v>
      </c>
      <c r="H518">
        <v>-9.5369003093830909</v>
      </c>
      <c r="I518">
        <v>5.6935434230139998</v>
      </c>
      <c r="J518">
        <v>1.4750331088806801</v>
      </c>
      <c r="K518">
        <v>332.113472516157</v>
      </c>
      <c r="L518">
        <v>314.43317991059098</v>
      </c>
      <c r="M518">
        <v>31.098216942813501</v>
      </c>
      <c r="N518">
        <v>0.41597420619407099</v>
      </c>
      <c r="O518">
        <v>29.7944651238064</v>
      </c>
      <c r="P518">
        <v>19.143110562646999</v>
      </c>
      <c r="Q518">
        <v>1.5164096890502E-2</v>
      </c>
    </row>
    <row r="519" spans="1:17" x14ac:dyDescent="0.3">
      <c r="A519" t="s">
        <v>1164</v>
      </c>
      <c r="B519" t="s">
        <v>1165</v>
      </c>
      <c r="C519" t="s">
        <v>3127</v>
      </c>
      <c r="D519" t="s">
        <v>475</v>
      </c>
      <c r="E519">
        <v>9886.13022653999</v>
      </c>
      <c r="F519">
        <v>1933.3</v>
      </c>
      <c r="G519">
        <v>-30.452250574279301</v>
      </c>
      <c r="H519">
        <v>-7.0728697422334097</v>
      </c>
      <c r="I519">
        <v>-7.3778653591849803</v>
      </c>
      <c r="J519">
        <v>-4.6932946283326302</v>
      </c>
      <c r="K519">
        <v>2147.07007845109</v>
      </c>
      <c r="L519">
        <v>2164.18206431406</v>
      </c>
      <c r="M519">
        <v>19.818998189190101</v>
      </c>
      <c r="N519">
        <v>0.51916434869410799</v>
      </c>
      <c r="O519">
        <v>41.467956344074899</v>
      </c>
      <c r="P519">
        <v>6.93030973451327</v>
      </c>
      <c r="Q519">
        <v>-0.114069121511284</v>
      </c>
    </row>
    <row r="520" spans="1:17" x14ac:dyDescent="0.3">
      <c r="A520" t="s">
        <v>1166</v>
      </c>
      <c r="B520" t="s">
        <v>1167</v>
      </c>
      <c r="C520" t="s">
        <v>3118</v>
      </c>
      <c r="D520" t="s">
        <v>222</v>
      </c>
      <c r="E520">
        <v>9880.1594141799997</v>
      </c>
      <c r="F520">
        <v>249.7</v>
      </c>
      <c r="G520">
        <v>16.675165535592601</v>
      </c>
      <c r="H520">
        <v>-2.4816209430840699</v>
      </c>
      <c r="I520">
        <v>45.026481923977997</v>
      </c>
      <c r="J520">
        <v>-8.6053635938498605</v>
      </c>
      <c r="K520">
        <v>270.33605666275002</v>
      </c>
      <c r="L520">
        <v>230.153546307733</v>
      </c>
      <c r="M520">
        <v>27.690788642637798</v>
      </c>
      <c r="N520">
        <v>0.16954619537860899</v>
      </c>
      <c r="O520">
        <v>40.568682418902597</v>
      </c>
      <c r="P520">
        <v>72.862582208376594</v>
      </c>
      <c r="Q520">
        <v>0.10805641106467501</v>
      </c>
    </row>
    <row r="521" spans="1:17" x14ac:dyDescent="0.3">
      <c r="A521" t="s">
        <v>1168</v>
      </c>
      <c r="B521" t="s">
        <v>1169</v>
      </c>
      <c r="C521" t="s">
        <v>3123</v>
      </c>
      <c r="D521" t="s">
        <v>449</v>
      </c>
      <c r="E521">
        <v>9849.7858654600004</v>
      </c>
      <c r="F521">
        <v>211.46</v>
      </c>
      <c r="G521">
        <v>35.181102395141103</v>
      </c>
      <c r="H521">
        <v>-3.5140078884233001</v>
      </c>
      <c r="I521">
        <v>-2.3379884592779501</v>
      </c>
      <c r="J521">
        <v>6.2169941297273503</v>
      </c>
      <c r="K521">
        <v>235.293160340405</v>
      </c>
      <c r="L521">
        <v>231.16363022471799</v>
      </c>
      <c r="M521">
        <v>41.161352479027101</v>
      </c>
      <c r="N521">
        <v>2.0346069205050599</v>
      </c>
      <c r="O521">
        <v>81.689208360919295</v>
      </c>
      <c r="P521">
        <v>60.806083650190097</v>
      </c>
      <c r="Q521">
        <v>7.0237557085465002E-2</v>
      </c>
    </row>
    <row r="522" spans="1:17" x14ac:dyDescent="0.3">
      <c r="A522" t="s">
        <v>1170</v>
      </c>
      <c r="B522" t="s">
        <v>1171</v>
      </c>
      <c r="C522" t="s">
        <v>3124</v>
      </c>
      <c r="D522" t="s">
        <v>271</v>
      </c>
      <c r="E522">
        <v>9833.8300414000005</v>
      </c>
      <c r="F522">
        <v>1516.6</v>
      </c>
      <c r="G522">
        <v>147.23462423190401</v>
      </c>
      <c r="H522">
        <v>14.696098890078201</v>
      </c>
      <c r="I522">
        <v>36.553732970542399</v>
      </c>
      <c r="J522">
        <v>1.4534723964957901</v>
      </c>
      <c r="K522">
        <v>1443.1881266878199</v>
      </c>
      <c r="L522">
        <v>1174.6541769227599</v>
      </c>
      <c r="M522">
        <v>41.371185277924802</v>
      </c>
      <c r="N522">
        <v>1.26539459967447</v>
      </c>
      <c r="O522">
        <v>14.3907424502175</v>
      </c>
      <c r="P522">
        <v>175.74545454545401</v>
      </c>
    </row>
    <row r="523" spans="1:17" x14ac:dyDescent="0.3">
      <c r="A523" t="s">
        <v>1172</v>
      </c>
      <c r="B523" t="s">
        <v>1173</v>
      </c>
      <c r="C523" t="s">
        <v>3124</v>
      </c>
      <c r="D523" t="s">
        <v>173</v>
      </c>
      <c r="E523">
        <v>9828.0738815999994</v>
      </c>
      <c r="F523">
        <v>9714.2999999999993</v>
      </c>
      <c r="G523">
        <v>64.353769652799002</v>
      </c>
      <c r="H523">
        <v>-20.980724409775998</v>
      </c>
      <c r="I523">
        <v>-10.1526032282671</v>
      </c>
      <c r="J523">
        <v>-2.9102018044584299</v>
      </c>
      <c r="K523">
        <v>12158.190283772899</v>
      </c>
      <c r="L523">
        <v>10975.4647718622</v>
      </c>
      <c r="M523">
        <v>24.502245572551701</v>
      </c>
      <c r="N523">
        <v>1.7664741156744099</v>
      </c>
      <c r="O523">
        <v>52.352717128357099</v>
      </c>
      <c r="P523">
        <v>96.208846697636801</v>
      </c>
      <c r="Q523">
        <v>0.17262248789585499</v>
      </c>
    </row>
    <row r="524" spans="1:17" hidden="1" x14ac:dyDescent="0.3">
      <c r="A524" t="s">
        <v>1174</v>
      </c>
      <c r="B524" t="s">
        <v>1175</v>
      </c>
      <c r="C524" t="s">
        <v>3128</v>
      </c>
      <c r="D524" t="s">
        <v>475</v>
      </c>
      <c r="E524">
        <v>9817.2435550399896</v>
      </c>
      <c r="F524">
        <v>2768.95</v>
      </c>
      <c r="G524">
        <v>-23.492762944121999</v>
      </c>
      <c r="H524">
        <v>3.54821398758087</v>
      </c>
      <c r="I524">
        <v>2.2406207291012401</v>
      </c>
      <c r="J524">
        <v>-0.493441458810635</v>
      </c>
      <c r="K524">
        <v>2949.3726031987799</v>
      </c>
      <c r="L524">
        <v>2816.44048960176</v>
      </c>
      <c r="M524">
        <v>29.123030841598499</v>
      </c>
      <c r="N524">
        <v>0.45873166586115099</v>
      </c>
      <c r="O524">
        <v>21.7067841600606</v>
      </c>
      <c r="P524">
        <v>23.2287494437027</v>
      </c>
      <c r="Q524">
        <v>-5.2370083461896998E-2</v>
      </c>
    </row>
    <row r="525" spans="1:17" hidden="1" x14ac:dyDescent="0.3">
      <c r="A525" t="s">
        <v>1176</v>
      </c>
      <c r="B525" t="s">
        <v>1177</v>
      </c>
      <c r="C525" t="s">
        <v>3128</v>
      </c>
      <c r="D525" t="s">
        <v>111</v>
      </c>
      <c r="E525">
        <v>9814.3403323099992</v>
      </c>
      <c r="F525">
        <v>747.7</v>
      </c>
      <c r="G525">
        <v>92.890282572236799</v>
      </c>
      <c r="H525">
        <v>3.1038492544338299</v>
      </c>
      <c r="I525">
        <v>-23.026600887233499</v>
      </c>
      <c r="J525">
        <v>-5.9360513326480699</v>
      </c>
      <c r="K525">
        <v>819.21439462843</v>
      </c>
      <c r="L525">
        <v>788.85596657871599</v>
      </c>
      <c r="M525">
        <v>37.773120390707298</v>
      </c>
      <c r="N525">
        <v>1.5203907155270899</v>
      </c>
      <c r="O525">
        <v>49.525210645980998</v>
      </c>
      <c r="P525">
        <v>117.61823914625199</v>
      </c>
      <c r="Q525">
        <v>0.25777231227497299</v>
      </c>
    </row>
    <row r="526" spans="1:17" x14ac:dyDescent="0.3">
      <c r="A526" t="s">
        <v>1178</v>
      </c>
      <c r="B526" t="s">
        <v>1179</v>
      </c>
      <c r="C526" t="s">
        <v>3122</v>
      </c>
      <c r="D526" t="s">
        <v>284</v>
      </c>
      <c r="E526">
        <v>9791.854926</v>
      </c>
      <c r="F526">
        <v>1425.9</v>
      </c>
      <c r="G526">
        <v>41.849488936753303</v>
      </c>
      <c r="H526">
        <v>-13.8076163453473</v>
      </c>
      <c r="I526">
        <v>41.894613606261302</v>
      </c>
      <c r="J526">
        <v>-4.0554105377988003</v>
      </c>
      <c r="K526">
        <v>1571.96504443499</v>
      </c>
      <c r="L526">
        <v>1310.5664610691599</v>
      </c>
      <c r="M526">
        <v>27.6011879327754</v>
      </c>
      <c r="N526">
        <v>0.77051316785961199</v>
      </c>
      <c r="O526">
        <v>31.913177642190799</v>
      </c>
      <c r="P526">
        <v>73.890243902438996</v>
      </c>
      <c r="Q526">
        <v>2.5146904375191001E-2</v>
      </c>
    </row>
    <row r="527" spans="1:17" x14ac:dyDescent="0.3">
      <c r="A527" t="s">
        <v>1180</v>
      </c>
      <c r="B527" t="s">
        <v>1181</v>
      </c>
      <c r="C527" t="s">
        <v>3113</v>
      </c>
      <c r="D527" t="s">
        <v>567</v>
      </c>
      <c r="E527">
        <v>9759.0589333250009</v>
      </c>
      <c r="F527">
        <v>133.74</v>
      </c>
      <c r="G527">
        <v>-35.821663647905901</v>
      </c>
      <c r="H527">
        <v>-4.7081565783594197</v>
      </c>
      <c r="I527">
        <v>-19.427078891296102</v>
      </c>
      <c r="J527">
        <v>-0.17898964961755801</v>
      </c>
      <c r="K527">
        <v>149.952659585888</v>
      </c>
      <c r="L527">
        <v>159.56036460221799</v>
      </c>
      <c r="M527">
        <v>29.751358319355099</v>
      </c>
      <c r="N527">
        <v>0.54201604087309896</v>
      </c>
      <c r="O527">
        <v>56.495721756507798</v>
      </c>
      <c r="P527">
        <v>1.99039121482498</v>
      </c>
      <c r="Q527">
        <v>-3.6375415488464999E-2</v>
      </c>
    </row>
    <row r="528" spans="1:17" x14ac:dyDescent="0.3">
      <c r="A528" t="s">
        <v>1182</v>
      </c>
      <c r="B528" t="s">
        <v>1183</v>
      </c>
      <c r="C528" t="s">
        <v>3112</v>
      </c>
      <c r="D528" t="s">
        <v>234</v>
      </c>
      <c r="E528">
        <v>9726.5287085199998</v>
      </c>
      <c r="F528">
        <v>722.8</v>
      </c>
      <c r="G528">
        <v>-43.479385888871597</v>
      </c>
      <c r="H528">
        <v>-7.84845759393201</v>
      </c>
      <c r="I528">
        <v>-21.836343951781501</v>
      </c>
      <c r="J528">
        <v>3.9584872229360202</v>
      </c>
      <c r="K528">
        <v>825.29720542586495</v>
      </c>
      <c r="L528">
        <v>903.11901100130297</v>
      </c>
      <c r="M528">
        <v>29.398808605354699</v>
      </c>
      <c r="N528">
        <v>0.82091742184521399</v>
      </c>
      <c r="O528">
        <v>72.6618705035971</v>
      </c>
      <c r="P528">
        <v>0.51453205395632895</v>
      </c>
      <c r="Q528">
        <v>-6.9801638889607998E-2</v>
      </c>
    </row>
    <row r="529" spans="1:17" hidden="1" x14ac:dyDescent="0.3">
      <c r="A529" t="s">
        <v>1184</v>
      </c>
      <c r="B529" t="s">
        <v>1185</v>
      </c>
      <c r="C529" t="s">
        <v>3128</v>
      </c>
      <c r="D529" t="s">
        <v>138</v>
      </c>
      <c r="E529">
        <v>9717.1900299270001</v>
      </c>
      <c r="F529">
        <v>284.05</v>
      </c>
      <c r="G529">
        <v>-3.69328394636107</v>
      </c>
      <c r="H529">
        <v>4.9048055385868397</v>
      </c>
      <c r="I529">
        <v>5.6946609941025903</v>
      </c>
      <c r="J529">
        <v>3.49666613742514</v>
      </c>
      <c r="K529">
        <v>286.23555586313</v>
      </c>
      <c r="L529">
        <v>271.00756940836197</v>
      </c>
      <c r="M529">
        <v>22.227502817667499</v>
      </c>
      <c r="N529">
        <v>1.0768151084497399</v>
      </c>
      <c r="O529">
        <v>5.5976060552719504</v>
      </c>
      <c r="P529">
        <v>22.3825937096079</v>
      </c>
    </row>
    <row r="530" spans="1:17" x14ac:dyDescent="0.3">
      <c r="A530" t="s">
        <v>1186</v>
      </c>
      <c r="B530" t="s">
        <v>1187</v>
      </c>
      <c r="C530" t="s">
        <v>3113</v>
      </c>
      <c r="D530" t="s">
        <v>404</v>
      </c>
      <c r="E530">
        <v>9697.3568070399997</v>
      </c>
      <c r="F530">
        <v>313.60000000000002</v>
      </c>
      <c r="G530">
        <v>143.58665813709101</v>
      </c>
      <c r="H530">
        <v>-14.812874428197301</v>
      </c>
      <c r="I530">
        <v>112.48840053423901</v>
      </c>
      <c r="J530">
        <v>-14.996540064438101</v>
      </c>
      <c r="K530">
        <v>350.841552098519</v>
      </c>
      <c r="L530">
        <v>247.611844735425</v>
      </c>
      <c r="M530">
        <v>22.287453267697298</v>
      </c>
      <c r="N530">
        <v>0.49586569283427401</v>
      </c>
      <c r="O530">
        <v>43.160076530612201</v>
      </c>
      <c r="P530">
        <v>190.37037037037001</v>
      </c>
      <c r="Q530">
        <v>0.124134963994409</v>
      </c>
    </row>
    <row r="531" spans="1:17" x14ac:dyDescent="0.3">
      <c r="A531" t="s">
        <v>1188</v>
      </c>
      <c r="B531" t="s">
        <v>1189</v>
      </c>
      <c r="C531" t="s">
        <v>3117</v>
      </c>
      <c r="D531" t="s">
        <v>249</v>
      </c>
      <c r="E531">
        <v>9676.8891869800009</v>
      </c>
      <c r="F531">
        <v>1475.9</v>
      </c>
      <c r="G531">
        <v>26.845431500188401</v>
      </c>
      <c r="H531">
        <v>18.276305519727298</v>
      </c>
      <c r="I531">
        <v>9.1879786906607404</v>
      </c>
      <c r="J531">
        <v>16.117713329227001</v>
      </c>
      <c r="K531">
        <v>1375.9049828699499</v>
      </c>
      <c r="L531">
        <v>1279.3015810853799</v>
      </c>
      <c r="M531">
        <v>64.475282238237</v>
      </c>
      <c r="N531">
        <v>0.942916023010413</v>
      </c>
      <c r="O531">
        <v>12.063825462429699</v>
      </c>
      <c r="P531">
        <v>48.705289672543998</v>
      </c>
    </row>
    <row r="532" spans="1:17" hidden="1" x14ac:dyDescent="0.3">
      <c r="A532" t="s">
        <v>1190</v>
      </c>
      <c r="B532" t="s">
        <v>1191</v>
      </c>
      <c r="C532" t="s">
        <v>3117</v>
      </c>
      <c r="D532" t="s">
        <v>51</v>
      </c>
      <c r="E532">
        <v>9643.5296447599994</v>
      </c>
      <c r="F532">
        <v>612.70000000000005</v>
      </c>
      <c r="G532">
        <v>-44.218207563450498</v>
      </c>
      <c r="H532">
        <v>-19.991033112075201</v>
      </c>
      <c r="I532">
        <v>-29.634309448757101</v>
      </c>
      <c r="J532">
        <v>-19.2682061345172</v>
      </c>
      <c r="K532">
        <v>845.55250207935296</v>
      </c>
      <c r="M532">
        <v>9.3708003351558293</v>
      </c>
      <c r="N532">
        <v>0.89657928305267898</v>
      </c>
      <c r="O532">
        <v>91.921005385996395</v>
      </c>
      <c r="P532">
        <v>0</v>
      </c>
    </row>
    <row r="533" spans="1:17" x14ac:dyDescent="0.3">
      <c r="A533" t="s">
        <v>1192</v>
      </c>
      <c r="B533" t="s">
        <v>1193</v>
      </c>
      <c r="C533" t="s">
        <v>3112</v>
      </c>
      <c r="D533" t="s">
        <v>234</v>
      </c>
      <c r="E533">
        <v>9622.6125181250009</v>
      </c>
      <c r="F533">
        <v>1768.75</v>
      </c>
      <c r="G533">
        <v>-37.874273479256701</v>
      </c>
      <c r="H533">
        <v>-7.7599115457710903</v>
      </c>
      <c r="I533">
        <v>-14.219579829253099</v>
      </c>
      <c r="J533">
        <v>1.0855916029545001</v>
      </c>
      <c r="K533">
        <v>2040.0086792506099</v>
      </c>
      <c r="L533">
        <v>2030.29186022708</v>
      </c>
      <c r="M533">
        <v>27.444426430826201</v>
      </c>
      <c r="N533">
        <v>0.86810541033560695</v>
      </c>
      <c r="O533">
        <v>55.355477031802103</v>
      </c>
      <c r="P533">
        <v>10.546875</v>
      </c>
      <c r="Q533">
        <v>1.3463898580902E-2</v>
      </c>
    </row>
    <row r="534" spans="1:17" hidden="1" x14ac:dyDescent="0.3">
      <c r="A534" t="s">
        <v>1194</v>
      </c>
      <c r="B534" t="s">
        <v>1195</v>
      </c>
      <c r="C534" t="s">
        <v>3128</v>
      </c>
      <c r="D534" t="s">
        <v>80</v>
      </c>
      <c r="E534">
        <v>9591.9028099999996</v>
      </c>
      <c r="F534">
        <v>141.99</v>
      </c>
      <c r="G534">
        <v>-13.6715123780999</v>
      </c>
      <c r="H534">
        <v>3.6151973773007402</v>
      </c>
      <c r="I534">
        <v>-2.1473761324202298</v>
      </c>
      <c r="J534">
        <v>1.4975068395515301</v>
      </c>
      <c r="K534">
        <v>144.01768772159099</v>
      </c>
      <c r="L534">
        <v>139.525423350436</v>
      </c>
      <c r="M534">
        <v>19.599037825510401</v>
      </c>
      <c r="N534">
        <v>0.47722311932428702</v>
      </c>
      <c r="O534">
        <v>7.1554334812310598</v>
      </c>
      <c r="P534">
        <v>12.6904761904762</v>
      </c>
      <c r="Q534">
        <v>-1.3388827299693999E-2</v>
      </c>
    </row>
    <row r="535" spans="1:17" x14ac:dyDescent="0.3">
      <c r="A535" t="s">
        <v>1196</v>
      </c>
      <c r="B535" t="s">
        <v>1197</v>
      </c>
      <c r="C535" t="s">
        <v>3112</v>
      </c>
      <c r="D535" t="s">
        <v>21</v>
      </c>
      <c r="E535">
        <v>9581.9882251800009</v>
      </c>
      <c r="F535">
        <v>465.15</v>
      </c>
      <c r="G535">
        <v>-7.7013455116975198</v>
      </c>
      <c r="H535">
        <v>8.5998950625582999</v>
      </c>
      <c r="I535">
        <v>-5.3418903338950603</v>
      </c>
      <c r="J535">
        <v>7.4321296089777498</v>
      </c>
      <c r="K535">
        <v>472.1811486803</v>
      </c>
      <c r="L535">
        <v>477.62890537374602</v>
      </c>
      <c r="M535">
        <v>47.134982619433302</v>
      </c>
      <c r="N535">
        <v>1.3769634564443101</v>
      </c>
      <c r="O535">
        <v>23.616037837256801</v>
      </c>
      <c r="P535">
        <v>13.7286063569682</v>
      </c>
      <c r="Q535">
        <v>-7.7288920633847999E-2</v>
      </c>
    </row>
    <row r="536" spans="1:17" x14ac:dyDescent="0.3">
      <c r="A536" t="s">
        <v>1198</v>
      </c>
      <c r="B536" t="s">
        <v>1199</v>
      </c>
      <c r="C536" t="s">
        <v>3124</v>
      </c>
      <c r="D536" t="s">
        <v>128</v>
      </c>
      <c r="E536">
        <v>9565.3036642799998</v>
      </c>
      <c r="F536">
        <v>536.9</v>
      </c>
      <c r="G536">
        <v>-20.660973547533299</v>
      </c>
      <c r="H536">
        <v>34.2122323984864</v>
      </c>
      <c r="I536">
        <v>30.2247324794109</v>
      </c>
      <c r="J536">
        <v>9.27031968063684</v>
      </c>
      <c r="K536">
        <v>465.62568788160303</v>
      </c>
      <c r="L536">
        <v>469.54552772630899</v>
      </c>
      <c r="M536">
        <v>64.703095327654907</v>
      </c>
      <c r="N536">
        <v>1.9483985316574099</v>
      </c>
      <c r="O536">
        <v>31.346619482212699</v>
      </c>
      <c r="P536">
        <v>42.659758203799598</v>
      </c>
      <c r="Q536">
        <v>6.6014109404811006E-2</v>
      </c>
    </row>
    <row r="537" spans="1:17" x14ac:dyDescent="0.3">
      <c r="A537" t="s">
        <v>1200</v>
      </c>
      <c r="B537" t="s">
        <v>1201</v>
      </c>
      <c r="C537" t="s">
        <v>3124</v>
      </c>
      <c r="D537" t="s">
        <v>244</v>
      </c>
      <c r="E537">
        <v>9485.4850886999993</v>
      </c>
      <c r="F537">
        <v>485.5</v>
      </c>
      <c r="G537">
        <v>-17.758521501756299</v>
      </c>
      <c r="H537">
        <v>-8.8003352949223803</v>
      </c>
      <c r="I537">
        <v>-20.462770186625502</v>
      </c>
      <c r="J537">
        <v>-1.17960486248051</v>
      </c>
      <c r="K537">
        <v>538.12191508137698</v>
      </c>
      <c r="L537">
        <v>545.11724595411101</v>
      </c>
      <c r="M537">
        <v>27.2116602079684</v>
      </c>
      <c r="N537">
        <v>0.34183169212034498</v>
      </c>
      <c r="O537">
        <v>46.117404737384099</v>
      </c>
      <c r="P537">
        <v>4.7577947998705197</v>
      </c>
      <c r="Q537">
        <v>-1.0659892623841E-2</v>
      </c>
    </row>
    <row r="538" spans="1:17" x14ac:dyDescent="0.3">
      <c r="A538" t="s">
        <v>1202</v>
      </c>
      <c r="B538" t="s">
        <v>1203</v>
      </c>
      <c r="C538" t="s">
        <v>3123</v>
      </c>
      <c r="D538" t="s">
        <v>1204</v>
      </c>
      <c r="E538">
        <v>9451.8499924099997</v>
      </c>
      <c r="F538">
        <v>635.95000000000005</v>
      </c>
      <c r="G538">
        <v>8.0785932013630095</v>
      </c>
      <c r="H538">
        <v>-2.9625187244265199</v>
      </c>
      <c r="I538">
        <v>-8.9693038042536397</v>
      </c>
      <c r="J538">
        <v>-2.5475406063018502</v>
      </c>
      <c r="K538">
        <v>725.08527512431601</v>
      </c>
      <c r="L538">
        <v>654.49033673362806</v>
      </c>
      <c r="M538">
        <v>22.919360369813401</v>
      </c>
      <c r="N538">
        <v>0.486096095275245</v>
      </c>
      <c r="O538">
        <v>37.589433131535401</v>
      </c>
      <c r="P538">
        <v>38.400435255712701</v>
      </c>
      <c r="Q538">
        <v>-6.9339909408371994E-2</v>
      </c>
    </row>
    <row r="539" spans="1:17" hidden="1" x14ac:dyDescent="0.3">
      <c r="A539" t="s">
        <v>1205</v>
      </c>
      <c r="B539" t="s">
        <v>1206</v>
      </c>
      <c r="C539" t="s">
        <v>3128</v>
      </c>
      <c r="D539" t="s">
        <v>75</v>
      </c>
      <c r="E539">
        <v>9441.9627276399897</v>
      </c>
      <c r="F539">
        <v>186.4</v>
      </c>
      <c r="G539">
        <v>-4.1911904280018701</v>
      </c>
      <c r="H539">
        <v>-0.25350368674263002</v>
      </c>
      <c r="I539">
        <v>17.518694290892899</v>
      </c>
      <c r="J539">
        <v>2.2668210551338901</v>
      </c>
      <c r="K539">
        <v>189.295995458617</v>
      </c>
      <c r="L539">
        <v>174.257493448654</v>
      </c>
      <c r="M539">
        <v>41.840364578553803</v>
      </c>
      <c r="N539">
        <v>0.122573861123739</v>
      </c>
      <c r="O539">
        <v>31.974248927038602</v>
      </c>
      <c r="P539">
        <v>31.267605633802798</v>
      </c>
      <c r="Q539">
        <v>3.5695678512857001E-2</v>
      </c>
    </row>
    <row r="540" spans="1:17" hidden="1" x14ac:dyDescent="0.3">
      <c r="A540" t="s">
        <v>1207</v>
      </c>
      <c r="B540" t="s">
        <v>1208</v>
      </c>
      <c r="C540" t="s">
        <v>3128</v>
      </c>
      <c r="D540" t="s">
        <v>85</v>
      </c>
      <c r="E540">
        <v>9381.5170602899998</v>
      </c>
      <c r="F540">
        <v>691.3</v>
      </c>
      <c r="G540">
        <v>-34.024085321859303</v>
      </c>
      <c r="H540">
        <v>-2.2838827546837002</v>
      </c>
      <c r="I540">
        <v>-19.440187207165899</v>
      </c>
      <c r="J540">
        <v>2.6867554137979499</v>
      </c>
      <c r="M540">
        <v>34.323080884731397</v>
      </c>
      <c r="O540">
        <v>22.6674381599884</v>
      </c>
      <c r="P540">
        <v>1.49757744824547</v>
      </c>
    </row>
    <row r="541" spans="1:17" x14ac:dyDescent="0.3">
      <c r="A541" t="s">
        <v>1209</v>
      </c>
      <c r="B541" t="s">
        <v>1210</v>
      </c>
      <c r="C541" t="s">
        <v>3113</v>
      </c>
      <c r="D541" t="s">
        <v>404</v>
      </c>
      <c r="E541">
        <v>9370.4431148910007</v>
      </c>
      <c r="F541">
        <v>101.93</v>
      </c>
      <c r="G541">
        <v>40.884472177884597</v>
      </c>
      <c r="H541">
        <v>-10.996518563438199</v>
      </c>
      <c r="I541">
        <v>26.311889630613798</v>
      </c>
      <c r="J541">
        <v>2.7302719175920802</v>
      </c>
      <c r="K541">
        <v>111.75696222962701</v>
      </c>
      <c r="L541">
        <v>90.737812879277598</v>
      </c>
      <c r="M541">
        <v>33.098160314081603</v>
      </c>
      <c r="N541">
        <v>0.37574016612133199</v>
      </c>
      <c r="O541">
        <v>42.7744530560188</v>
      </c>
      <c r="P541">
        <v>71.570442686416399</v>
      </c>
      <c r="Q541">
        <v>9.7217140649983005E-2</v>
      </c>
    </row>
    <row r="542" spans="1:17" x14ac:dyDescent="0.3">
      <c r="A542" t="s">
        <v>1211</v>
      </c>
      <c r="B542" t="s">
        <v>1212</v>
      </c>
      <c r="C542" t="s">
        <v>3125</v>
      </c>
      <c r="D542" t="s">
        <v>237</v>
      </c>
      <c r="E542">
        <v>9355.9776045679992</v>
      </c>
      <c r="F542">
        <v>118.16</v>
      </c>
      <c r="G542">
        <v>-17.653480631537601</v>
      </c>
      <c r="H542">
        <v>1.7258706655107099</v>
      </c>
      <c r="I542">
        <v>-22.3329497440361</v>
      </c>
      <c r="J542">
        <v>7.3457490310365898</v>
      </c>
      <c r="K542">
        <v>122.87979856725499</v>
      </c>
      <c r="L542">
        <v>128.514026036817</v>
      </c>
      <c r="M542">
        <v>45.187486309847202</v>
      </c>
      <c r="N542">
        <v>0.89886641506066201</v>
      </c>
      <c r="O542">
        <v>33.716993906567303</v>
      </c>
      <c r="P542">
        <v>5.6887298747763699</v>
      </c>
      <c r="Q542">
        <v>9.1464005259213998E-2</v>
      </c>
    </row>
    <row r="543" spans="1:17" x14ac:dyDescent="0.3">
      <c r="A543" t="s">
        <v>1213</v>
      </c>
      <c r="B543" t="s">
        <v>1214</v>
      </c>
      <c r="C543" t="s">
        <v>3115</v>
      </c>
      <c r="D543" t="s">
        <v>262</v>
      </c>
      <c r="E543">
        <v>9310.9018615999994</v>
      </c>
      <c r="F543">
        <v>697.3</v>
      </c>
      <c r="G543">
        <v>-11.069299518107499</v>
      </c>
      <c r="H543">
        <v>8.3026460458776903</v>
      </c>
      <c r="I543">
        <v>15.163458350569501</v>
      </c>
      <c r="J543">
        <v>4.0099883009683799</v>
      </c>
      <c r="K543">
        <v>679.23515628806194</v>
      </c>
      <c r="L543">
        <v>648.84388969917904</v>
      </c>
      <c r="M543">
        <v>56.965514410440903</v>
      </c>
      <c r="N543">
        <v>1.8382188121430301</v>
      </c>
      <c r="O543">
        <v>22.6158038147139</v>
      </c>
      <c r="P543">
        <v>26.414068165337099</v>
      </c>
      <c r="Q543">
        <v>6.4173125671475997E-2</v>
      </c>
    </row>
    <row r="544" spans="1:17" x14ac:dyDescent="0.3">
      <c r="A544" t="s">
        <v>1215</v>
      </c>
      <c r="B544" t="s">
        <v>1216</v>
      </c>
      <c r="C544" t="s">
        <v>3112</v>
      </c>
      <c r="D544" t="s">
        <v>21</v>
      </c>
      <c r="E544">
        <v>9297.6434131999995</v>
      </c>
      <c r="F544">
        <v>3011.6</v>
      </c>
      <c r="G544">
        <v>15.420291048140401</v>
      </c>
      <c r="H544">
        <v>17.192271083342298</v>
      </c>
      <c r="I544">
        <v>23.370677187172301</v>
      </c>
      <c r="J544">
        <v>8.3018327281003792</v>
      </c>
      <c r="K544">
        <v>2823.3766344199198</v>
      </c>
      <c r="L544">
        <v>2701.0514924173099</v>
      </c>
      <c r="M544">
        <v>68.203377932753597</v>
      </c>
      <c r="N544">
        <v>1.0430955336683501</v>
      </c>
      <c r="O544">
        <v>5.9204409616150997</v>
      </c>
      <c r="P544">
        <v>40.890271572594699</v>
      </c>
      <c r="Q544">
        <v>5.2130971526689997E-3</v>
      </c>
    </row>
    <row r="545" spans="1:17" x14ac:dyDescent="0.3">
      <c r="A545" t="s">
        <v>1217</v>
      </c>
      <c r="B545" t="s">
        <v>1218</v>
      </c>
      <c r="C545" t="s">
        <v>3122</v>
      </c>
      <c r="D545" t="s">
        <v>284</v>
      </c>
      <c r="E545">
        <v>9293.0817967200001</v>
      </c>
      <c r="F545">
        <v>806.15</v>
      </c>
      <c r="G545">
        <v>-39.876697678184598</v>
      </c>
      <c r="H545">
        <v>-2.0940542921355898</v>
      </c>
      <c r="I545">
        <v>-19.0811473327723</v>
      </c>
      <c r="J545">
        <v>-0.33775266451170699</v>
      </c>
      <c r="K545">
        <v>907.02321093131502</v>
      </c>
      <c r="L545">
        <v>965.09211954014802</v>
      </c>
      <c r="M545">
        <v>25.3406273701464</v>
      </c>
      <c r="N545">
        <v>1.0175468240384</v>
      </c>
      <c r="O545">
        <v>37.691496619735702</v>
      </c>
      <c r="P545">
        <v>0.26741293532337401</v>
      </c>
      <c r="Q545">
        <v>-5.5286503265270001E-2</v>
      </c>
    </row>
    <row r="546" spans="1:17" x14ac:dyDescent="0.3">
      <c r="A546" t="s">
        <v>1219</v>
      </c>
      <c r="B546" t="s">
        <v>1220</v>
      </c>
      <c r="C546" t="s">
        <v>3113</v>
      </c>
      <c r="D546" t="s">
        <v>24</v>
      </c>
      <c r="E546">
        <v>9244.8228957280007</v>
      </c>
      <c r="F546">
        <v>152.12</v>
      </c>
      <c r="G546">
        <v>-59.278688637647797</v>
      </c>
      <c r="H546">
        <v>-16.630157561535</v>
      </c>
      <c r="I546">
        <v>-44.480034219422798</v>
      </c>
      <c r="J546">
        <v>-3.5087979548787098</v>
      </c>
      <c r="K546">
        <v>189.86330665495299</v>
      </c>
      <c r="L546">
        <v>220.36217284134401</v>
      </c>
      <c r="M546">
        <v>21.020923965969299</v>
      </c>
      <c r="N546">
        <v>1.0649239923993099</v>
      </c>
      <c r="O546">
        <v>97.672889823823297</v>
      </c>
      <c r="P546">
        <v>0.24382207578252901</v>
      </c>
      <c r="Q546">
        <v>-2.1631635751544E-2</v>
      </c>
    </row>
    <row r="547" spans="1:17" x14ac:dyDescent="0.3">
      <c r="A547" t="s">
        <v>1221</v>
      </c>
      <c r="B547" t="s">
        <v>1222</v>
      </c>
      <c r="C547" t="s">
        <v>3124</v>
      </c>
      <c r="D547" t="s">
        <v>301</v>
      </c>
      <c r="E547">
        <v>9224.8781226149895</v>
      </c>
      <c r="F547">
        <v>1560.55</v>
      </c>
      <c r="G547">
        <v>109.173081168903</v>
      </c>
      <c r="H547">
        <v>13.256780847831299</v>
      </c>
      <c r="I547">
        <v>17.152827319146201</v>
      </c>
      <c r="J547">
        <v>2.1275752770707199</v>
      </c>
      <c r="K547">
        <v>1537.6756855456699</v>
      </c>
      <c r="L547">
        <v>1395.7517829142801</v>
      </c>
      <c r="M547">
        <v>47.428721310478601</v>
      </c>
      <c r="N547">
        <v>2.5684130535415899</v>
      </c>
      <c r="O547">
        <v>33.286341354009799</v>
      </c>
      <c r="P547">
        <v>142.924968866749</v>
      </c>
    </row>
    <row r="548" spans="1:17" hidden="1" x14ac:dyDescent="0.3">
      <c r="A548" t="s">
        <v>1223</v>
      </c>
      <c r="B548" t="s">
        <v>1224</v>
      </c>
      <c r="C548" t="s">
        <v>3128</v>
      </c>
      <c r="D548" t="s">
        <v>271</v>
      </c>
      <c r="E548">
        <v>9197.9451707999997</v>
      </c>
      <c r="F548">
        <v>5975.4</v>
      </c>
      <c r="G548">
        <v>-21.334309400830101</v>
      </c>
      <c r="H548">
        <v>1.6897136445835801</v>
      </c>
      <c r="I548">
        <v>-0.41828483239522601</v>
      </c>
      <c r="J548">
        <v>-1.7251948174785601</v>
      </c>
      <c r="K548">
        <v>6178.4566133919898</v>
      </c>
      <c r="L548">
        <v>5866.3477524785503</v>
      </c>
      <c r="M548">
        <v>33.181106354252002</v>
      </c>
      <c r="N548">
        <v>0.72748159548588998</v>
      </c>
      <c r="O548">
        <v>17.1302339592328</v>
      </c>
      <c r="P548">
        <v>29.337662337662302</v>
      </c>
      <c r="Q548">
        <v>9.5766080953979996E-2</v>
      </c>
    </row>
    <row r="549" spans="1:17" x14ac:dyDescent="0.3">
      <c r="A549" t="s">
        <v>1225</v>
      </c>
      <c r="B549" t="s">
        <v>1226</v>
      </c>
      <c r="C549" t="s">
        <v>3116</v>
      </c>
      <c r="D549" t="s">
        <v>960</v>
      </c>
      <c r="E549">
        <v>9190.8211024499997</v>
      </c>
      <c r="F549">
        <v>1249.95</v>
      </c>
      <c r="G549">
        <v>42.589656990628697</v>
      </c>
      <c r="H549">
        <v>4.9167320174487203</v>
      </c>
      <c r="I549">
        <v>18.550141799264001</v>
      </c>
      <c r="J549">
        <v>3.9254066062610198</v>
      </c>
      <c r="K549">
        <v>1347.51216902231</v>
      </c>
      <c r="L549">
        <v>1209.02781230699</v>
      </c>
      <c r="M549">
        <v>30.221340371864699</v>
      </c>
      <c r="N549">
        <v>0.53174183726789703</v>
      </c>
      <c r="O549">
        <v>27.305092203688101</v>
      </c>
      <c r="P549">
        <v>67.083277636679497</v>
      </c>
      <c r="Q549">
        <v>8.4745131631438E-2</v>
      </c>
    </row>
    <row r="550" spans="1:17" x14ac:dyDescent="0.3">
      <c r="A550" t="s">
        <v>1227</v>
      </c>
      <c r="B550" t="s">
        <v>1228</v>
      </c>
      <c r="C550" t="s">
        <v>3113</v>
      </c>
      <c r="D550" t="s">
        <v>567</v>
      </c>
      <c r="E550">
        <v>9173.0487479399999</v>
      </c>
      <c r="F550">
        <v>1048.1500000000001</v>
      </c>
      <c r="G550">
        <v>-10.770910098910001</v>
      </c>
      <c r="H550">
        <v>-8.8427949724123298</v>
      </c>
      <c r="I550">
        <v>25.910227528251699</v>
      </c>
      <c r="J550">
        <v>-8.1347960391534002</v>
      </c>
      <c r="K550">
        <v>1148.6790438737701</v>
      </c>
      <c r="L550">
        <v>1041.56661046053</v>
      </c>
      <c r="M550">
        <v>23.015464531591402</v>
      </c>
      <c r="N550">
        <v>0.31786835010776798</v>
      </c>
      <c r="O550">
        <v>31.975385202499599</v>
      </c>
      <c r="P550">
        <v>34.957831713126801</v>
      </c>
      <c r="Q550">
        <v>2.1639358104785001E-2</v>
      </c>
    </row>
    <row r="551" spans="1:17" x14ac:dyDescent="0.3">
      <c r="A551" t="s">
        <v>1229</v>
      </c>
      <c r="B551" t="s">
        <v>1230</v>
      </c>
      <c r="C551" t="s">
        <v>3130</v>
      </c>
      <c r="D551" t="s">
        <v>1058</v>
      </c>
      <c r="E551">
        <v>9149.9748562999994</v>
      </c>
      <c r="F551">
        <v>475.7</v>
      </c>
      <c r="G551">
        <v>20.1796087679778</v>
      </c>
      <c r="H551">
        <v>-14.0553880768623</v>
      </c>
      <c r="I551">
        <v>4.9271067654619403</v>
      </c>
      <c r="J551">
        <v>-3.7384020716786899</v>
      </c>
      <c r="K551">
        <v>526.34377507050795</v>
      </c>
      <c r="L551">
        <v>486.42870131247201</v>
      </c>
      <c r="M551">
        <v>32.769228998048199</v>
      </c>
      <c r="N551">
        <v>0.65212226532739803</v>
      </c>
      <c r="O551">
        <v>44.818162707588797</v>
      </c>
      <c r="P551">
        <v>45.987417523400303</v>
      </c>
      <c r="Q551">
        <v>1.0367171557663001E-2</v>
      </c>
    </row>
    <row r="552" spans="1:17" hidden="1" x14ac:dyDescent="0.3">
      <c r="A552" t="s">
        <v>1231</v>
      </c>
      <c r="B552" t="s">
        <v>1232</v>
      </c>
      <c r="C552" t="s">
        <v>3128</v>
      </c>
      <c r="D552" t="s">
        <v>138</v>
      </c>
      <c r="E552">
        <v>9044.2533674499991</v>
      </c>
      <c r="F552">
        <v>717.7</v>
      </c>
      <c r="G552">
        <v>7.0859208619889698</v>
      </c>
      <c r="H552">
        <v>7.5659632353434496</v>
      </c>
      <c r="I552">
        <v>2.2506143966099099</v>
      </c>
      <c r="J552">
        <v>3.9296729528333398</v>
      </c>
      <c r="K552">
        <v>715.63302364518904</v>
      </c>
      <c r="L552">
        <v>685.65286261334802</v>
      </c>
      <c r="M552">
        <v>46.937296763905302</v>
      </c>
      <c r="N552">
        <v>0.68453462753636596</v>
      </c>
      <c r="O552">
        <v>11.613487529608401</v>
      </c>
      <c r="P552">
        <v>34.325285420175902</v>
      </c>
    </row>
    <row r="553" spans="1:17" x14ac:dyDescent="0.3">
      <c r="A553" t="s">
        <v>1233</v>
      </c>
      <c r="B553" t="s">
        <v>1234</v>
      </c>
      <c r="C553" t="s">
        <v>3125</v>
      </c>
      <c r="D553" t="s">
        <v>120</v>
      </c>
      <c r="E553">
        <v>9024.04952443</v>
      </c>
      <c r="F553">
        <v>1061.1500000000001</v>
      </c>
      <c r="G553">
        <v>29.672261597807498</v>
      </c>
      <c r="H553">
        <v>-9.1299421881751499</v>
      </c>
      <c r="I553">
        <v>-1.16327104944535</v>
      </c>
      <c r="J553">
        <v>0.673308349861652</v>
      </c>
      <c r="K553">
        <v>1158.68127795635</v>
      </c>
      <c r="L553">
        <v>1064.38127114034</v>
      </c>
      <c r="M553">
        <v>31.079036874891798</v>
      </c>
      <c r="N553">
        <v>0.38927675075860702</v>
      </c>
      <c r="O553">
        <v>31.4611506384582</v>
      </c>
      <c r="P553">
        <v>52.464080459770102</v>
      </c>
      <c r="Q553">
        <v>3.8320815800598998E-2</v>
      </c>
    </row>
    <row r="554" spans="1:17" x14ac:dyDescent="0.3">
      <c r="A554" t="s">
        <v>1235</v>
      </c>
      <c r="B554" t="s">
        <v>1236</v>
      </c>
      <c r="C554" t="s">
        <v>3122</v>
      </c>
      <c r="D554" t="s">
        <v>1237</v>
      </c>
      <c r="E554">
        <v>9015.3574625399997</v>
      </c>
      <c r="F554">
        <v>829.4</v>
      </c>
      <c r="G554">
        <v>-45.529176381236198</v>
      </c>
      <c r="H554">
        <v>-3.0307646620237798</v>
      </c>
      <c r="I554">
        <v>-15.4396469683803</v>
      </c>
      <c r="J554">
        <v>1.7541045078503299</v>
      </c>
      <c r="K554">
        <v>881.47124760495694</v>
      </c>
      <c r="L554">
        <v>960.18858237491497</v>
      </c>
      <c r="M554">
        <v>37.167926506319397</v>
      </c>
      <c r="N554">
        <v>0.75984405481169004</v>
      </c>
      <c r="O554">
        <v>56.378104653966702</v>
      </c>
      <c r="P554">
        <v>3.2876712328766899</v>
      </c>
      <c r="Q554">
        <v>-0.136767305211424</v>
      </c>
    </row>
    <row r="555" spans="1:17" x14ac:dyDescent="0.3">
      <c r="A555" t="s">
        <v>1238</v>
      </c>
      <c r="B555" t="s">
        <v>1239</v>
      </c>
      <c r="C555" t="s">
        <v>3117</v>
      </c>
      <c r="D555" t="s">
        <v>51</v>
      </c>
      <c r="E555">
        <v>8990.7129777499995</v>
      </c>
      <c r="F555">
        <v>518.29999999999995</v>
      </c>
      <c r="G555">
        <v>8.3276639826886303</v>
      </c>
      <c r="H555">
        <v>8.8121537360649391</v>
      </c>
      <c r="I555">
        <v>33.631211565754199</v>
      </c>
      <c r="J555">
        <v>10.227022224849</v>
      </c>
      <c r="K555">
        <v>500.12636435313601</v>
      </c>
      <c r="L555">
        <v>438.808996958487</v>
      </c>
      <c r="M555">
        <v>52.107904233335397</v>
      </c>
      <c r="N555">
        <v>1.46221132653699</v>
      </c>
      <c r="O555">
        <v>9.5890410958904209</v>
      </c>
      <c r="P555">
        <v>62.2222222222222</v>
      </c>
    </row>
    <row r="556" spans="1:17" x14ac:dyDescent="0.3">
      <c r="A556" t="s">
        <v>1240</v>
      </c>
      <c r="B556" t="s">
        <v>1241</v>
      </c>
      <c r="C556" t="s">
        <v>3114</v>
      </c>
      <c r="D556" t="s">
        <v>21</v>
      </c>
      <c r="E556">
        <v>8969.3510011350008</v>
      </c>
      <c r="F556">
        <v>1424.55</v>
      </c>
      <c r="G556">
        <v>-29.520107835812599</v>
      </c>
      <c r="H556">
        <v>-1.9299003878213701</v>
      </c>
      <c r="I556">
        <v>-6.2267450411424301</v>
      </c>
      <c r="J556">
        <v>-0.83549659468112503</v>
      </c>
      <c r="K556">
        <v>1540.31323119486</v>
      </c>
      <c r="L556">
        <v>1568.3167731644401</v>
      </c>
      <c r="M556">
        <v>15.909621256974299</v>
      </c>
      <c r="N556">
        <v>0.95170697969752804</v>
      </c>
      <c r="O556">
        <v>36.3553402828963</v>
      </c>
      <c r="P556">
        <v>2.7776775729591199</v>
      </c>
      <c r="Q556">
        <v>-6.9519604365347001E-2</v>
      </c>
    </row>
    <row r="557" spans="1:17" x14ac:dyDescent="0.3">
      <c r="A557" t="s">
        <v>1242</v>
      </c>
      <c r="B557" t="s">
        <v>1243</v>
      </c>
      <c r="C557" t="s">
        <v>3119</v>
      </c>
      <c r="D557" t="s">
        <v>215</v>
      </c>
      <c r="E557">
        <v>8955.6200281000001</v>
      </c>
      <c r="F557">
        <v>1451</v>
      </c>
      <c r="G557">
        <v>49.589702510756297</v>
      </c>
      <c r="H557">
        <v>-3.2994472881602901</v>
      </c>
      <c r="I557">
        <v>36.974260667392102</v>
      </c>
      <c r="J557">
        <v>-1.3381452207423501</v>
      </c>
      <c r="K557">
        <v>1527.6530453692701</v>
      </c>
      <c r="L557">
        <v>1313.7448554135799</v>
      </c>
      <c r="M557">
        <v>29.630874962581501</v>
      </c>
      <c r="N557">
        <v>0.59623938779300101</v>
      </c>
      <c r="O557">
        <v>21.1784975878704</v>
      </c>
      <c r="P557">
        <v>76.843388177940199</v>
      </c>
      <c r="Q557">
        <v>6.0071976100599001E-2</v>
      </c>
    </row>
    <row r="558" spans="1:17" x14ac:dyDescent="0.3">
      <c r="A558" t="s">
        <v>1244</v>
      </c>
      <c r="B558" t="s">
        <v>1245</v>
      </c>
      <c r="C558" t="s">
        <v>3116</v>
      </c>
      <c r="D558" t="s">
        <v>48</v>
      </c>
      <c r="E558">
        <v>8938.1079955200003</v>
      </c>
      <c r="F558">
        <v>520.29999999999995</v>
      </c>
      <c r="G558">
        <v>85.835785957876396</v>
      </c>
      <c r="H558">
        <v>-6.1229817077683704</v>
      </c>
      <c r="I558">
        <v>35.965441094241903</v>
      </c>
      <c r="J558">
        <v>-2.7406676780303698</v>
      </c>
      <c r="K558">
        <v>547.65627461411202</v>
      </c>
      <c r="L558">
        <v>458.32681946585302</v>
      </c>
      <c r="M558">
        <v>27.970545245242</v>
      </c>
      <c r="N558">
        <v>0.50473593235570102</v>
      </c>
      <c r="O558">
        <v>33.4422448587353</v>
      </c>
      <c r="P558">
        <v>124.99459459459401</v>
      </c>
      <c r="Q558">
        <v>0.21698094769972401</v>
      </c>
    </row>
    <row r="559" spans="1:17" x14ac:dyDescent="0.3">
      <c r="A559" t="s">
        <v>1246</v>
      </c>
      <c r="B559" t="s">
        <v>1247</v>
      </c>
      <c r="C559" t="s">
        <v>3125</v>
      </c>
      <c r="D559" t="s">
        <v>866</v>
      </c>
      <c r="E559">
        <v>8918.7606813839993</v>
      </c>
      <c r="F559">
        <v>191.58</v>
      </c>
      <c r="G559">
        <v>8.7183435367808997</v>
      </c>
      <c r="H559">
        <v>0.56592156146355299</v>
      </c>
      <c r="I559">
        <v>-16.5965952338302</v>
      </c>
      <c r="J559">
        <v>7.8978395830858501</v>
      </c>
      <c r="K559">
        <v>199.18581263998701</v>
      </c>
      <c r="L559">
        <v>194.105356820282</v>
      </c>
      <c r="M559">
        <v>46.011553141938997</v>
      </c>
      <c r="N559">
        <v>0.64106473816562703</v>
      </c>
      <c r="O559">
        <v>37.801440651424898</v>
      </c>
      <c r="P559">
        <v>42.227171492204903</v>
      </c>
      <c r="Q559">
        <v>0.109670505491183</v>
      </c>
    </row>
    <row r="560" spans="1:17" hidden="1" x14ac:dyDescent="0.3">
      <c r="A560" t="s">
        <v>1248</v>
      </c>
      <c r="B560" t="s">
        <v>1249</v>
      </c>
      <c r="C560" t="s">
        <v>3128</v>
      </c>
      <c r="D560" t="s">
        <v>234</v>
      </c>
      <c r="E560">
        <v>8902.0971418499994</v>
      </c>
      <c r="F560">
        <v>529.65</v>
      </c>
      <c r="G560">
        <v>87.809727188154596</v>
      </c>
      <c r="H560">
        <v>18.491834939505399</v>
      </c>
      <c r="I560">
        <v>127.258555491411</v>
      </c>
      <c r="J560">
        <v>5.1649450311156704</v>
      </c>
      <c r="K560">
        <v>497.94946449241399</v>
      </c>
      <c r="L560">
        <v>396.79680376835398</v>
      </c>
      <c r="M560">
        <v>54.452800390162302</v>
      </c>
      <c r="N560">
        <v>1.8871581845093599</v>
      </c>
      <c r="O560">
        <v>12.149532710280299</v>
      </c>
      <c r="P560">
        <v>152.45471877979</v>
      </c>
      <c r="Q560">
        <v>0.103106280497925</v>
      </c>
    </row>
    <row r="561" spans="1:17" x14ac:dyDescent="0.3">
      <c r="A561" t="s">
        <v>1250</v>
      </c>
      <c r="B561" t="s">
        <v>1251</v>
      </c>
      <c r="C561" t="s">
        <v>3111</v>
      </c>
      <c r="D561" t="s">
        <v>18</v>
      </c>
      <c r="E561">
        <v>8892.9888080000001</v>
      </c>
      <c r="F561">
        <v>597.20000000000005</v>
      </c>
      <c r="G561">
        <v>-19.281219252289301</v>
      </c>
      <c r="H561">
        <v>-28.4127717751389</v>
      </c>
      <c r="I561">
        <v>-37.6575805726605</v>
      </c>
      <c r="J561">
        <v>-2.0694348884089599</v>
      </c>
      <c r="K561">
        <v>799.367359266427</v>
      </c>
      <c r="L561">
        <v>845.52428967769004</v>
      </c>
      <c r="M561">
        <v>24.5804096520874</v>
      </c>
      <c r="N561">
        <v>1.9388243409766801</v>
      </c>
      <c r="O561">
        <v>113.496316141995</v>
      </c>
      <c r="P561">
        <v>3.3128622091514699</v>
      </c>
      <c r="Q561">
        <v>0.153941639472606</v>
      </c>
    </row>
    <row r="562" spans="1:17" x14ac:dyDescent="0.3">
      <c r="A562" t="s">
        <v>1252</v>
      </c>
      <c r="B562" t="s">
        <v>1253</v>
      </c>
      <c r="C562" t="s">
        <v>3119</v>
      </c>
      <c r="D562" t="s">
        <v>62</v>
      </c>
      <c r="E562">
        <v>8833.4319261100009</v>
      </c>
      <c r="F562">
        <v>6704.05</v>
      </c>
      <c r="G562">
        <v>41.0061225085812</v>
      </c>
      <c r="H562">
        <v>2.77322508059255</v>
      </c>
      <c r="I562">
        <v>-30.362007499295199</v>
      </c>
      <c r="J562">
        <v>-3.2359214739056599</v>
      </c>
      <c r="K562">
        <v>7292.1961688913698</v>
      </c>
      <c r="L562">
        <v>7091.6281631394804</v>
      </c>
      <c r="M562">
        <v>34.501509724038598</v>
      </c>
      <c r="N562">
        <v>1.8944732084259199</v>
      </c>
      <c r="O562">
        <v>53.308074969607901</v>
      </c>
      <c r="P562">
        <v>101.141614161416</v>
      </c>
      <c r="Q562">
        <v>0.123662488311254</v>
      </c>
    </row>
    <row r="563" spans="1:17" x14ac:dyDescent="0.3">
      <c r="A563" t="s">
        <v>1254</v>
      </c>
      <c r="B563" t="s">
        <v>1255</v>
      </c>
      <c r="C563" t="s">
        <v>578</v>
      </c>
      <c r="D563" t="s">
        <v>423</v>
      </c>
      <c r="E563">
        <v>8805.9217977299995</v>
      </c>
      <c r="F563">
        <v>336.45</v>
      </c>
      <c r="G563">
        <v>36.421419788120502</v>
      </c>
      <c r="H563">
        <v>1.44780882391085</v>
      </c>
      <c r="I563">
        <v>-15.6623581850113</v>
      </c>
      <c r="J563">
        <v>-2.25721293981288</v>
      </c>
      <c r="K563">
        <v>367.26402232379297</v>
      </c>
      <c r="L563">
        <v>339.283109583537</v>
      </c>
      <c r="M563">
        <v>32.251901866090599</v>
      </c>
      <c r="N563">
        <v>0.61851271413688103</v>
      </c>
      <c r="O563">
        <v>25.2192004755535</v>
      </c>
      <c r="P563">
        <v>60.4817553064631</v>
      </c>
      <c r="Q563">
        <v>0.118637334719343</v>
      </c>
    </row>
    <row r="564" spans="1:17" x14ac:dyDescent="0.3">
      <c r="A564" t="s">
        <v>1256</v>
      </c>
      <c r="B564" t="s">
        <v>1257</v>
      </c>
      <c r="C564" t="s">
        <v>3113</v>
      </c>
      <c r="D564" t="s">
        <v>144</v>
      </c>
      <c r="E564">
        <v>8804.3488862619997</v>
      </c>
      <c r="F564">
        <v>81.86</v>
      </c>
      <c r="G564">
        <v>-32.042831186192203</v>
      </c>
      <c r="H564">
        <v>-1.4600396344550399</v>
      </c>
      <c r="I564">
        <v>-5.8317348804683</v>
      </c>
      <c r="J564">
        <v>1.69366060599399</v>
      </c>
      <c r="K564">
        <v>85.789098414412706</v>
      </c>
      <c r="L564">
        <v>85.6435909041614</v>
      </c>
      <c r="M564">
        <v>32.955186838443801</v>
      </c>
      <c r="N564">
        <v>0.291852314029168</v>
      </c>
      <c r="O564">
        <v>29.257268507207399</v>
      </c>
      <c r="P564">
        <v>13.066298342541399</v>
      </c>
    </row>
    <row r="565" spans="1:17" hidden="1" x14ac:dyDescent="0.3">
      <c r="A565" t="s">
        <v>1258</v>
      </c>
      <c r="B565" t="s">
        <v>1259</v>
      </c>
      <c r="C565" t="s">
        <v>3128</v>
      </c>
      <c r="D565" t="s">
        <v>271</v>
      </c>
      <c r="E565">
        <v>8770.5653760000005</v>
      </c>
      <c r="F565">
        <v>4377.6000000000004</v>
      </c>
      <c r="G565">
        <v>285.63593956386501</v>
      </c>
      <c r="H565">
        <v>-4.1305195818580698</v>
      </c>
      <c r="I565">
        <v>86.958181610627307</v>
      </c>
      <c r="J565">
        <v>6.1543402921797998</v>
      </c>
      <c r="K565">
        <v>4437.7619904308103</v>
      </c>
      <c r="L565">
        <v>3354.0751150425499</v>
      </c>
      <c r="M565">
        <v>39.1219550132462</v>
      </c>
      <c r="N565">
        <v>0.94895172546665596</v>
      </c>
      <c r="O565">
        <v>17.0687134502923</v>
      </c>
      <c r="P565">
        <v>371.24172452769199</v>
      </c>
      <c r="Q565">
        <v>0.17736579237035599</v>
      </c>
    </row>
    <row r="566" spans="1:17" x14ac:dyDescent="0.3">
      <c r="A566" t="s">
        <v>1260</v>
      </c>
      <c r="B566" t="s">
        <v>1261</v>
      </c>
      <c r="C566" t="s">
        <v>3124</v>
      </c>
      <c r="D566" t="s">
        <v>464</v>
      </c>
      <c r="E566">
        <v>8738.6573783759995</v>
      </c>
      <c r="F566">
        <v>141.36000000000001</v>
      </c>
      <c r="G566">
        <v>10.3312721926736</v>
      </c>
      <c r="H566">
        <v>-21.066982440414701</v>
      </c>
      <c r="I566">
        <v>-21.3745475108758</v>
      </c>
      <c r="J566">
        <v>-6.6490829363529302</v>
      </c>
      <c r="K566">
        <v>183.68042302627299</v>
      </c>
      <c r="L566">
        <v>175.02451849956199</v>
      </c>
      <c r="M566">
        <v>23.365705671602299</v>
      </c>
      <c r="N566">
        <v>1.2142099698333799</v>
      </c>
      <c r="O566">
        <v>67.374080362195699</v>
      </c>
      <c r="P566">
        <v>39.9603960396039</v>
      </c>
      <c r="Q566">
        <v>0.161520305529575</v>
      </c>
    </row>
    <row r="567" spans="1:17" x14ac:dyDescent="0.3">
      <c r="A567" t="s">
        <v>1262</v>
      </c>
      <c r="B567" t="s">
        <v>1263</v>
      </c>
      <c r="C567" t="s">
        <v>3122</v>
      </c>
      <c r="D567" t="s">
        <v>809</v>
      </c>
      <c r="E567">
        <v>8724.6902843000007</v>
      </c>
      <c r="F567">
        <v>6765.4</v>
      </c>
      <c r="G567">
        <v>-44.979465288994</v>
      </c>
      <c r="H567">
        <v>-5.4919054625472903</v>
      </c>
      <c r="I567">
        <v>-11.5548332400967</v>
      </c>
      <c r="J567">
        <v>2.3927928764729098</v>
      </c>
      <c r="K567">
        <v>7758.0448867432997</v>
      </c>
      <c r="L567">
        <v>8054.42313184253</v>
      </c>
      <c r="M567">
        <v>27.016100980002001</v>
      </c>
      <c r="N567">
        <v>0.69388828668689995</v>
      </c>
      <c r="O567">
        <v>59.487243917580599</v>
      </c>
      <c r="P567">
        <v>2.6429178298337201</v>
      </c>
      <c r="Q567">
        <v>1.1147621468804001E-2</v>
      </c>
    </row>
    <row r="568" spans="1:17" x14ac:dyDescent="0.3">
      <c r="A568" t="s">
        <v>1264</v>
      </c>
      <c r="B568" t="s">
        <v>1265</v>
      </c>
      <c r="C568" t="s">
        <v>3127</v>
      </c>
      <c r="D568" t="s">
        <v>411</v>
      </c>
      <c r="E568">
        <v>8699.9221124960004</v>
      </c>
      <c r="F568">
        <v>106.72</v>
      </c>
      <c r="G568">
        <v>48.230423170894397</v>
      </c>
      <c r="H568">
        <v>20.210825367354499</v>
      </c>
      <c r="I568">
        <v>58.3634000618691</v>
      </c>
      <c r="J568">
        <v>0.15239896322775301</v>
      </c>
      <c r="K568">
        <v>94.288184720971003</v>
      </c>
      <c r="L568">
        <v>82.695867475640796</v>
      </c>
      <c r="M568">
        <v>59.315129585251398</v>
      </c>
      <c r="N568">
        <v>2.0289516562562402</v>
      </c>
      <c r="O568">
        <v>12.022113943028399</v>
      </c>
      <c r="P568">
        <v>72.267958030669803</v>
      </c>
      <c r="Q568">
        <v>0.10080889300192</v>
      </c>
    </row>
    <row r="569" spans="1:17" x14ac:dyDescent="0.3">
      <c r="A569" t="s">
        <v>1266</v>
      </c>
      <c r="B569" t="s">
        <v>1267</v>
      </c>
      <c r="C569" t="s">
        <v>3126</v>
      </c>
      <c r="D569" t="s">
        <v>138</v>
      </c>
      <c r="E569">
        <v>8683.0976816999992</v>
      </c>
      <c r="F569">
        <v>1041.3</v>
      </c>
      <c r="G569">
        <v>161.91093908166701</v>
      </c>
      <c r="H569">
        <v>26.9788660875614</v>
      </c>
      <c r="I569">
        <v>22.868018017056801</v>
      </c>
      <c r="J569">
        <v>-3.4779160189109901</v>
      </c>
      <c r="K569">
        <v>974.11719376437804</v>
      </c>
      <c r="L569">
        <v>831.896649317531</v>
      </c>
      <c r="M569">
        <v>42.9393326643997</v>
      </c>
      <c r="N569">
        <v>1.4864425546665401</v>
      </c>
      <c r="O569">
        <v>14.760395659272</v>
      </c>
      <c r="P569">
        <v>185.248596082728</v>
      </c>
      <c r="Q569">
        <v>0.14233536960248799</v>
      </c>
    </row>
    <row r="570" spans="1:17" x14ac:dyDescent="0.3">
      <c r="A570" t="s">
        <v>1268</v>
      </c>
      <c r="B570" t="s">
        <v>1269</v>
      </c>
      <c r="C570" t="s">
        <v>3124</v>
      </c>
      <c r="D570" t="s">
        <v>287</v>
      </c>
      <c r="E570">
        <v>8675.9052153600005</v>
      </c>
      <c r="F570">
        <v>3734.4</v>
      </c>
      <c r="G570">
        <v>145.48122362198001</v>
      </c>
      <c r="H570">
        <v>8.2617580225901506</v>
      </c>
      <c r="I570">
        <v>120.343026833981</v>
      </c>
      <c r="J570">
        <v>-1.5853603281406099</v>
      </c>
      <c r="K570">
        <v>3656.8760997572499</v>
      </c>
      <c r="L570">
        <v>2692.2076611427401</v>
      </c>
      <c r="M570">
        <v>36.311267863838196</v>
      </c>
      <c r="N570">
        <v>0.58871992981274301</v>
      </c>
      <c r="O570">
        <v>15.540649100256999</v>
      </c>
      <c r="P570">
        <v>187.815028901734</v>
      </c>
      <c r="Q570">
        <v>0.14480407914117399</v>
      </c>
    </row>
    <row r="571" spans="1:17" x14ac:dyDescent="0.3">
      <c r="A571" t="s">
        <v>1270</v>
      </c>
      <c r="B571" t="s">
        <v>1271</v>
      </c>
      <c r="C571" t="s">
        <v>3117</v>
      </c>
      <c r="D571" t="s">
        <v>51</v>
      </c>
      <c r="E571">
        <v>8653.3408335099994</v>
      </c>
      <c r="F571">
        <v>5213.05</v>
      </c>
      <c r="G571">
        <v>-18.9006078737421</v>
      </c>
      <c r="H571">
        <v>8.7501780159310893</v>
      </c>
      <c r="I571">
        <v>3.8845340952001299</v>
      </c>
      <c r="J571">
        <v>0.14266092120428001</v>
      </c>
      <c r="K571">
        <v>5277.3919352279299</v>
      </c>
      <c r="L571">
        <v>5133.6770730155404</v>
      </c>
      <c r="M571">
        <v>39.658166291782003</v>
      </c>
      <c r="N571">
        <v>2.1881982700280198</v>
      </c>
      <c r="O571">
        <v>11.8980251484255</v>
      </c>
      <c r="P571">
        <v>12.433813934930001</v>
      </c>
      <c r="Q571">
        <v>-3.4898888210049002E-2</v>
      </c>
    </row>
    <row r="572" spans="1:17" x14ac:dyDescent="0.3">
      <c r="A572" t="s">
        <v>1272</v>
      </c>
      <c r="B572" t="s">
        <v>1273</v>
      </c>
      <c r="C572" t="s">
        <v>3116</v>
      </c>
      <c r="D572" t="s">
        <v>48</v>
      </c>
      <c r="E572">
        <v>8650.776296</v>
      </c>
      <c r="F572">
        <v>307.60000000000002</v>
      </c>
      <c r="G572">
        <v>-4.2082273209879899</v>
      </c>
      <c r="H572">
        <v>-5.4718386755223802</v>
      </c>
      <c r="I572">
        <v>18.5853493984267</v>
      </c>
      <c r="J572">
        <v>0.808686463032951</v>
      </c>
      <c r="K572">
        <v>312.79895549437401</v>
      </c>
      <c r="L572">
        <v>310.71522538007503</v>
      </c>
      <c r="M572">
        <v>61.9081268295242</v>
      </c>
      <c r="N572">
        <v>2.5111577633864899</v>
      </c>
      <c r="O572">
        <v>35.045513654096197</v>
      </c>
      <c r="P572">
        <v>29.926082365364302</v>
      </c>
      <c r="Q572">
        <v>-9.3023506927139999E-3</v>
      </c>
    </row>
    <row r="573" spans="1:17" hidden="1" x14ac:dyDescent="0.3">
      <c r="A573" t="s">
        <v>1274</v>
      </c>
      <c r="B573" t="s">
        <v>1275</v>
      </c>
      <c r="C573" t="s">
        <v>3128</v>
      </c>
      <c r="D573" t="s">
        <v>449</v>
      </c>
      <c r="E573">
        <v>8650.4441396799994</v>
      </c>
      <c r="F573">
        <v>1129.4000000000001</v>
      </c>
      <c r="G573">
        <v>6.9270535980454397</v>
      </c>
      <c r="H573">
        <v>16.8191763414804</v>
      </c>
      <c r="I573">
        <v>21.853272314531502</v>
      </c>
      <c r="J573">
        <v>-1.7784950723005</v>
      </c>
      <c r="K573">
        <v>1087.61780357215</v>
      </c>
      <c r="L573">
        <v>976.64954872222904</v>
      </c>
      <c r="M573">
        <v>47.117016521075598</v>
      </c>
      <c r="N573">
        <v>1.5592216114269399</v>
      </c>
      <c r="O573">
        <v>10.182397733309701</v>
      </c>
      <c r="P573">
        <v>49.066191513231701</v>
      </c>
      <c r="Q573">
        <v>5.6704399529115997E-2</v>
      </c>
    </row>
    <row r="574" spans="1:17" x14ac:dyDescent="0.3">
      <c r="A574" t="s">
        <v>1276</v>
      </c>
      <c r="B574" t="s">
        <v>1277</v>
      </c>
      <c r="C574" t="s">
        <v>3119</v>
      </c>
      <c r="D574" t="s">
        <v>215</v>
      </c>
      <c r="E574">
        <v>8643.8969635199992</v>
      </c>
      <c r="F574">
        <v>1962.3</v>
      </c>
      <c r="G574">
        <v>55.418524658208497</v>
      </c>
      <c r="H574">
        <v>-2.9312178061138201E-3</v>
      </c>
      <c r="I574">
        <v>-4.8904874242735801</v>
      </c>
      <c r="J574">
        <v>4.3561027100666898</v>
      </c>
      <c r="K574">
        <v>2089.0328915457299</v>
      </c>
      <c r="L574">
        <v>1896.0385829101599</v>
      </c>
      <c r="M574">
        <v>37.455863307480001</v>
      </c>
      <c r="N574">
        <v>0.43951989479084802</v>
      </c>
      <c r="O574">
        <v>22.254497273607502</v>
      </c>
      <c r="P574">
        <v>97.613293051359506</v>
      </c>
      <c r="Q574">
        <v>0.147860694406593</v>
      </c>
    </row>
    <row r="575" spans="1:17" x14ac:dyDescent="0.3">
      <c r="A575" t="s">
        <v>1278</v>
      </c>
      <c r="B575" t="s">
        <v>1279</v>
      </c>
      <c r="C575" t="s">
        <v>3125</v>
      </c>
      <c r="D575" t="s">
        <v>968</v>
      </c>
      <c r="E575">
        <v>8643.3317587759993</v>
      </c>
      <c r="F575">
        <v>62.53</v>
      </c>
      <c r="G575">
        <v>-18.993199611551798</v>
      </c>
      <c r="H575">
        <v>-3.05744898410321</v>
      </c>
      <c r="I575">
        <v>-16.481639557923401</v>
      </c>
      <c r="J575">
        <v>-1.14993170248771</v>
      </c>
      <c r="K575">
        <v>72.426593062287594</v>
      </c>
      <c r="L575">
        <v>73.624145556123807</v>
      </c>
      <c r="M575">
        <v>26.965329472067701</v>
      </c>
      <c r="N575">
        <v>0.875552394889339</v>
      </c>
      <c r="O575">
        <v>51.687190148728597</v>
      </c>
      <c r="P575">
        <v>5.6249999999999902</v>
      </c>
      <c r="Q575">
        <v>3.2958292516423002E-2</v>
      </c>
    </row>
    <row r="576" spans="1:17" hidden="1" x14ac:dyDescent="0.3">
      <c r="A576" t="s">
        <v>1280</v>
      </c>
      <c r="B576" t="s">
        <v>1281</v>
      </c>
      <c r="C576" t="s">
        <v>3128</v>
      </c>
      <c r="D576" t="s">
        <v>728</v>
      </c>
      <c r="E576">
        <v>8642.3479203879997</v>
      </c>
      <c r="F576">
        <v>515.77</v>
      </c>
      <c r="G576">
        <v>-5.9002331828880097</v>
      </c>
      <c r="H576">
        <v>5.1914320985921298</v>
      </c>
      <c r="I576">
        <v>-1.10590949785076</v>
      </c>
      <c r="J576">
        <v>1.5848077914943</v>
      </c>
      <c r="K576">
        <v>530.68239227440301</v>
      </c>
      <c r="L576">
        <v>511.65596695010498</v>
      </c>
      <c r="M576">
        <v>73.886051750125603</v>
      </c>
      <c r="N576">
        <v>0.38676384445547901</v>
      </c>
      <c r="O576">
        <v>8.7635961765903492</v>
      </c>
      <c r="P576">
        <v>17.013022369436001</v>
      </c>
      <c r="Q576">
        <v>-1.0545973830429E-2</v>
      </c>
    </row>
    <row r="577" spans="1:17" hidden="1" x14ac:dyDescent="0.3">
      <c r="A577" t="s">
        <v>1282</v>
      </c>
      <c r="B577" t="s">
        <v>1283</v>
      </c>
      <c r="C577" t="s">
        <v>3128</v>
      </c>
      <c r="D577" t="s">
        <v>138</v>
      </c>
      <c r="E577">
        <v>8635.2000000000007</v>
      </c>
      <c r="F577">
        <v>4305</v>
      </c>
      <c r="G577">
        <v>-28.406221230455799</v>
      </c>
      <c r="H577">
        <v>2.2382485007207</v>
      </c>
      <c r="I577">
        <v>-14.5933590440352</v>
      </c>
      <c r="J577">
        <v>0.62352529503901899</v>
      </c>
      <c r="K577">
        <v>4521.4465686988096</v>
      </c>
      <c r="L577">
        <v>4679.1583570539897</v>
      </c>
      <c r="M577">
        <v>36.200613955722197</v>
      </c>
      <c r="N577">
        <v>0.56247153484135404</v>
      </c>
      <c r="O577">
        <v>61.9976771196283</v>
      </c>
      <c r="P577">
        <v>2.4695031240702101</v>
      </c>
      <c r="Q577">
        <v>-8.0036296518915001E-2</v>
      </c>
    </row>
    <row r="578" spans="1:17" hidden="1" x14ac:dyDescent="0.3">
      <c r="A578" t="s">
        <v>1284</v>
      </c>
      <c r="B578" t="s">
        <v>1285</v>
      </c>
      <c r="C578" t="s">
        <v>3128</v>
      </c>
      <c r="D578" t="s">
        <v>229</v>
      </c>
      <c r="E578">
        <v>8620.6668538199992</v>
      </c>
      <c r="F578">
        <v>308.2</v>
      </c>
      <c r="G578">
        <v>-24.217676211461001</v>
      </c>
      <c r="H578">
        <v>2.3571782561155401</v>
      </c>
      <c r="I578">
        <v>-9.6337780967675695</v>
      </c>
      <c r="J578">
        <v>-1.2077638541492</v>
      </c>
      <c r="K578">
        <v>326.39691216863901</v>
      </c>
      <c r="M578">
        <v>32.189687077425098</v>
      </c>
      <c r="N578">
        <v>0.74561220195151001</v>
      </c>
      <c r="O578">
        <v>20.8306294613887</v>
      </c>
      <c r="P578">
        <v>9.2714057791171598</v>
      </c>
    </row>
    <row r="579" spans="1:17" x14ac:dyDescent="0.3">
      <c r="A579" t="s">
        <v>1286</v>
      </c>
      <c r="B579" t="s">
        <v>1287</v>
      </c>
      <c r="C579" t="s">
        <v>3126</v>
      </c>
      <c r="D579" t="s">
        <v>138</v>
      </c>
      <c r="E579">
        <v>8571.77540047</v>
      </c>
      <c r="F579">
        <v>380.45</v>
      </c>
      <c r="G579">
        <v>125.718737293861</v>
      </c>
      <c r="H579">
        <v>1.0036299012124801</v>
      </c>
      <c r="I579">
        <v>-0.85789663590059795</v>
      </c>
      <c r="J579">
        <v>-9.1326403097325208</v>
      </c>
      <c r="K579">
        <v>419.41595617488099</v>
      </c>
      <c r="L579">
        <v>371.90119823382901</v>
      </c>
      <c r="M579">
        <v>23.983180018451101</v>
      </c>
      <c r="N579">
        <v>0.60094603263165003</v>
      </c>
      <c r="O579">
        <v>49.717439873833598</v>
      </c>
      <c r="P579">
        <v>154.48160535117</v>
      </c>
      <c r="Q579">
        <v>9.7263585332679994E-2</v>
      </c>
    </row>
    <row r="580" spans="1:17" x14ac:dyDescent="0.3">
      <c r="A580" t="s">
        <v>1288</v>
      </c>
      <c r="B580" t="s">
        <v>1289</v>
      </c>
      <c r="C580" t="s">
        <v>3122</v>
      </c>
      <c r="D580" t="s">
        <v>423</v>
      </c>
      <c r="E580">
        <v>8548.1000684099999</v>
      </c>
      <c r="F580">
        <v>279.89999999999998</v>
      </c>
      <c r="G580">
        <v>-13.159456441636101</v>
      </c>
      <c r="H580">
        <v>-1.9738581279052001</v>
      </c>
      <c r="I580">
        <v>8.2247149207558792</v>
      </c>
      <c r="J580">
        <v>4.0170407777348203</v>
      </c>
      <c r="K580">
        <v>302.62245888398098</v>
      </c>
      <c r="L580">
        <v>292.50515863029699</v>
      </c>
      <c r="M580">
        <v>34.519817381739699</v>
      </c>
      <c r="N580">
        <v>0.63619225322137496</v>
      </c>
      <c r="O580">
        <v>32.868881743479797</v>
      </c>
      <c r="P580">
        <v>31.408450704225299</v>
      </c>
      <c r="Q580">
        <v>-6.1483686849750002E-2</v>
      </c>
    </row>
    <row r="581" spans="1:17" x14ac:dyDescent="0.3">
      <c r="A581" t="s">
        <v>1290</v>
      </c>
      <c r="B581" t="s">
        <v>1291</v>
      </c>
      <c r="C581" t="s">
        <v>3123</v>
      </c>
      <c r="D581" t="s">
        <v>88</v>
      </c>
      <c r="E581">
        <v>8484.8538604099995</v>
      </c>
      <c r="F581">
        <v>175.51</v>
      </c>
      <c r="G581">
        <v>4.7826469308684496</v>
      </c>
      <c r="H581">
        <v>-9.8887983587794892</v>
      </c>
      <c r="I581">
        <v>-18.2977958617405</v>
      </c>
      <c r="J581">
        <v>-3.8334706109416898</v>
      </c>
      <c r="K581">
        <v>204.58683038525399</v>
      </c>
      <c r="L581">
        <v>199.90577642171601</v>
      </c>
      <c r="M581">
        <v>16.1501016882847</v>
      </c>
      <c r="N581">
        <v>0.53034741359991</v>
      </c>
      <c r="O581">
        <v>42.835166087402399</v>
      </c>
      <c r="P581">
        <v>30.393759286775602</v>
      </c>
      <c r="Q581">
        <v>6.0891206134411999E-2</v>
      </c>
    </row>
    <row r="582" spans="1:17" x14ac:dyDescent="0.3">
      <c r="A582" t="s">
        <v>1292</v>
      </c>
      <c r="B582" t="s">
        <v>1293</v>
      </c>
      <c r="C582" t="s">
        <v>3115</v>
      </c>
      <c r="D582" t="s">
        <v>992</v>
      </c>
      <c r="E582">
        <v>8475.6462760859995</v>
      </c>
      <c r="F582">
        <v>39.82</v>
      </c>
      <c r="G582">
        <v>-41.526402225930902</v>
      </c>
      <c r="H582">
        <v>-9.3335881412255901</v>
      </c>
      <c r="I582">
        <v>-10.1660392201963</v>
      </c>
      <c r="J582">
        <v>-2.4360693859480702</v>
      </c>
      <c r="K582">
        <v>44.862647614223903</v>
      </c>
      <c r="L582">
        <v>46.2912656291833</v>
      </c>
      <c r="M582">
        <v>28.132292914817501</v>
      </c>
      <c r="N582">
        <v>0.386469326929959</v>
      </c>
      <c r="O582">
        <v>41.888498242089398</v>
      </c>
      <c r="P582">
        <v>8.9466484268125797</v>
      </c>
      <c r="Q582">
        <v>4.3628736964082003E-2</v>
      </c>
    </row>
    <row r="583" spans="1:17" x14ac:dyDescent="0.3">
      <c r="A583" t="s">
        <v>1294</v>
      </c>
      <c r="B583" t="s">
        <v>1295</v>
      </c>
      <c r="C583" t="s">
        <v>3112</v>
      </c>
      <c r="D583" t="s">
        <v>234</v>
      </c>
      <c r="E583">
        <v>8449.3661463000008</v>
      </c>
      <c r="F583">
        <v>716.85</v>
      </c>
      <c r="G583">
        <v>-21.368267741732101</v>
      </c>
      <c r="H583">
        <v>7.4698365091374601</v>
      </c>
      <c r="I583">
        <v>-3.2453266570066002</v>
      </c>
      <c r="J583">
        <v>-1.8463272233961801</v>
      </c>
      <c r="K583">
        <v>755.40486623865797</v>
      </c>
      <c r="L583">
        <v>728.39027615093596</v>
      </c>
      <c r="M583">
        <v>33.346399607451197</v>
      </c>
      <c r="N583">
        <v>1.5254289494732201</v>
      </c>
      <c r="O583">
        <v>28.5764106856385</v>
      </c>
      <c r="P583">
        <v>12.7920698607505</v>
      </c>
      <c r="Q583">
        <v>7.9214203494725993E-2</v>
      </c>
    </row>
    <row r="584" spans="1:17" hidden="1" x14ac:dyDescent="0.3">
      <c r="A584" t="s">
        <v>1296</v>
      </c>
      <c r="B584" t="s">
        <v>1297</v>
      </c>
      <c r="C584" t="s">
        <v>3128</v>
      </c>
      <c r="D584" t="s">
        <v>21</v>
      </c>
      <c r="E584">
        <v>8414.2946166999991</v>
      </c>
      <c r="F584">
        <v>1523.9</v>
      </c>
      <c r="G584">
        <v>52.774928672368297</v>
      </c>
      <c r="H584">
        <v>-3.9595352958903698</v>
      </c>
      <c r="I584">
        <v>16.653045693667099</v>
      </c>
      <c r="J584">
        <v>-3.15510821048461</v>
      </c>
      <c r="K584">
        <v>1651.8283270274001</v>
      </c>
      <c r="L584">
        <v>1421.83093954218</v>
      </c>
      <c r="M584">
        <v>33.5413142657127</v>
      </c>
      <c r="N584">
        <v>0.57488415321852004</v>
      </c>
      <c r="O584">
        <v>30.7008333880175</v>
      </c>
      <c r="P584">
        <v>78.233918128654906</v>
      </c>
      <c r="Q584">
        <v>0.239646330259042</v>
      </c>
    </row>
    <row r="585" spans="1:17" x14ac:dyDescent="0.3">
      <c r="A585" t="s">
        <v>1298</v>
      </c>
      <c r="B585" t="s">
        <v>1299</v>
      </c>
      <c r="C585" t="s">
        <v>3127</v>
      </c>
      <c r="D585" t="s">
        <v>411</v>
      </c>
      <c r="E585">
        <v>8412.1401487999992</v>
      </c>
      <c r="F585">
        <v>152.47999999999999</v>
      </c>
      <c r="G585">
        <v>2.85149122669204</v>
      </c>
      <c r="H585">
        <v>-5.8496528260099803</v>
      </c>
      <c r="I585">
        <v>2.9183935548306801</v>
      </c>
      <c r="J585">
        <v>2.1988925127378298</v>
      </c>
      <c r="K585">
        <v>172.43905592331001</v>
      </c>
      <c r="L585">
        <v>170.23171977516799</v>
      </c>
      <c r="M585">
        <v>32.5761456489615</v>
      </c>
      <c r="N585">
        <v>0.61375726291813204</v>
      </c>
      <c r="O585">
        <v>60.676810073452202</v>
      </c>
      <c r="P585">
        <v>28.783783783783701</v>
      </c>
      <c r="Q585">
        <v>7.6429231233957007E-2</v>
      </c>
    </row>
    <row r="586" spans="1:17" hidden="1" x14ac:dyDescent="0.3">
      <c r="A586" t="s">
        <v>1300</v>
      </c>
      <c r="B586" t="s">
        <v>1301</v>
      </c>
      <c r="C586" t="s">
        <v>3128</v>
      </c>
      <c r="D586" t="s">
        <v>728</v>
      </c>
      <c r="E586">
        <v>8375.5088797930002</v>
      </c>
      <c r="F586">
        <v>249.24</v>
      </c>
      <c r="G586">
        <v>1.5937809982230999</v>
      </c>
      <c r="H586">
        <v>1.44940575642136</v>
      </c>
      <c r="I586">
        <v>0.60366541527517803</v>
      </c>
      <c r="J586">
        <v>2.4717231513215698</v>
      </c>
      <c r="K586">
        <v>259.88351181624</v>
      </c>
      <c r="L586">
        <v>247.650528761712</v>
      </c>
      <c r="M586">
        <v>59.785019392106697</v>
      </c>
      <c r="N586">
        <v>1.54187351355597</v>
      </c>
      <c r="O586">
        <v>11.2381640186165</v>
      </c>
      <c r="P586">
        <v>23.447251114413</v>
      </c>
      <c r="Q586">
        <v>1.1816369177710001E-3</v>
      </c>
    </row>
    <row r="587" spans="1:17" hidden="1" x14ac:dyDescent="0.3">
      <c r="A587" t="s">
        <v>1302</v>
      </c>
      <c r="B587" t="s">
        <v>1303</v>
      </c>
      <c r="C587" t="s">
        <v>3128</v>
      </c>
      <c r="D587" t="s">
        <v>1304</v>
      </c>
      <c r="E587">
        <v>8369.7008711939998</v>
      </c>
      <c r="F587">
        <v>1230.3900000000001</v>
      </c>
      <c r="K587">
        <v>1221.0284065276701</v>
      </c>
      <c r="L587">
        <v>1201.49851616978</v>
      </c>
      <c r="M587">
        <v>68.273684852772604</v>
      </c>
      <c r="N587">
        <v>1</v>
      </c>
      <c r="Q587">
        <v>-6.1080809493942997E-2</v>
      </c>
    </row>
    <row r="588" spans="1:17" x14ac:dyDescent="0.3">
      <c r="A588" t="s">
        <v>1305</v>
      </c>
      <c r="B588" t="s">
        <v>1306</v>
      </c>
      <c r="C588" t="s">
        <v>3121</v>
      </c>
      <c r="D588" t="s">
        <v>75</v>
      </c>
      <c r="E588">
        <v>8351.2298821500008</v>
      </c>
      <c r="F588">
        <v>1084.5</v>
      </c>
      <c r="G588">
        <v>-36.050834985025197</v>
      </c>
      <c r="H588">
        <v>-4.8218789698348798</v>
      </c>
      <c r="I588">
        <v>-30.279119885528601</v>
      </c>
      <c r="J588">
        <v>-2.6090695751609201</v>
      </c>
      <c r="K588">
        <v>1225.2918019646399</v>
      </c>
      <c r="L588">
        <v>1346.6398858160101</v>
      </c>
      <c r="M588">
        <v>25.0461989205149</v>
      </c>
      <c r="N588">
        <v>0.58586123905078902</v>
      </c>
      <c r="O588">
        <v>66.159520516366996</v>
      </c>
      <c r="P588">
        <v>0.34233900814211099</v>
      </c>
      <c r="Q588">
        <v>-5.0146065230795997E-2</v>
      </c>
    </row>
    <row r="589" spans="1:17" x14ac:dyDescent="0.3">
      <c r="A589" t="s">
        <v>1307</v>
      </c>
      <c r="B589" t="s">
        <v>1308</v>
      </c>
      <c r="C589" t="s">
        <v>3121</v>
      </c>
      <c r="D589" t="s">
        <v>75</v>
      </c>
      <c r="E589">
        <v>8347.5144820400001</v>
      </c>
      <c r="F589">
        <v>709.4</v>
      </c>
      <c r="G589">
        <v>-30.623964446734998</v>
      </c>
      <c r="H589">
        <v>-10.0225379590764</v>
      </c>
      <c r="I589">
        <v>-13.197392546701201</v>
      </c>
      <c r="J589">
        <v>-9.2289971677073801</v>
      </c>
      <c r="K589">
        <v>788.67154046452595</v>
      </c>
      <c r="L589">
        <v>805.01380628419997</v>
      </c>
      <c r="M589">
        <v>24.1006742814616</v>
      </c>
      <c r="N589">
        <v>1.08120383277465</v>
      </c>
      <c r="O589">
        <v>40.950098674936498</v>
      </c>
      <c r="P589">
        <v>2.8115942028985299</v>
      </c>
      <c r="Q589">
        <v>3.2426497891210001E-3</v>
      </c>
    </row>
    <row r="590" spans="1:17" x14ac:dyDescent="0.3">
      <c r="A590" t="s">
        <v>1309</v>
      </c>
      <c r="B590" t="s">
        <v>1310</v>
      </c>
      <c r="C590" t="s">
        <v>3127</v>
      </c>
      <c r="D590" t="s">
        <v>287</v>
      </c>
      <c r="E590">
        <v>8346.17985683999</v>
      </c>
      <c r="F590">
        <v>676.2</v>
      </c>
      <c r="G590">
        <v>5.1434884997625003</v>
      </c>
      <c r="H590">
        <v>7.69131679653636</v>
      </c>
      <c r="I590">
        <v>8.2059340138757195E-2</v>
      </c>
      <c r="J590">
        <v>4.5544696296014102</v>
      </c>
      <c r="K590">
        <v>678.42647210797395</v>
      </c>
      <c r="L590">
        <v>672.56627906272502</v>
      </c>
      <c r="M590">
        <v>55.567913210976101</v>
      </c>
      <c r="N590">
        <v>0.75868600791023599</v>
      </c>
      <c r="O590">
        <v>23.883466430050198</v>
      </c>
      <c r="P590">
        <v>31.046511627906899</v>
      </c>
    </row>
    <row r="591" spans="1:17" hidden="1" x14ac:dyDescent="0.3">
      <c r="A591" t="s">
        <v>1311</v>
      </c>
      <c r="B591" t="s">
        <v>1312</v>
      </c>
      <c r="C591" t="s">
        <v>3128</v>
      </c>
      <c r="D591" t="s">
        <v>1313</v>
      </c>
      <c r="E591">
        <v>8342.7993600000009</v>
      </c>
      <c r="F591">
        <v>4047</v>
      </c>
      <c r="G591">
        <v>546.60028369107204</v>
      </c>
      <c r="H591">
        <v>29.461741264564999</v>
      </c>
      <c r="I591">
        <v>111.49056410732</v>
      </c>
      <c r="J591">
        <v>3.1646641261778399</v>
      </c>
      <c r="K591">
        <v>3708.5075354209198</v>
      </c>
      <c r="L591">
        <v>2727.6593359252702</v>
      </c>
      <c r="M591">
        <v>48.421789178722399</v>
      </c>
      <c r="N591">
        <v>1.39644406815536</v>
      </c>
      <c r="O591">
        <v>17.370892018779301</v>
      </c>
      <c r="P591">
        <v>579.99663950264596</v>
      </c>
      <c r="Q591">
        <v>0.37032963170073302</v>
      </c>
    </row>
    <row r="592" spans="1:17" x14ac:dyDescent="0.3">
      <c r="A592" t="s">
        <v>1314</v>
      </c>
      <c r="B592" t="s">
        <v>1315</v>
      </c>
      <c r="C592" t="s">
        <v>3124</v>
      </c>
      <c r="D592" t="s">
        <v>1316</v>
      </c>
      <c r="E592">
        <v>8323.2318317499994</v>
      </c>
      <c r="F592">
        <v>261.25</v>
      </c>
      <c r="G592">
        <v>13.5332626361468</v>
      </c>
      <c r="H592">
        <v>5.8757628346807396</v>
      </c>
      <c r="I592">
        <v>32.158866042771997</v>
      </c>
      <c r="J592">
        <v>4.0439271862919597</v>
      </c>
      <c r="K592">
        <v>257.75408801763803</v>
      </c>
      <c r="L592">
        <v>227.25364423361</v>
      </c>
      <c r="M592">
        <v>46.8086328806315</v>
      </c>
      <c r="N592">
        <v>0.50718230341783399</v>
      </c>
      <c r="O592">
        <v>7.2153110047846898</v>
      </c>
      <c r="P592">
        <v>54.0389150943396</v>
      </c>
      <c r="Q592">
        <v>1.1392804157136E-2</v>
      </c>
    </row>
    <row r="593" spans="1:17" x14ac:dyDescent="0.3">
      <c r="A593" t="s">
        <v>1317</v>
      </c>
      <c r="B593" t="s">
        <v>1318</v>
      </c>
      <c r="C593" t="s">
        <v>3124</v>
      </c>
      <c r="D593" t="s">
        <v>385</v>
      </c>
      <c r="E593">
        <v>8303.3345249399899</v>
      </c>
      <c r="F593">
        <v>365.9</v>
      </c>
      <c r="G593">
        <v>91.011040511094194</v>
      </c>
      <c r="H593">
        <v>5.2878109823610799</v>
      </c>
      <c r="I593">
        <v>31.701698458679299</v>
      </c>
      <c r="J593">
        <v>-0.67831507524164902</v>
      </c>
      <c r="K593">
        <v>401.57788934727398</v>
      </c>
      <c r="L593">
        <v>324.54226487645002</v>
      </c>
      <c r="M593">
        <v>24.103715914199501</v>
      </c>
      <c r="N593">
        <v>0.63478390168899501</v>
      </c>
      <c r="O593">
        <v>29.543591145121599</v>
      </c>
      <c r="P593">
        <v>126.213292117465</v>
      </c>
      <c r="Q593">
        <v>0.15573505996512099</v>
      </c>
    </row>
    <row r="594" spans="1:17" x14ac:dyDescent="0.3">
      <c r="A594" t="s">
        <v>1319</v>
      </c>
      <c r="B594" t="s">
        <v>1320</v>
      </c>
      <c r="C594" t="s">
        <v>3115</v>
      </c>
      <c r="D594" t="s">
        <v>992</v>
      </c>
      <c r="E594">
        <v>8297.3274770399894</v>
      </c>
      <c r="F594">
        <v>379.05</v>
      </c>
      <c r="G594">
        <v>-16.079072034636201</v>
      </c>
      <c r="H594">
        <v>-5.2087575831729902</v>
      </c>
      <c r="I594">
        <v>2.8904200764881001</v>
      </c>
      <c r="J594">
        <v>0.82584867771217896</v>
      </c>
      <c r="K594">
        <v>423.86543491899602</v>
      </c>
      <c r="L594">
        <v>396.29725421715602</v>
      </c>
      <c r="M594">
        <v>27.493228325823701</v>
      </c>
      <c r="N594">
        <v>0.29302102462405499</v>
      </c>
      <c r="O594">
        <v>36.657433056324997</v>
      </c>
      <c r="P594">
        <v>41.700934579439199</v>
      </c>
      <c r="Q594">
        <v>7.0745505010389995E-2</v>
      </c>
    </row>
    <row r="595" spans="1:17" x14ac:dyDescent="0.3">
      <c r="A595" t="s">
        <v>1321</v>
      </c>
      <c r="B595" t="s">
        <v>1322</v>
      </c>
      <c r="C595" t="s">
        <v>3127</v>
      </c>
      <c r="D595" t="s">
        <v>287</v>
      </c>
      <c r="E595">
        <v>8244.7411051800009</v>
      </c>
      <c r="F595">
        <v>1911.1</v>
      </c>
      <c r="G595">
        <v>86.178720916089105</v>
      </c>
      <c r="H595">
        <v>-5.0143190271911999</v>
      </c>
      <c r="I595">
        <v>46.329961883321602</v>
      </c>
      <c r="J595">
        <v>-2.3462422614504601</v>
      </c>
      <c r="K595">
        <v>2051.6722342543299</v>
      </c>
      <c r="L595">
        <v>1656.2067594903499</v>
      </c>
      <c r="M595">
        <v>27.399434384386101</v>
      </c>
      <c r="N595">
        <v>0.67965379931092096</v>
      </c>
      <c r="O595">
        <v>25.935325205379101</v>
      </c>
      <c r="P595">
        <v>115.189730886161</v>
      </c>
      <c r="Q595">
        <v>9.8915500613212998E-2</v>
      </c>
    </row>
    <row r="596" spans="1:17" x14ac:dyDescent="0.3">
      <c r="A596" t="s">
        <v>1323</v>
      </c>
      <c r="B596" t="s">
        <v>1324</v>
      </c>
      <c r="C596" t="s">
        <v>3122</v>
      </c>
      <c r="D596" t="s">
        <v>85</v>
      </c>
      <c r="E596">
        <v>8228.4755697599994</v>
      </c>
      <c r="F596">
        <v>1058.7</v>
      </c>
      <c r="G596">
        <v>30.9675250624725</v>
      </c>
      <c r="H596">
        <v>-16.021075943257902</v>
      </c>
      <c r="I596">
        <v>19.8369836193732</v>
      </c>
      <c r="J596">
        <v>-2.1496669040885101</v>
      </c>
      <c r="K596">
        <v>1224.6204878603901</v>
      </c>
      <c r="L596">
        <v>1025.32395886431</v>
      </c>
      <c r="M596">
        <v>20.748696594558002</v>
      </c>
      <c r="N596">
        <v>0.85560011740366604</v>
      </c>
      <c r="O596">
        <v>45.839236799848798</v>
      </c>
      <c r="P596">
        <v>58.511753256475501</v>
      </c>
    </row>
    <row r="597" spans="1:17" hidden="1" x14ac:dyDescent="0.3">
      <c r="A597" t="s">
        <v>1325</v>
      </c>
      <c r="B597" t="s">
        <v>1326</v>
      </c>
      <c r="C597" t="s">
        <v>3128</v>
      </c>
      <c r="D597" t="s">
        <v>271</v>
      </c>
      <c r="E597">
        <v>8213.1090764399996</v>
      </c>
      <c r="F597">
        <v>68.209999999999994</v>
      </c>
      <c r="G597">
        <v>5.6179843911693901</v>
      </c>
      <c r="H597">
        <v>-8.1211507455661707</v>
      </c>
      <c r="I597">
        <v>22.2371370596784</v>
      </c>
      <c r="J597">
        <v>2.4863030728167801</v>
      </c>
      <c r="K597">
        <v>76.230361386640496</v>
      </c>
      <c r="L597">
        <v>69.503180837667699</v>
      </c>
      <c r="M597">
        <v>32.490623655178901</v>
      </c>
      <c r="N597">
        <v>0.49643820227013602</v>
      </c>
      <c r="O597">
        <v>53.936372965840697</v>
      </c>
      <c r="P597">
        <v>66.163215590742894</v>
      </c>
      <c r="Q597">
        <v>8.4694612746040995E-2</v>
      </c>
    </row>
    <row r="598" spans="1:17" x14ac:dyDescent="0.3">
      <c r="A598" t="s">
        <v>1327</v>
      </c>
      <c r="B598" t="s">
        <v>1328</v>
      </c>
      <c r="C598" t="s">
        <v>3126</v>
      </c>
      <c r="D598" t="s">
        <v>138</v>
      </c>
      <c r="E598">
        <v>8206.7525483310001</v>
      </c>
      <c r="F598">
        <v>152.41</v>
      </c>
      <c r="G598">
        <v>-40.675248278215001</v>
      </c>
      <c r="H598">
        <v>-14.435364131587299</v>
      </c>
      <c r="I598">
        <v>-30.358448097234</v>
      </c>
      <c r="J598">
        <v>2.7565630116547202</v>
      </c>
      <c r="K598">
        <v>177.60611568167201</v>
      </c>
      <c r="L598">
        <v>190.49734904003699</v>
      </c>
      <c r="M598">
        <v>29.794894386908702</v>
      </c>
      <c r="N598">
        <v>0.70004556514690097</v>
      </c>
      <c r="O598">
        <v>86.929991470375896</v>
      </c>
      <c r="P598">
        <v>0.99396991584388406</v>
      </c>
      <c r="Q598">
        <v>0.117632108767886</v>
      </c>
    </row>
    <row r="599" spans="1:17" x14ac:dyDescent="0.3">
      <c r="A599" t="s">
        <v>1329</v>
      </c>
      <c r="B599" t="s">
        <v>1330</v>
      </c>
      <c r="C599" t="s">
        <v>3125</v>
      </c>
      <c r="D599" t="s">
        <v>120</v>
      </c>
      <c r="E599">
        <v>8166.9149905199902</v>
      </c>
      <c r="F599">
        <v>683.6</v>
      </c>
      <c r="G599">
        <v>-37.1086094192909</v>
      </c>
      <c r="H599">
        <v>6.3447863116342198</v>
      </c>
      <c r="I599">
        <v>-8.7156465593406001</v>
      </c>
      <c r="J599">
        <v>6.2671554418436202</v>
      </c>
      <c r="K599">
        <v>672.33040095756905</v>
      </c>
      <c r="L599">
        <v>691.31154535470296</v>
      </c>
      <c r="M599">
        <v>60.6989416372748</v>
      </c>
      <c r="N599">
        <v>0.491448941727129</v>
      </c>
      <c r="O599">
        <v>24.195435927442901</v>
      </c>
      <c r="P599">
        <v>14.199799532241901</v>
      </c>
      <c r="Q599">
        <v>-8.8955552343341002E-2</v>
      </c>
    </row>
    <row r="600" spans="1:17" hidden="1" x14ac:dyDescent="0.3">
      <c r="A600" t="s">
        <v>1331</v>
      </c>
      <c r="B600" t="s">
        <v>1332</v>
      </c>
      <c r="C600" t="s">
        <v>3128</v>
      </c>
      <c r="D600" t="s">
        <v>105</v>
      </c>
      <c r="E600">
        <v>8134.63985675</v>
      </c>
      <c r="F600">
        <v>2534.9</v>
      </c>
      <c r="G600">
        <v>-36.149716833614598</v>
      </c>
      <c r="H600">
        <v>4.6110959639532796</v>
      </c>
      <c r="I600">
        <v>-5.16419208259122</v>
      </c>
      <c r="J600">
        <v>2.2496976575695902</v>
      </c>
      <c r="K600">
        <v>2625.7139668832601</v>
      </c>
      <c r="L600">
        <v>2674.42228310989</v>
      </c>
      <c r="M600">
        <v>39.689300267556803</v>
      </c>
      <c r="N600">
        <v>0.85804383286308905</v>
      </c>
      <c r="O600">
        <v>22.213894039212501</v>
      </c>
      <c r="P600">
        <v>7.91400595998297</v>
      </c>
      <c r="Q600">
        <v>8.3884362127909992E-3</v>
      </c>
    </row>
    <row r="601" spans="1:17" x14ac:dyDescent="0.3">
      <c r="A601" t="s">
        <v>1333</v>
      </c>
      <c r="B601" t="s">
        <v>1334</v>
      </c>
      <c r="C601" t="s">
        <v>3116</v>
      </c>
      <c r="D601" t="s">
        <v>48</v>
      </c>
      <c r="E601">
        <v>8122.2254148000002</v>
      </c>
      <c r="F601">
        <v>2569</v>
      </c>
      <c r="G601">
        <v>11.8080536347279</v>
      </c>
      <c r="H601">
        <v>-8.5590488347381299</v>
      </c>
      <c r="I601">
        <v>0.82614209663936999</v>
      </c>
      <c r="J601">
        <v>-6.0265425454465804</v>
      </c>
      <c r="K601">
        <v>2999.37464795803</v>
      </c>
      <c r="L601">
        <v>2752.02505984869</v>
      </c>
      <c r="M601">
        <v>20.127648523419101</v>
      </c>
      <c r="N601">
        <v>0.34322679621348401</v>
      </c>
      <c r="O601">
        <v>44.998053717399699</v>
      </c>
      <c r="P601">
        <v>34.4128919176989</v>
      </c>
      <c r="Q601">
        <v>0.18619155280206401</v>
      </c>
    </row>
    <row r="602" spans="1:17" x14ac:dyDescent="0.3">
      <c r="A602" t="s">
        <v>1335</v>
      </c>
      <c r="B602" t="s">
        <v>1336</v>
      </c>
      <c r="C602" t="s">
        <v>3124</v>
      </c>
      <c r="D602" t="s">
        <v>271</v>
      </c>
      <c r="E602">
        <v>8109.99319285399</v>
      </c>
      <c r="F602">
        <v>69.790000000000006</v>
      </c>
      <c r="G602">
        <v>33.5318380627848</v>
      </c>
      <c r="H602">
        <v>-5.0152353048441798</v>
      </c>
      <c r="I602">
        <v>9.7341625554291404</v>
      </c>
      <c r="J602">
        <v>2.6426941273920899</v>
      </c>
      <c r="K602">
        <v>75.981290183540693</v>
      </c>
      <c r="L602">
        <v>67.996416425868702</v>
      </c>
      <c r="M602">
        <v>30.789127131087401</v>
      </c>
      <c r="N602">
        <v>0.52492751793903702</v>
      </c>
      <c r="O602">
        <v>33.830061613411601</v>
      </c>
      <c r="P602">
        <v>76.237373737373701</v>
      </c>
      <c r="Q602">
        <v>0.161759632529616</v>
      </c>
    </row>
    <row r="603" spans="1:17" hidden="1" x14ac:dyDescent="0.3">
      <c r="A603" t="s">
        <v>1337</v>
      </c>
      <c r="B603" t="s">
        <v>1338</v>
      </c>
      <c r="C603" t="s">
        <v>3128</v>
      </c>
      <c r="D603" t="s">
        <v>138</v>
      </c>
      <c r="E603">
        <v>8095.8399276</v>
      </c>
      <c r="F603">
        <v>503</v>
      </c>
      <c r="G603">
        <v>42.012835405861402</v>
      </c>
      <c r="H603">
        <v>-7.87277941006126</v>
      </c>
      <c r="I603">
        <v>40.257373278924398</v>
      </c>
      <c r="J603">
        <v>-3.82467465856802</v>
      </c>
      <c r="K603">
        <v>571.65719780137897</v>
      </c>
      <c r="L603">
        <v>462.87622072734302</v>
      </c>
      <c r="M603">
        <v>23.029579488158699</v>
      </c>
      <c r="N603">
        <v>0.487928947677507</v>
      </c>
      <c r="O603">
        <v>38.916500994035701</v>
      </c>
      <c r="P603">
        <v>105.306122448979</v>
      </c>
    </row>
    <row r="604" spans="1:17" x14ac:dyDescent="0.3">
      <c r="A604" t="s">
        <v>1339</v>
      </c>
      <c r="B604" t="s">
        <v>1340</v>
      </c>
      <c r="C604" t="s">
        <v>3117</v>
      </c>
      <c r="D604" t="s">
        <v>51</v>
      </c>
      <c r="E604">
        <v>8081.895307535</v>
      </c>
      <c r="F604">
        <v>1974.35</v>
      </c>
      <c r="G604">
        <v>61.491567984079197</v>
      </c>
      <c r="H604">
        <v>28.235200362882001</v>
      </c>
      <c r="I604">
        <v>53.803361039046699</v>
      </c>
      <c r="J604">
        <v>3.7169211692409698</v>
      </c>
      <c r="K604">
        <v>1710.6786217926399</v>
      </c>
      <c r="L604">
        <v>1418.30774103984</v>
      </c>
      <c r="M604">
        <v>56.131650076978602</v>
      </c>
      <c r="N604">
        <v>1.3483646459810601</v>
      </c>
      <c r="O604">
        <v>7.8836072631498899</v>
      </c>
      <c r="P604">
        <v>96.560306635472102</v>
      </c>
      <c r="Q604">
        <v>7.9284206368424995E-2</v>
      </c>
    </row>
    <row r="605" spans="1:17" x14ac:dyDescent="0.3">
      <c r="A605" t="s">
        <v>1341</v>
      </c>
      <c r="B605" t="s">
        <v>1342</v>
      </c>
      <c r="C605" t="s">
        <v>3117</v>
      </c>
      <c r="D605" t="s">
        <v>51</v>
      </c>
      <c r="E605">
        <v>8070.4958638799999</v>
      </c>
      <c r="F605">
        <v>495.7</v>
      </c>
      <c r="G605">
        <v>7.2034022541933398</v>
      </c>
      <c r="H605">
        <v>-1.5386086251156299</v>
      </c>
      <c r="I605">
        <v>6.8240390139054403</v>
      </c>
      <c r="J605">
        <v>-4.5584273193400699</v>
      </c>
      <c r="K605">
        <v>529.89345072016897</v>
      </c>
      <c r="L605">
        <v>486.75461791033598</v>
      </c>
      <c r="M605">
        <v>27.118968255306999</v>
      </c>
      <c r="N605">
        <v>0.19270982576210499</v>
      </c>
      <c r="O605">
        <v>32.913052249344297</v>
      </c>
      <c r="P605">
        <v>31.068217874140601</v>
      </c>
      <c r="Q605">
        <v>6.2197391772280002E-2</v>
      </c>
    </row>
    <row r="606" spans="1:17" x14ac:dyDescent="0.3">
      <c r="A606" t="s">
        <v>1343</v>
      </c>
      <c r="B606" t="s">
        <v>1344</v>
      </c>
      <c r="C606" t="s">
        <v>3117</v>
      </c>
      <c r="D606" t="s">
        <v>51</v>
      </c>
      <c r="E606">
        <v>8066.2830463800001</v>
      </c>
      <c r="F606">
        <v>824.85</v>
      </c>
      <c r="G606">
        <v>104.47988419179499</v>
      </c>
      <c r="H606">
        <v>5.2873775112205896</v>
      </c>
      <c r="I606">
        <v>58.751230104035997</v>
      </c>
      <c r="J606">
        <v>8.3774560306249697</v>
      </c>
      <c r="K606">
        <v>816.45755830189898</v>
      </c>
      <c r="L606">
        <v>649.10551954485504</v>
      </c>
      <c r="M606">
        <v>43.277099513960103</v>
      </c>
      <c r="N606">
        <v>0.64958304735502004</v>
      </c>
      <c r="O606">
        <v>16.324180153967301</v>
      </c>
      <c r="P606">
        <v>163.40411943158199</v>
      </c>
      <c r="Q606">
        <v>3.7698607941983001E-2</v>
      </c>
    </row>
    <row r="607" spans="1:17" x14ac:dyDescent="0.3">
      <c r="A607" t="s">
        <v>1345</v>
      </c>
      <c r="B607" t="s">
        <v>1346</v>
      </c>
      <c r="C607" t="s">
        <v>3119</v>
      </c>
      <c r="D607" t="s">
        <v>215</v>
      </c>
      <c r="E607">
        <v>8059.189488</v>
      </c>
      <c r="F607">
        <v>408.8</v>
      </c>
      <c r="G607">
        <v>10.662040211992201</v>
      </c>
      <c r="H607">
        <v>10.196750489001699</v>
      </c>
      <c r="I607">
        <v>31.618983380310802</v>
      </c>
      <c r="J607">
        <v>-2.8989804588417898</v>
      </c>
      <c r="K607">
        <v>426.411238166229</v>
      </c>
      <c r="L607">
        <v>366.32282047429999</v>
      </c>
      <c r="M607">
        <v>29.848801801696499</v>
      </c>
      <c r="N607">
        <v>1.0104652739919</v>
      </c>
      <c r="O607">
        <v>18.713307240704498</v>
      </c>
      <c r="P607">
        <v>70.262390670553899</v>
      </c>
    </row>
    <row r="608" spans="1:17" x14ac:dyDescent="0.3">
      <c r="A608" t="s">
        <v>1347</v>
      </c>
      <c r="B608" t="s">
        <v>1348</v>
      </c>
      <c r="C608" t="s">
        <v>3123</v>
      </c>
      <c r="D608" t="s">
        <v>234</v>
      </c>
      <c r="E608">
        <v>8055.5306594100002</v>
      </c>
      <c r="F608">
        <v>490.1</v>
      </c>
      <c r="G608">
        <v>8.5239920582712099</v>
      </c>
      <c r="H608">
        <v>-8.0725822384086907</v>
      </c>
      <c r="I608">
        <v>17.7767955588969</v>
      </c>
      <c r="J608">
        <v>0.85455365590251398</v>
      </c>
      <c r="K608">
        <v>548.81618002479195</v>
      </c>
      <c r="L608">
        <v>493.377935078137</v>
      </c>
      <c r="M608">
        <v>25.547515302215</v>
      </c>
      <c r="N608">
        <v>0.88732879984325297</v>
      </c>
      <c r="O608">
        <v>25.790654968373801</v>
      </c>
      <c r="P608">
        <v>38.017459870459</v>
      </c>
      <c r="Q608">
        <v>9.795065889099E-2</v>
      </c>
    </row>
    <row r="609" spans="1:17" x14ac:dyDescent="0.3">
      <c r="A609" t="s">
        <v>1349</v>
      </c>
      <c r="B609" t="s">
        <v>1350</v>
      </c>
      <c r="C609" t="s">
        <v>3124</v>
      </c>
      <c r="D609" t="s">
        <v>464</v>
      </c>
      <c r="E609">
        <v>8039.28512373999</v>
      </c>
      <c r="F609">
        <v>599.95000000000005</v>
      </c>
      <c r="G609">
        <v>-48.409914231751898</v>
      </c>
      <c r="H609">
        <v>4.0146507321081</v>
      </c>
      <c r="I609">
        <v>-31.541853704733398</v>
      </c>
      <c r="J609">
        <v>-1.1277199290719999</v>
      </c>
      <c r="K609">
        <v>627.779214664915</v>
      </c>
      <c r="L609">
        <v>686.44651242455302</v>
      </c>
      <c r="M609">
        <v>36.821701563503801</v>
      </c>
      <c r="N609">
        <v>0.79634408184504901</v>
      </c>
      <c r="O609">
        <v>82.848570714226099</v>
      </c>
      <c r="P609">
        <v>5.9046778464254297</v>
      </c>
      <c r="Q609">
        <v>9.8288431412701993E-2</v>
      </c>
    </row>
    <row r="610" spans="1:17" x14ac:dyDescent="0.3">
      <c r="A610" t="s">
        <v>1351</v>
      </c>
      <c r="B610" t="s">
        <v>1352</v>
      </c>
      <c r="C610" t="s">
        <v>3127</v>
      </c>
      <c r="D610" t="s">
        <v>411</v>
      </c>
      <c r="E610">
        <v>8008.2672235</v>
      </c>
      <c r="F610">
        <v>545</v>
      </c>
      <c r="G610">
        <v>-41.001660003381801</v>
      </c>
      <c r="H610">
        <v>-3.7249968994123002</v>
      </c>
      <c r="I610">
        <v>-22.555368742751501</v>
      </c>
      <c r="J610">
        <v>-0.73544084312733504</v>
      </c>
      <c r="K610">
        <v>636.80703422331101</v>
      </c>
      <c r="L610">
        <v>659.51512958768296</v>
      </c>
      <c r="M610">
        <v>19.033156493162402</v>
      </c>
      <c r="N610">
        <v>0.80019606581445402</v>
      </c>
      <c r="O610">
        <v>49.5229357798165</v>
      </c>
      <c r="P610">
        <v>0.47008940916213299</v>
      </c>
      <c r="Q610">
        <v>2.8521174131155999E-2</v>
      </c>
    </row>
    <row r="611" spans="1:17" x14ac:dyDescent="0.3">
      <c r="A611" t="s">
        <v>1353</v>
      </c>
      <c r="B611" t="s">
        <v>1354</v>
      </c>
      <c r="C611" t="s">
        <v>3127</v>
      </c>
      <c r="D611" t="s">
        <v>475</v>
      </c>
      <c r="E611">
        <v>7947.0773463599999</v>
      </c>
      <c r="F611">
        <v>729.35</v>
      </c>
      <c r="G611">
        <v>-41.777047703235802</v>
      </c>
      <c r="H611">
        <v>4.7253166457381903</v>
      </c>
      <c r="I611">
        <v>-14.0723569778027</v>
      </c>
      <c r="J611">
        <v>3.0160131437966702</v>
      </c>
      <c r="K611">
        <v>740.25454953640701</v>
      </c>
      <c r="L611">
        <v>800.60428967403004</v>
      </c>
      <c r="M611">
        <v>40.417634267096901</v>
      </c>
      <c r="N611">
        <v>1.0840499485959101</v>
      </c>
      <c r="O611">
        <v>51.683005415781103</v>
      </c>
      <c r="P611">
        <v>8.4051724137930997</v>
      </c>
      <c r="Q611">
        <v>-4.0779071094824003E-2</v>
      </c>
    </row>
    <row r="612" spans="1:17" hidden="1" x14ac:dyDescent="0.3">
      <c r="A612" t="s">
        <v>1355</v>
      </c>
      <c r="B612" t="s">
        <v>1356</v>
      </c>
      <c r="C612" t="s">
        <v>3128</v>
      </c>
      <c r="D612" t="s">
        <v>244</v>
      </c>
      <c r="E612">
        <v>7936.7111346600004</v>
      </c>
      <c r="F612">
        <v>1585.35</v>
      </c>
      <c r="G612">
        <v>1694.81297921736</v>
      </c>
      <c r="H612">
        <v>6.0946287221144404</v>
      </c>
      <c r="I612">
        <v>64.723347096283106</v>
      </c>
      <c r="J612">
        <v>1.69952625585158</v>
      </c>
      <c r="K612">
        <v>1536.98108762271</v>
      </c>
      <c r="L612">
        <v>1055.2355949846001</v>
      </c>
      <c r="M612">
        <v>32.822296289453298</v>
      </c>
      <c r="N612">
        <v>0.52080014189708501</v>
      </c>
      <c r="O612">
        <v>19.8441984419844</v>
      </c>
    </row>
    <row r="613" spans="1:17" x14ac:dyDescent="0.3">
      <c r="A613" t="s">
        <v>1357</v>
      </c>
      <c r="B613" t="s">
        <v>1358</v>
      </c>
      <c r="C613" t="s">
        <v>3116</v>
      </c>
      <c r="D613" t="s">
        <v>48</v>
      </c>
      <c r="E613">
        <v>7932.1909818000004</v>
      </c>
      <c r="F613">
        <v>309.2</v>
      </c>
      <c r="G613">
        <v>-24.071096840470101</v>
      </c>
      <c r="H613">
        <v>-24.245433939214099</v>
      </c>
      <c r="I613">
        <v>-33.9833024206998</v>
      </c>
      <c r="J613">
        <v>3.88817125081846</v>
      </c>
      <c r="K613">
        <v>385.63920909245201</v>
      </c>
      <c r="L613">
        <v>421.92316028985999</v>
      </c>
      <c r="M613">
        <v>32.528119753734401</v>
      </c>
      <c r="N613">
        <v>0.72768246500516798</v>
      </c>
      <c r="O613">
        <v>85.899094437257403</v>
      </c>
      <c r="P613">
        <v>4.6185078666892201</v>
      </c>
      <c r="Q613">
        <v>-8.7254862855270007E-3</v>
      </c>
    </row>
    <row r="614" spans="1:17" x14ac:dyDescent="0.3">
      <c r="A614" t="s">
        <v>1359</v>
      </c>
      <c r="B614" t="s">
        <v>1360</v>
      </c>
      <c r="C614" t="s">
        <v>3113</v>
      </c>
      <c r="D614" t="s">
        <v>512</v>
      </c>
      <c r="E614">
        <v>7919.1568280880001</v>
      </c>
      <c r="F614">
        <v>239.76</v>
      </c>
      <c r="G614">
        <v>-12.8492574326172</v>
      </c>
      <c r="H614">
        <v>-4.73922654731542</v>
      </c>
      <c r="I614">
        <v>2.9219489602399702</v>
      </c>
      <c r="J614">
        <v>1.45857659440224</v>
      </c>
      <c r="K614">
        <v>259.97946970522099</v>
      </c>
      <c r="L614">
        <v>244.29230444863899</v>
      </c>
      <c r="M614">
        <v>27.604015760034901</v>
      </c>
      <c r="N614">
        <v>0.61298654375851303</v>
      </c>
      <c r="O614">
        <v>24.124124124124101</v>
      </c>
      <c r="P614">
        <v>18.928571428571399</v>
      </c>
      <c r="Q614">
        <v>3.0918609922681001E-2</v>
      </c>
    </row>
    <row r="615" spans="1:17" x14ac:dyDescent="0.3">
      <c r="A615" t="s">
        <v>1361</v>
      </c>
      <c r="B615" t="s">
        <v>1362</v>
      </c>
      <c r="C615" t="s">
        <v>3127</v>
      </c>
      <c r="D615" t="s">
        <v>411</v>
      </c>
      <c r="E615">
        <v>7888.6596614099999</v>
      </c>
      <c r="F615">
        <v>197.97</v>
      </c>
      <c r="G615">
        <v>-12.0920220606417</v>
      </c>
      <c r="H615">
        <v>-4.7819967126801597</v>
      </c>
      <c r="I615">
        <v>-17.1449617574991</v>
      </c>
      <c r="J615">
        <v>-0.17489056005005801</v>
      </c>
      <c r="K615">
        <v>212.744088635987</v>
      </c>
      <c r="L615">
        <v>220.23336696464699</v>
      </c>
      <c r="M615">
        <v>38.982948935603098</v>
      </c>
      <c r="N615">
        <v>0.87272290616160597</v>
      </c>
      <c r="O615">
        <v>62.777188462898401</v>
      </c>
      <c r="P615">
        <v>10.474330357142801</v>
      </c>
      <c r="Q615">
        <v>5.9008161247884001E-2</v>
      </c>
    </row>
    <row r="616" spans="1:17" hidden="1" x14ac:dyDescent="0.3">
      <c r="A616" t="s">
        <v>1363</v>
      </c>
      <c r="B616" t="s">
        <v>1364</v>
      </c>
      <c r="C616" t="s">
        <v>3128</v>
      </c>
      <c r="D616" t="s">
        <v>48</v>
      </c>
      <c r="E616">
        <v>7836.0400399999999</v>
      </c>
      <c r="F616">
        <v>716</v>
      </c>
      <c r="G616">
        <v>178.791704183788</v>
      </c>
      <c r="H616">
        <v>4.1956244987335101</v>
      </c>
      <c r="I616">
        <v>130.18998266124899</v>
      </c>
      <c r="J616">
        <v>6.7171451374967903</v>
      </c>
      <c r="K616">
        <v>735.26752562424599</v>
      </c>
      <c r="L616">
        <v>515.32930138901395</v>
      </c>
      <c r="M616">
        <v>35.677540678961002</v>
      </c>
      <c r="N616">
        <v>0.44872829060234798</v>
      </c>
      <c r="O616">
        <v>23.875698324022299</v>
      </c>
      <c r="P616">
        <v>363.28049175024199</v>
      </c>
    </row>
    <row r="617" spans="1:17" hidden="1" x14ac:dyDescent="0.3">
      <c r="A617" t="s">
        <v>1365</v>
      </c>
      <c r="B617" t="s">
        <v>1366</v>
      </c>
      <c r="C617" t="s">
        <v>3128</v>
      </c>
      <c r="D617" t="s">
        <v>234</v>
      </c>
      <c r="E617">
        <v>7834.3898773949904</v>
      </c>
      <c r="F617">
        <v>4640.05</v>
      </c>
      <c r="G617">
        <v>731.15725684827896</v>
      </c>
      <c r="H617">
        <v>51.669304336734299</v>
      </c>
      <c r="I617">
        <v>319.63804427437702</v>
      </c>
      <c r="J617">
        <v>-2.7677074539689501</v>
      </c>
      <c r="K617">
        <v>3653.3172558206002</v>
      </c>
      <c r="L617">
        <v>2207.2764319554499</v>
      </c>
      <c r="M617">
        <v>52.132108118811203</v>
      </c>
      <c r="N617">
        <v>1.39965633107181</v>
      </c>
      <c r="O617">
        <v>18.267044536157901</v>
      </c>
      <c r="P617">
        <v>755.93986349381998</v>
      </c>
      <c r="Q617">
        <v>0.31382428884668501</v>
      </c>
    </row>
    <row r="618" spans="1:17" x14ac:dyDescent="0.3">
      <c r="A618" t="s">
        <v>1367</v>
      </c>
      <c r="B618" t="s">
        <v>1368</v>
      </c>
      <c r="C618" t="s">
        <v>3124</v>
      </c>
      <c r="D618" t="s">
        <v>244</v>
      </c>
      <c r="E618">
        <v>7818.4846279499998</v>
      </c>
      <c r="F618">
        <v>405.15</v>
      </c>
      <c r="G618">
        <v>7.3669564873078004</v>
      </c>
      <c r="H618">
        <v>-77.528151129924694</v>
      </c>
      <c r="I618">
        <v>-21.8089018347059</v>
      </c>
      <c r="J618">
        <v>-0.87159507957288695</v>
      </c>
      <c r="K618">
        <v>443.36328234747901</v>
      </c>
      <c r="L618">
        <v>418.89776379999</v>
      </c>
      <c r="M618">
        <v>29.778320303125199</v>
      </c>
      <c r="N618">
        <v>0.157255172100946</v>
      </c>
      <c r="O618">
        <v>35.406639516228502</v>
      </c>
      <c r="P618">
        <v>30.357142857142801</v>
      </c>
      <c r="Q618">
        <v>-5.3179762076239999E-3</v>
      </c>
    </row>
    <row r="619" spans="1:17" x14ac:dyDescent="0.3">
      <c r="A619" t="s">
        <v>1369</v>
      </c>
      <c r="B619" t="s">
        <v>1370</v>
      </c>
      <c r="C619" t="s">
        <v>3124</v>
      </c>
      <c r="D619" t="s">
        <v>798</v>
      </c>
      <c r="E619">
        <v>7807.5884175899901</v>
      </c>
      <c r="F619">
        <v>195.45</v>
      </c>
      <c r="G619">
        <v>26.510212809958698</v>
      </c>
      <c r="H619">
        <v>10.8138467202219</v>
      </c>
      <c r="I619">
        <v>9.4804412569334708</v>
      </c>
      <c r="J619">
        <v>-2.4019579277859702</v>
      </c>
      <c r="K619">
        <v>214.749634904223</v>
      </c>
      <c r="L619">
        <v>204.170067873307</v>
      </c>
      <c r="M619">
        <v>28.070578696360499</v>
      </c>
      <c r="N619">
        <v>0.98241856789122795</v>
      </c>
      <c r="O619">
        <v>51.696085955487298</v>
      </c>
      <c r="P619">
        <v>50.693909020817202</v>
      </c>
      <c r="Q619">
        <v>0.173075757780946</v>
      </c>
    </row>
    <row r="620" spans="1:17" x14ac:dyDescent="0.3">
      <c r="A620" t="s">
        <v>1371</v>
      </c>
      <c r="B620" t="s">
        <v>1372</v>
      </c>
      <c r="C620" t="s">
        <v>3116</v>
      </c>
      <c r="D620" t="s">
        <v>48</v>
      </c>
      <c r="E620">
        <v>7806.1956755800002</v>
      </c>
      <c r="F620">
        <v>1197.8</v>
      </c>
      <c r="G620">
        <v>20.459373712585101</v>
      </c>
      <c r="H620">
        <v>-12.118246216184099</v>
      </c>
      <c r="I620">
        <v>-6.0537588321775297</v>
      </c>
      <c r="J620">
        <v>-5.0090942682841098</v>
      </c>
      <c r="K620">
        <v>1417.4025963577101</v>
      </c>
      <c r="L620">
        <v>1354.0998554990699</v>
      </c>
      <c r="M620">
        <v>25.356318175473898</v>
      </c>
      <c r="N620">
        <v>1.0256551228930699</v>
      </c>
      <c r="O620">
        <v>56.946067790950003</v>
      </c>
      <c r="P620">
        <v>48.776549496956797</v>
      </c>
      <c r="Q620">
        <v>6.6669283314026995E-2</v>
      </c>
    </row>
    <row r="621" spans="1:17" x14ac:dyDescent="0.3">
      <c r="A621" t="s">
        <v>1373</v>
      </c>
      <c r="B621" t="s">
        <v>1374</v>
      </c>
      <c r="C621" t="s">
        <v>3123</v>
      </c>
      <c r="D621" t="s">
        <v>449</v>
      </c>
      <c r="E621">
        <v>7775.0356876280002</v>
      </c>
      <c r="F621">
        <v>176.44</v>
      </c>
      <c r="G621">
        <v>-38.466613146952703</v>
      </c>
      <c r="H621">
        <v>1.30497439735038</v>
      </c>
      <c r="I621">
        <v>-2.0254670742004901</v>
      </c>
      <c r="J621">
        <v>0.31197424894808501</v>
      </c>
      <c r="K621">
        <v>188.97528683246</v>
      </c>
      <c r="L621">
        <v>191.58168495449999</v>
      </c>
      <c r="M621">
        <v>29.991540033255401</v>
      </c>
      <c r="N621">
        <v>0.39805422176329203</v>
      </c>
      <c r="O621">
        <v>23.3167082294264</v>
      </c>
      <c r="P621">
        <v>21.682758620689601</v>
      </c>
    </row>
    <row r="622" spans="1:17" x14ac:dyDescent="0.3">
      <c r="A622" t="s">
        <v>1375</v>
      </c>
      <c r="B622" t="s">
        <v>1376</v>
      </c>
      <c r="C622" t="s">
        <v>3113</v>
      </c>
      <c r="D622" t="s">
        <v>24</v>
      </c>
      <c r="E622">
        <v>7766.0985794339904</v>
      </c>
      <c r="F622">
        <v>205.53</v>
      </c>
      <c r="G622">
        <v>-29.391452460358199</v>
      </c>
      <c r="H622">
        <v>-2.2099307019931702</v>
      </c>
      <c r="I622">
        <v>-13.2022224210966</v>
      </c>
      <c r="J622">
        <v>0.27416025912395098</v>
      </c>
      <c r="K622">
        <v>220.14618262858801</v>
      </c>
      <c r="L622">
        <v>222.27387928370501</v>
      </c>
      <c r="M622">
        <v>28.775431683531</v>
      </c>
      <c r="N622">
        <v>0.37998378852266101</v>
      </c>
      <c r="O622">
        <v>39.420036004476202</v>
      </c>
      <c r="P622">
        <v>7.046875</v>
      </c>
      <c r="Q622">
        <v>0.113066029213601</v>
      </c>
    </row>
    <row r="623" spans="1:17" x14ac:dyDescent="0.3">
      <c r="A623" t="s">
        <v>1377</v>
      </c>
      <c r="B623" t="s">
        <v>1378</v>
      </c>
      <c r="C623" t="s">
        <v>3115</v>
      </c>
      <c r="D623" t="s">
        <v>350</v>
      </c>
      <c r="E623">
        <v>7703.3279202000003</v>
      </c>
      <c r="F623">
        <v>565.4</v>
      </c>
      <c r="G623">
        <v>22.409016768482399</v>
      </c>
      <c r="H623">
        <v>1.4486280442842101</v>
      </c>
      <c r="I623">
        <v>4.3237336290527599</v>
      </c>
      <c r="J623">
        <v>4.6944579621815299</v>
      </c>
      <c r="K623">
        <v>611.18351459128803</v>
      </c>
      <c r="L623">
        <v>582.26270727750796</v>
      </c>
      <c r="M623">
        <v>37.702500462061302</v>
      </c>
      <c r="N623">
        <v>0.481668595080746</v>
      </c>
      <c r="O623">
        <v>40.254686947293898</v>
      </c>
      <c r="P623">
        <v>46.268270598887497</v>
      </c>
      <c r="Q623">
        <v>-1.1233641679208E-2</v>
      </c>
    </row>
    <row r="624" spans="1:17" x14ac:dyDescent="0.3">
      <c r="A624" t="s">
        <v>1379</v>
      </c>
      <c r="B624" t="s">
        <v>1380</v>
      </c>
      <c r="C624" t="s">
        <v>3132</v>
      </c>
      <c r="D624" t="s">
        <v>1381</v>
      </c>
      <c r="E624">
        <v>7687.45569075</v>
      </c>
      <c r="F624">
        <v>625.35</v>
      </c>
      <c r="G624">
        <v>-9.6759404680418495</v>
      </c>
      <c r="H624">
        <v>5.4645685691486996</v>
      </c>
      <c r="I624">
        <v>15.8431027799136</v>
      </c>
      <c r="J624">
        <v>-4.1175267963132898</v>
      </c>
      <c r="K624">
        <v>657.63167860906594</v>
      </c>
      <c r="L624">
        <v>603.78906306973397</v>
      </c>
      <c r="M624">
        <v>30.2173617583029</v>
      </c>
      <c r="N624">
        <v>0.70611002208165297</v>
      </c>
      <c r="O624">
        <v>22.875189893659499</v>
      </c>
      <c r="P624">
        <v>53.667526723184601</v>
      </c>
      <c r="Q624">
        <v>0.130068839357316</v>
      </c>
    </row>
    <row r="625" spans="1:17" x14ac:dyDescent="0.3">
      <c r="A625" t="s">
        <v>1382</v>
      </c>
      <c r="B625" t="s">
        <v>1383</v>
      </c>
      <c r="C625" t="s">
        <v>3119</v>
      </c>
      <c r="D625" t="s">
        <v>215</v>
      </c>
      <c r="E625">
        <v>7640.0839319999995</v>
      </c>
      <c r="F625">
        <v>500.05</v>
      </c>
      <c r="G625">
        <v>-15.324514195451499</v>
      </c>
      <c r="H625">
        <v>-1.09826646231918</v>
      </c>
      <c r="I625">
        <v>-8.0116387455761799</v>
      </c>
      <c r="J625">
        <v>7.4642517784582001</v>
      </c>
      <c r="K625">
        <v>551.18105232408698</v>
      </c>
      <c r="L625">
        <v>549.64543409807595</v>
      </c>
      <c r="M625">
        <v>32.686840447094497</v>
      </c>
      <c r="N625">
        <v>0.40024843480869099</v>
      </c>
      <c r="O625">
        <v>41.545845415458402</v>
      </c>
      <c r="P625">
        <v>15.4849884526558</v>
      </c>
      <c r="Q625">
        <v>5.1486837685682997E-2</v>
      </c>
    </row>
    <row r="626" spans="1:17" hidden="1" x14ac:dyDescent="0.3">
      <c r="A626" t="s">
        <v>1384</v>
      </c>
      <c r="B626" t="s">
        <v>1385</v>
      </c>
      <c r="C626" t="s">
        <v>3128</v>
      </c>
      <c r="D626" t="s">
        <v>578</v>
      </c>
      <c r="E626">
        <v>7594.53200341499</v>
      </c>
      <c r="F626">
        <v>3825.35</v>
      </c>
      <c r="G626">
        <v>1.1743295125876301</v>
      </c>
      <c r="H626">
        <v>4.2487685842507803</v>
      </c>
      <c r="I626">
        <v>13.596255254779299</v>
      </c>
      <c r="J626">
        <v>0.34842608025030802</v>
      </c>
      <c r="K626">
        <v>3962.91476500934</v>
      </c>
      <c r="L626">
        <v>3719.0717456810598</v>
      </c>
      <c r="M626">
        <v>35.908034443827098</v>
      </c>
      <c r="N626">
        <v>0.58277410055589896</v>
      </c>
      <c r="O626">
        <v>17.061183943952798</v>
      </c>
      <c r="P626">
        <v>22.869256588562099</v>
      </c>
      <c r="Q626">
        <v>-1.8860920361113E-2</v>
      </c>
    </row>
    <row r="627" spans="1:17" x14ac:dyDescent="0.3">
      <c r="A627" t="s">
        <v>1386</v>
      </c>
      <c r="B627" t="s">
        <v>1387</v>
      </c>
      <c r="C627" t="s">
        <v>3127</v>
      </c>
      <c r="D627" t="s">
        <v>464</v>
      </c>
      <c r="E627">
        <v>7507.0425735199997</v>
      </c>
      <c r="F627">
        <v>474.8</v>
      </c>
      <c r="G627">
        <v>-14.108905044420201</v>
      </c>
      <c r="H627">
        <v>0.571672598282427</v>
      </c>
      <c r="I627">
        <v>-4.7923872712761098</v>
      </c>
      <c r="J627">
        <v>5.7688624642531297</v>
      </c>
      <c r="K627">
        <v>488.34488531745899</v>
      </c>
      <c r="L627">
        <v>493.36131022091598</v>
      </c>
      <c r="M627">
        <v>45.219828472327201</v>
      </c>
      <c r="N627">
        <v>2.0273025526852702</v>
      </c>
      <c r="O627">
        <v>33.508845829823002</v>
      </c>
      <c r="P627">
        <v>17.874875868917499</v>
      </c>
      <c r="Q627">
        <v>-3.8134863128606998E-2</v>
      </c>
    </row>
    <row r="628" spans="1:17" hidden="1" x14ac:dyDescent="0.3">
      <c r="A628" t="s">
        <v>1388</v>
      </c>
      <c r="B628" t="s">
        <v>1389</v>
      </c>
      <c r="C628" t="s">
        <v>3128</v>
      </c>
      <c r="D628" t="s">
        <v>85</v>
      </c>
      <c r="E628">
        <v>7494.6761546399903</v>
      </c>
      <c r="F628">
        <v>139.80000000000001</v>
      </c>
      <c r="G628">
        <v>354.34380185570097</v>
      </c>
      <c r="H628">
        <v>0.141836267420862</v>
      </c>
      <c r="I628">
        <v>178.43278640864</v>
      </c>
      <c r="J628">
        <v>-4.1017770959595703</v>
      </c>
      <c r="K628">
        <v>145.566546815869</v>
      </c>
      <c r="L628">
        <v>98.089782711087096</v>
      </c>
      <c r="M628">
        <v>29.344145579534501</v>
      </c>
      <c r="N628">
        <v>0.20639995829198601</v>
      </c>
      <c r="O628">
        <v>33.812589413447697</v>
      </c>
      <c r="P628">
        <v>404.69314079422298</v>
      </c>
      <c r="Q628">
        <v>0.13846839670092601</v>
      </c>
    </row>
    <row r="629" spans="1:17" x14ac:dyDescent="0.3">
      <c r="A629" t="s">
        <v>1390</v>
      </c>
      <c r="B629" t="s">
        <v>1391</v>
      </c>
      <c r="C629" t="s">
        <v>3121</v>
      </c>
      <c r="D629" t="s">
        <v>75</v>
      </c>
      <c r="E629">
        <v>7466.4248432410004</v>
      </c>
      <c r="F629">
        <v>184.73</v>
      </c>
      <c r="G629">
        <v>-2.5596606528972599</v>
      </c>
      <c r="H629">
        <v>-4.2425793169947204</v>
      </c>
      <c r="I629">
        <v>-21.979802027427102</v>
      </c>
      <c r="J629">
        <v>-3.9132124688661198</v>
      </c>
      <c r="K629">
        <v>205.62464418573401</v>
      </c>
      <c r="L629">
        <v>203.26487544726899</v>
      </c>
      <c r="M629">
        <v>23.0898326711877</v>
      </c>
      <c r="N629">
        <v>0.94666069599284097</v>
      </c>
      <c r="O629">
        <v>38.580631191468598</v>
      </c>
      <c r="P629">
        <v>19.527660951148398</v>
      </c>
      <c r="Q629">
        <v>7.5148201803065001E-2</v>
      </c>
    </row>
    <row r="630" spans="1:17" x14ac:dyDescent="0.3">
      <c r="A630" t="s">
        <v>1392</v>
      </c>
      <c r="B630" t="s">
        <v>1393</v>
      </c>
      <c r="C630" t="s">
        <v>3113</v>
      </c>
      <c r="D630" t="s">
        <v>21</v>
      </c>
      <c r="E630">
        <v>7378.0405090280001</v>
      </c>
      <c r="F630">
        <v>27.35</v>
      </c>
      <c r="G630">
        <v>11.697662269599</v>
      </c>
      <c r="H630">
        <v>0.46241374819251702</v>
      </c>
      <c r="I630">
        <v>-16.4768905130131</v>
      </c>
      <c r="J630">
        <v>-0.15599583831772501</v>
      </c>
      <c r="K630">
        <v>28.477276990830902</v>
      </c>
      <c r="L630">
        <v>28.096843756498501</v>
      </c>
      <c r="M630">
        <v>29.880299850830699</v>
      </c>
      <c r="N630">
        <v>0.49150376639531501</v>
      </c>
      <c r="O630">
        <v>48.090651905262803</v>
      </c>
      <c r="P630">
        <v>43.852821709445998</v>
      </c>
      <c r="Q630">
        <v>3.037518421085E-2</v>
      </c>
    </row>
    <row r="631" spans="1:17" hidden="1" x14ac:dyDescent="0.3">
      <c r="A631" t="s">
        <v>1394</v>
      </c>
      <c r="B631" t="s">
        <v>1395</v>
      </c>
      <c r="C631" t="s">
        <v>3128</v>
      </c>
      <c r="D631" t="s">
        <v>57</v>
      </c>
      <c r="E631">
        <v>7362.0979620059998</v>
      </c>
      <c r="F631">
        <v>102.99</v>
      </c>
      <c r="G631">
        <v>160.22704039701901</v>
      </c>
      <c r="H631">
        <v>-15.5007188518784</v>
      </c>
      <c r="I631">
        <v>56.376356648256099</v>
      </c>
      <c r="J631">
        <v>-4.4909637999292098</v>
      </c>
      <c r="K631">
        <v>123.359267170309</v>
      </c>
      <c r="L631">
        <v>95.996994569893701</v>
      </c>
      <c r="M631">
        <v>21.562967136280001</v>
      </c>
      <c r="N631">
        <v>0.54741719843189596</v>
      </c>
      <c r="O631">
        <v>64.336343334304303</v>
      </c>
      <c r="P631">
        <v>186.88022284122499</v>
      </c>
      <c r="Q631">
        <v>9.3735660145189997E-2</v>
      </c>
    </row>
    <row r="632" spans="1:17" x14ac:dyDescent="0.3">
      <c r="A632" t="s">
        <v>1396</v>
      </c>
      <c r="B632" t="s">
        <v>1397</v>
      </c>
      <c r="C632" t="s">
        <v>3126</v>
      </c>
      <c r="D632" t="s">
        <v>138</v>
      </c>
      <c r="E632">
        <v>7361.0171509299998</v>
      </c>
      <c r="F632">
        <v>474.7</v>
      </c>
      <c r="G632">
        <v>-27.987483784474399</v>
      </c>
      <c r="H632">
        <v>1.18765842964126</v>
      </c>
      <c r="I632">
        <v>-28.074276210799201</v>
      </c>
      <c r="J632">
        <v>3.88021922823601</v>
      </c>
      <c r="K632">
        <v>519.91083237082501</v>
      </c>
      <c r="L632">
        <v>552.20175620739599</v>
      </c>
      <c r="M632">
        <v>33.381388923114599</v>
      </c>
      <c r="N632">
        <v>0.93767977728499496</v>
      </c>
      <c r="O632">
        <v>42.995576153359998</v>
      </c>
      <c r="P632">
        <v>0.78556263269637905</v>
      </c>
      <c r="Q632">
        <v>7.4032320866652998E-2</v>
      </c>
    </row>
    <row r="633" spans="1:17" x14ac:dyDescent="0.3">
      <c r="A633" t="s">
        <v>1398</v>
      </c>
      <c r="B633" t="s">
        <v>1399</v>
      </c>
      <c r="C633" t="s">
        <v>3117</v>
      </c>
      <c r="D633" t="s">
        <v>51</v>
      </c>
      <c r="E633">
        <v>7360.6101131249998</v>
      </c>
      <c r="F633">
        <v>1451.25</v>
      </c>
      <c r="G633">
        <v>145.02031824362101</v>
      </c>
      <c r="H633">
        <v>11.7526137580866</v>
      </c>
      <c r="I633">
        <v>36.418924671341102</v>
      </c>
      <c r="J633">
        <v>7.32094667868681</v>
      </c>
      <c r="K633">
        <v>1384.33208159838</v>
      </c>
      <c r="L633">
        <v>1185.97630628814</v>
      </c>
      <c r="M633">
        <v>54.8743094063773</v>
      </c>
      <c r="N633">
        <v>1.00170409024676</v>
      </c>
      <c r="O633">
        <v>9.5607235142118796</v>
      </c>
      <c r="P633">
        <v>178.55086372360799</v>
      </c>
      <c r="Q633">
        <v>0.12950111271713599</v>
      </c>
    </row>
    <row r="634" spans="1:17" x14ac:dyDescent="0.3">
      <c r="A634" t="s">
        <v>1400</v>
      </c>
      <c r="B634" t="s">
        <v>1401</v>
      </c>
      <c r="C634" t="s">
        <v>3125</v>
      </c>
      <c r="D634" t="s">
        <v>578</v>
      </c>
      <c r="E634">
        <v>7320.6023217399998</v>
      </c>
      <c r="F634">
        <v>549.4</v>
      </c>
      <c r="G634">
        <v>21.331328288917899</v>
      </c>
      <c r="H634">
        <v>-3.7573176636952699</v>
      </c>
      <c r="I634">
        <v>14.2577026412094</v>
      </c>
      <c r="J634">
        <v>3.09041534435725</v>
      </c>
      <c r="K634">
        <v>569.79642800926797</v>
      </c>
      <c r="L634">
        <v>507.35867267237802</v>
      </c>
      <c r="M634">
        <v>30.932129142135501</v>
      </c>
      <c r="N634">
        <v>0.38303035434752503</v>
      </c>
      <c r="O634">
        <v>16.436112122315201</v>
      </c>
      <c r="P634">
        <v>44.161637365520797</v>
      </c>
      <c r="Q634">
        <v>6.3582955268267002E-2</v>
      </c>
    </row>
    <row r="635" spans="1:17" x14ac:dyDescent="0.3">
      <c r="A635" t="s">
        <v>1402</v>
      </c>
      <c r="B635" t="s">
        <v>1403</v>
      </c>
      <c r="C635" t="s">
        <v>3112</v>
      </c>
      <c r="D635" t="s">
        <v>21</v>
      </c>
      <c r="E635">
        <v>7300.2660305850004</v>
      </c>
      <c r="F635">
        <v>881.55</v>
      </c>
      <c r="G635">
        <v>62.6430222945027</v>
      </c>
      <c r="H635">
        <v>-2.6267890600617001</v>
      </c>
      <c r="I635">
        <v>10.598141907637901</v>
      </c>
      <c r="J635">
        <v>-0.46774920588212299</v>
      </c>
      <c r="K635">
        <v>883.72863227242601</v>
      </c>
      <c r="L635">
        <v>773.71224799485799</v>
      </c>
      <c r="M635">
        <v>42.992458044216903</v>
      </c>
      <c r="N635">
        <v>0.55891637312112796</v>
      </c>
      <c r="O635">
        <v>12.636832851227901</v>
      </c>
      <c r="P635">
        <v>112.42168674698701</v>
      </c>
      <c r="Q635">
        <v>0.130924262669811</v>
      </c>
    </row>
    <row r="636" spans="1:17" x14ac:dyDescent="0.3">
      <c r="A636" t="s">
        <v>1404</v>
      </c>
      <c r="B636" t="s">
        <v>1405</v>
      </c>
      <c r="C636" t="s">
        <v>3126</v>
      </c>
      <c r="D636" t="s">
        <v>138</v>
      </c>
      <c r="E636">
        <v>7293.4396473899997</v>
      </c>
      <c r="F636">
        <v>114.7</v>
      </c>
      <c r="G636">
        <v>22.029602767826798</v>
      </c>
      <c r="H636">
        <v>-1.49431251027203</v>
      </c>
      <c r="I636">
        <v>-9.0070043239129802</v>
      </c>
      <c r="J636">
        <v>13.9642487035906</v>
      </c>
      <c r="K636">
        <v>121.778987646559</v>
      </c>
      <c r="L636">
        <v>120.79929516890699</v>
      </c>
      <c r="M636">
        <v>45.010229795898702</v>
      </c>
      <c r="N636">
        <v>1.0091192047864801</v>
      </c>
      <c r="O636">
        <v>43.2955536181342</v>
      </c>
      <c r="P636">
        <v>46.487867177522297</v>
      </c>
      <c r="Q636">
        <v>-2.8510600604737001E-2</v>
      </c>
    </row>
    <row r="637" spans="1:17" hidden="1" x14ac:dyDescent="0.3">
      <c r="A637" t="s">
        <v>1406</v>
      </c>
      <c r="B637" t="s">
        <v>1407</v>
      </c>
      <c r="C637" t="s">
        <v>3128</v>
      </c>
      <c r="D637" t="s">
        <v>117</v>
      </c>
      <c r="E637">
        <v>7277.0333012000001</v>
      </c>
      <c r="F637">
        <v>301.60000000000002</v>
      </c>
      <c r="G637">
        <v>188.962132478439</v>
      </c>
      <c r="H637">
        <v>-6.8676444342057099</v>
      </c>
      <c r="I637">
        <v>1.6730594207078999</v>
      </c>
      <c r="J637">
        <v>-0.23741487590115801</v>
      </c>
      <c r="K637">
        <v>341.536735020984</v>
      </c>
      <c r="L637">
        <v>293.35833600905198</v>
      </c>
      <c r="M637">
        <v>20.015629952709102</v>
      </c>
      <c r="N637">
        <v>0.56408057291592695</v>
      </c>
      <c r="O637">
        <v>32.410477453580803</v>
      </c>
      <c r="P637">
        <v>218.31134564643801</v>
      </c>
      <c r="Q637">
        <v>0.14537808675341299</v>
      </c>
    </row>
    <row r="638" spans="1:17" hidden="1" x14ac:dyDescent="0.3">
      <c r="A638" t="s">
        <v>1408</v>
      </c>
      <c r="B638" t="s">
        <v>1409</v>
      </c>
      <c r="C638" t="s">
        <v>3128</v>
      </c>
      <c r="D638" t="s">
        <v>1410</v>
      </c>
      <c r="E638">
        <v>7244.7627106350001</v>
      </c>
      <c r="F638">
        <v>1787.05</v>
      </c>
      <c r="G638">
        <v>81.217516233865098</v>
      </c>
      <c r="H638">
        <v>0.98887408373241303</v>
      </c>
      <c r="I638">
        <v>49.710131886663397</v>
      </c>
      <c r="J638">
        <v>-2.1659078115369401</v>
      </c>
      <c r="K638">
        <v>1889.44453482773</v>
      </c>
      <c r="L638">
        <v>1560.6996529266601</v>
      </c>
      <c r="M638">
        <v>28.6398244573809</v>
      </c>
      <c r="N638">
        <v>0.50355177303031695</v>
      </c>
      <c r="O638">
        <v>24.5068688620911</v>
      </c>
      <c r="P638">
        <v>130.58709677419299</v>
      </c>
    </row>
    <row r="639" spans="1:17" hidden="1" x14ac:dyDescent="0.3">
      <c r="A639" t="s">
        <v>1411</v>
      </c>
      <c r="B639" t="s">
        <v>1412</v>
      </c>
      <c r="C639" t="s">
        <v>3128</v>
      </c>
      <c r="D639" t="s">
        <v>578</v>
      </c>
      <c r="E639">
        <v>7208.4540158999998</v>
      </c>
      <c r="F639">
        <v>512.35</v>
      </c>
      <c r="G639">
        <v>-37.462759030374599</v>
      </c>
      <c r="H639">
        <v>4.6528660949275897</v>
      </c>
      <c r="I639">
        <v>10.0462234098186</v>
      </c>
      <c r="J639">
        <v>-1.6415148154425001</v>
      </c>
      <c r="K639">
        <v>527.85629545502604</v>
      </c>
      <c r="L639">
        <v>514.57949824322395</v>
      </c>
      <c r="M639">
        <v>38.7884148819101</v>
      </c>
      <c r="N639">
        <v>0.88802526219192901</v>
      </c>
      <c r="O639">
        <v>29.9892651507758</v>
      </c>
      <c r="P639">
        <v>29.807448695211502</v>
      </c>
      <c r="Q639">
        <v>5.4950294325503003E-2</v>
      </c>
    </row>
    <row r="640" spans="1:17" x14ac:dyDescent="0.3">
      <c r="A640" t="s">
        <v>1413</v>
      </c>
      <c r="B640" t="s">
        <v>1414</v>
      </c>
      <c r="C640" t="s">
        <v>3126</v>
      </c>
      <c r="D640" t="s">
        <v>138</v>
      </c>
      <c r="E640">
        <v>7177.9651160000003</v>
      </c>
      <c r="F640">
        <v>513.75</v>
      </c>
      <c r="G640">
        <v>-6.00164096164045</v>
      </c>
      <c r="H640">
        <v>-2.1607944680825302</v>
      </c>
      <c r="I640">
        <v>18.508803412502399</v>
      </c>
      <c r="J640">
        <v>-4.5464413954201701</v>
      </c>
      <c r="K640">
        <v>561.44030603950796</v>
      </c>
      <c r="L640">
        <v>524.54116760565603</v>
      </c>
      <c r="M640">
        <v>19.1764664414859</v>
      </c>
      <c r="N640">
        <v>0.226141517439616</v>
      </c>
      <c r="O640">
        <v>36.058394160583902</v>
      </c>
      <c r="P640">
        <v>35.179581633995497</v>
      </c>
      <c r="Q640">
        <v>-6.0936368355870001E-3</v>
      </c>
    </row>
    <row r="641" spans="1:17" x14ac:dyDescent="0.3">
      <c r="A641" t="s">
        <v>1415</v>
      </c>
      <c r="B641" t="s">
        <v>1416</v>
      </c>
      <c r="C641" t="s">
        <v>3125</v>
      </c>
      <c r="D641" t="s">
        <v>237</v>
      </c>
      <c r="E641">
        <v>7160.2689014399903</v>
      </c>
      <c r="F641">
        <v>355.2</v>
      </c>
      <c r="G641">
        <v>-31.582543461744301</v>
      </c>
      <c r="H641">
        <v>-3.06625102482485</v>
      </c>
      <c r="I641">
        <v>-19.202430310499501</v>
      </c>
      <c r="J641">
        <v>1.0069505451066001</v>
      </c>
      <c r="K641">
        <v>387.09395925065201</v>
      </c>
      <c r="L641">
        <v>400.99001488816202</v>
      </c>
      <c r="M641">
        <v>28.268125350515302</v>
      </c>
      <c r="N641">
        <v>0.45085431680507898</v>
      </c>
      <c r="O641">
        <v>42.173423423423401</v>
      </c>
      <c r="P641">
        <v>2.1423436376707401</v>
      </c>
      <c r="Q641">
        <v>3.8528459426355001E-2</v>
      </c>
    </row>
    <row r="642" spans="1:17" x14ac:dyDescent="0.3">
      <c r="A642" t="s">
        <v>1417</v>
      </c>
      <c r="B642" t="s">
        <v>1418</v>
      </c>
      <c r="C642" t="s">
        <v>3113</v>
      </c>
      <c r="D642" t="s">
        <v>24</v>
      </c>
      <c r="E642">
        <v>7147.7549425750003</v>
      </c>
      <c r="F642">
        <v>62.75</v>
      </c>
      <c r="G642">
        <v>-55.971597031125697</v>
      </c>
      <c r="H642">
        <v>-5.9363326008992097</v>
      </c>
      <c r="I642">
        <v>-38.152842170125197</v>
      </c>
      <c r="J642">
        <v>-2.7447084462616802</v>
      </c>
      <c r="K642">
        <v>73.878234260549306</v>
      </c>
      <c r="L642">
        <v>84.835728800965896</v>
      </c>
      <c r="M642">
        <v>20.2283568700438</v>
      </c>
      <c r="N642">
        <v>0.72639201075385695</v>
      </c>
      <c r="O642">
        <v>85.6573705179282</v>
      </c>
      <c r="P642">
        <v>0.23961661341853599</v>
      </c>
      <c r="Q642">
        <v>-1.7930295670776E-2</v>
      </c>
    </row>
    <row r="643" spans="1:17" x14ac:dyDescent="0.3">
      <c r="A643" t="s">
        <v>1419</v>
      </c>
      <c r="B643" t="s">
        <v>1420</v>
      </c>
      <c r="C643" t="s">
        <v>3122</v>
      </c>
      <c r="D643" t="s">
        <v>108</v>
      </c>
      <c r="E643">
        <v>7147.1114382799997</v>
      </c>
      <c r="F643">
        <v>1500.4</v>
      </c>
      <c r="G643">
        <v>-22.2508865190383</v>
      </c>
      <c r="H643">
        <v>6.32068160263373</v>
      </c>
      <c r="I643">
        <v>2.9237543276195201</v>
      </c>
      <c r="J643">
        <v>-4.70188374037002</v>
      </c>
      <c r="K643">
        <v>1543.1032183485499</v>
      </c>
      <c r="L643">
        <v>1468.68377700377</v>
      </c>
      <c r="M643">
        <v>32.023086204287701</v>
      </c>
      <c r="N643">
        <v>0.36122334273148998</v>
      </c>
      <c r="O643">
        <v>14.6560917088776</v>
      </c>
      <c r="P643">
        <v>20.032</v>
      </c>
      <c r="Q643">
        <v>-9.8326835980503999E-2</v>
      </c>
    </row>
    <row r="644" spans="1:17" x14ac:dyDescent="0.3">
      <c r="A644" t="s">
        <v>1421</v>
      </c>
      <c r="B644" t="s">
        <v>1422</v>
      </c>
      <c r="C644" t="s">
        <v>3124</v>
      </c>
      <c r="D644" t="s">
        <v>117</v>
      </c>
      <c r="E644">
        <v>7103.2381007399899</v>
      </c>
      <c r="F644">
        <v>653.54999999999995</v>
      </c>
      <c r="G644">
        <v>8.4419269758538498</v>
      </c>
      <c r="H644">
        <v>-2.2615617044702598</v>
      </c>
      <c r="I644">
        <v>10.688265671644199</v>
      </c>
      <c r="J644">
        <v>4.2411402161008196</v>
      </c>
      <c r="K644">
        <v>668.33037943332999</v>
      </c>
      <c r="L644">
        <v>624.51705435170504</v>
      </c>
      <c r="M644">
        <v>39.374693492196997</v>
      </c>
      <c r="N644">
        <v>0.70483797352400002</v>
      </c>
      <c r="O644">
        <v>28.781271517098901</v>
      </c>
      <c r="P644">
        <v>39.781841514276501</v>
      </c>
      <c r="Q644">
        <v>7.6882133297503E-2</v>
      </c>
    </row>
    <row r="645" spans="1:17" x14ac:dyDescent="0.3">
      <c r="A645" t="s">
        <v>1423</v>
      </c>
      <c r="B645" t="s">
        <v>1424</v>
      </c>
      <c r="C645" t="s">
        <v>3122</v>
      </c>
      <c r="D645" t="s">
        <v>85</v>
      </c>
      <c r="E645">
        <v>7054.6516615250002</v>
      </c>
      <c r="F645">
        <v>2881.75</v>
      </c>
      <c r="G645">
        <v>28.3329752382732</v>
      </c>
      <c r="H645">
        <v>0.62396135558932098</v>
      </c>
      <c r="I645">
        <v>18.031017758559798</v>
      </c>
      <c r="J645">
        <v>6.7377418509265299</v>
      </c>
      <c r="K645">
        <v>3018.0531185048999</v>
      </c>
      <c r="L645">
        <v>2755.0078606606298</v>
      </c>
      <c r="M645">
        <v>47.5797285067666</v>
      </c>
      <c r="N645">
        <v>0.583042805003683</v>
      </c>
      <c r="O645">
        <v>22.319770972499299</v>
      </c>
      <c r="P645">
        <v>61.623667975322398</v>
      </c>
      <c r="Q645">
        <v>0.165677378037172</v>
      </c>
    </row>
    <row r="646" spans="1:17" x14ac:dyDescent="0.3">
      <c r="A646" t="s">
        <v>1425</v>
      </c>
      <c r="B646" t="s">
        <v>1426</v>
      </c>
      <c r="C646" t="s">
        <v>3124</v>
      </c>
      <c r="D646" t="s">
        <v>1055</v>
      </c>
      <c r="E646">
        <v>7003.6185151199998</v>
      </c>
      <c r="F646">
        <v>737.65</v>
      </c>
      <c r="G646">
        <v>16.3778826892284</v>
      </c>
      <c r="H646">
        <v>-4.7606123721411899</v>
      </c>
      <c r="I646">
        <v>-0.39997928037530101</v>
      </c>
      <c r="J646">
        <v>4.8503211606720802</v>
      </c>
      <c r="K646">
        <v>814.79608325162701</v>
      </c>
      <c r="L646">
        <v>766.45150168704504</v>
      </c>
      <c r="M646">
        <v>34.924172661948298</v>
      </c>
      <c r="N646">
        <v>0.65944069279403394</v>
      </c>
      <c r="O646">
        <v>43.564020877109698</v>
      </c>
      <c r="P646">
        <v>44.608900215643899</v>
      </c>
      <c r="Q646">
        <v>0.114059500833502</v>
      </c>
    </row>
    <row r="647" spans="1:17" x14ac:dyDescent="0.3">
      <c r="A647" t="s">
        <v>1427</v>
      </c>
      <c r="B647" t="s">
        <v>1428</v>
      </c>
      <c r="C647" t="s">
        <v>3125</v>
      </c>
      <c r="D647" t="s">
        <v>102</v>
      </c>
      <c r="E647">
        <v>7003.2000699999999</v>
      </c>
      <c r="F647">
        <v>3537.5</v>
      </c>
      <c r="G647">
        <v>86.830069918711104</v>
      </c>
      <c r="H647">
        <v>-12.831919805357201</v>
      </c>
      <c r="I647">
        <v>56.850159321425899</v>
      </c>
      <c r="J647">
        <v>-8.3886250984229793</v>
      </c>
      <c r="K647">
        <v>4025.8199638062501</v>
      </c>
      <c r="L647">
        <v>3219.1764615369402</v>
      </c>
      <c r="M647">
        <v>16.534806878997301</v>
      </c>
      <c r="N647">
        <v>1.04816575116526</v>
      </c>
      <c r="O647">
        <v>27.773851590105998</v>
      </c>
      <c r="P647">
        <v>112.532668449037</v>
      </c>
      <c r="Q647">
        <v>-3.7951128645690002E-2</v>
      </c>
    </row>
    <row r="648" spans="1:17" x14ac:dyDescent="0.3">
      <c r="A648" t="s">
        <v>1429</v>
      </c>
      <c r="B648" t="s">
        <v>1430</v>
      </c>
      <c r="C648" t="s">
        <v>3115</v>
      </c>
      <c r="D648" t="s">
        <v>123</v>
      </c>
      <c r="E648">
        <v>7001.0422344500003</v>
      </c>
      <c r="F648">
        <v>1160.5</v>
      </c>
      <c r="G648">
        <v>34.407027628616902</v>
      </c>
      <c r="H648">
        <v>-3.7942276686430798</v>
      </c>
      <c r="I648">
        <v>15.8847816633508</v>
      </c>
      <c r="J648">
        <v>3.8204506230858302</v>
      </c>
      <c r="K648">
        <v>1206.4415260304199</v>
      </c>
      <c r="L648">
        <v>1074.20563030635</v>
      </c>
      <c r="M648">
        <v>37.698555395721201</v>
      </c>
      <c r="N648">
        <v>1.42117938895907</v>
      </c>
      <c r="O648">
        <v>15.993106419646599</v>
      </c>
      <c r="P648">
        <v>56.401617250673802</v>
      </c>
      <c r="Q648">
        <v>7.9543490084371005E-2</v>
      </c>
    </row>
    <row r="649" spans="1:17" hidden="1" x14ac:dyDescent="0.3">
      <c r="A649" t="s">
        <v>1431</v>
      </c>
      <c r="B649" t="s">
        <v>1432</v>
      </c>
      <c r="C649" t="s">
        <v>3125</v>
      </c>
      <c r="D649" t="s">
        <v>237</v>
      </c>
      <c r="E649">
        <v>6998.8124887200001</v>
      </c>
      <c r="F649">
        <v>314.55</v>
      </c>
      <c r="G649">
        <v>-42.822691142493802</v>
      </c>
      <c r="H649">
        <v>-12.069360464236199</v>
      </c>
      <c r="I649">
        <v>-38.357799632330597</v>
      </c>
      <c r="J649">
        <v>-1.32377016025113</v>
      </c>
      <c r="K649">
        <v>362.22147953437798</v>
      </c>
      <c r="M649">
        <v>25.8679622007995</v>
      </c>
      <c r="N649">
        <v>0.83408279452033596</v>
      </c>
      <c r="O649">
        <v>71.117469400731196</v>
      </c>
      <c r="P649">
        <v>2.79411764705883</v>
      </c>
    </row>
    <row r="650" spans="1:17" x14ac:dyDescent="0.3">
      <c r="A650" t="s">
        <v>1433</v>
      </c>
      <c r="B650" t="s">
        <v>1434</v>
      </c>
      <c r="C650" t="s">
        <v>3111</v>
      </c>
      <c r="D650" t="s">
        <v>1435</v>
      </c>
      <c r="E650">
        <v>6993.4279240799997</v>
      </c>
      <c r="F650">
        <v>431.6</v>
      </c>
      <c r="G650">
        <v>55.501628883360901</v>
      </c>
      <c r="H650">
        <v>-5.9159840443857901</v>
      </c>
      <c r="I650">
        <v>-17.2243260574073</v>
      </c>
      <c r="J650">
        <v>-3.3633346083426301</v>
      </c>
      <c r="K650">
        <v>465.042768038075</v>
      </c>
      <c r="L650">
        <v>462.242664356506</v>
      </c>
      <c r="M650">
        <v>41.165827168516103</v>
      </c>
      <c r="N650">
        <v>0.68700570972496</v>
      </c>
      <c r="O650">
        <v>47.080630213160298</v>
      </c>
      <c r="P650">
        <v>77.613168724279802</v>
      </c>
    </row>
    <row r="651" spans="1:17" hidden="1" x14ac:dyDescent="0.3">
      <c r="A651" t="s">
        <v>1436</v>
      </c>
      <c r="B651" t="s">
        <v>1437</v>
      </c>
      <c r="C651" t="s">
        <v>3128</v>
      </c>
      <c r="D651" t="s">
        <v>57</v>
      </c>
      <c r="E651">
        <v>6991.8778297199997</v>
      </c>
      <c r="F651">
        <v>13.02</v>
      </c>
      <c r="G651">
        <v>18.833597774068998</v>
      </c>
      <c r="H651">
        <v>-10.773589769956301</v>
      </c>
      <c r="I651">
        <v>9.6674958887624705</v>
      </c>
      <c r="J651">
        <v>0.66842910344105999</v>
      </c>
      <c r="K651">
        <v>14.8105762726978</v>
      </c>
      <c r="L651">
        <v>13.5972951008237</v>
      </c>
      <c r="M651">
        <v>32.053919662985102</v>
      </c>
      <c r="N651">
        <v>0.61840708677103096</v>
      </c>
      <c r="O651">
        <v>62.058371735791098</v>
      </c>
      <c r="P651">
        <v>64.8101265822784</v>
      </c>
      <c r="Q651">
        <v>0.11254891341383499</v>
      </c>
    </row>
    <row r="652" spans="1:17" x14ac:dyDescent="0.3">
      <c r="A652" t="s">
        <v>1438</v>
      </c>
      <c r="B652" t="s">
        <v>1439</v>
      </c>
      <c r="C652" t="s">
        <v>3116</v>
      </c>
      <c r="D652" t="s">
        <v>48</v>
      </c>
      <c r="E652">
        <v>6978.109490975</v>
      </c>
      <c r="F652">
        <v>477.25</v>
      </c>
      <c r="G652">
        <v>-1.35969957750621</v>
      </c>
      <c r="H652">
        <v>1.2172265109257701</v>
      </c>
      <c r="I652">
        <v>0.74910501953948705</v>
      </c>
      <c r="J652">
        <v>2.8772491630222898</v>
      </c>
      <c r="K652">
        <v>504.88653207583599</v>
      </c>
      <c r="L652">
        <v>474.54872531865198</v>
      </c>
      <c r="M652">
        <v>39.295404852753798</v>
      </c>
      <c r="N652">
        <v>0.360482425410596</v>
      </c>
      <c r="O652">
        <v>23.205866946044999</v>
      </c>
      <c r="P652">
        <v>39.894474571302901</v>
      </c>
      <c r="Q652">
        <v>-2.1815039802854999E-2</v>
      </c>
    </row>
    <row r="653" spans="1:17" x14ac:dyDescent="0.3">
      <c r="A653" t="s">
        <v>1440</v>
      </c>
      <c r="B653" t="s">
        <v>1441</v>
      </c>
      <c r="C653" t="s">
        <v>3113</v>
      </c>
      <c r="D653" t="s">
        <v>567</v>
      </c>
      <c r="E653">
        <v>6951.7074843</v>
      </c>
      <c r="F653">
        <v>646.20000000000005</v>
      </c>
      <c r="G653">
        <v>-2.5322917063789201</v>
      </c>
      <c r="H653">
        <v>-4.9536618957215701</v>
      </c>
      <c r="I653">
        <v>4.4198148787135203</v>
      </c>
      <c r="J653">
        <v>-1.6807327469412201</v>
      </c>
      <c r="K653">
        <v>707.66883446265501</v>
      </c>
      <c r="L653">
        <v>659.63061153379795</v>
      </c>
      <c r="M653">
        <v>25.349972230396201</v>
      </c>
      <c r="N653">
        <v>0.43752748632640998</v>
      </c>
      <c r="O653">
        <v>23.645930052615199</v>
      </c>
      <c r="P653">
        <v>24.4726957526726</v>
      </c>
    </row>
    <row r="654" spans="1:17" x14ac:dyDescent="0.3">
      <c r="A654" t="s">
        <v>1442</v>
      </c>
      <c r="B654" t="s">
        <v>1443</v>
      </c>
      <c r="C654" t="s">
        <v>3127</v>
      </c>
      <c r="D654" t="s">
        <v>475</v>
      </c>
      <c r="E654">
        <v>6947.2877553600001</v>
      </c>
      <c r="F654">
        <v>251.2</v>
      </c>
      <c r="G654">
        <v>-31.130559932024099</v>
      </c>
      <c r="H654">
        <v>-0.54443594412212104</v>
      </c>
      <c r="I654">
        <v>1.1592930150759899</v>
      </c>
      <c r="J654">
        <v>-2.2086462851141202</v>
      </c>
      <c r="K654">
        <v>273.30036484989802</v>
      </c>
      <c r="L654">
        <v>269.81581480643598</v>
      </c>
      <c r="M654">
        <v>32.2631514849271</v>
      </c>
      <c r="N654">
        <v>0.54362726770236203</v>
      </c>
      <c r="O654">
        <v>29.578025477707001</v>
      </c>
      <c r="P654">
        <v>14.1818181818181</v>
      </c>
      <c r="Q654">
        <v>-9.1228505880613001E-2</v>
      </c>
    </row>
    <row r="655" spans="1:17" x14ac:dyDescent="0.3">
      <c r="A655" t="s">
        <v>1444</v>
      </c>
      <c r="B655" t="s">
        <v>1445</v>
      </c>
      <c r="C655" t="s">
        <v>3122</v>
      </c>
      <c r="D655" t="s">
        <v>1446</v>
      </c>
      <c r="E655">
        <v>6946.4856139200001</v>
      </c>
      <c r="F655">
        <v>260.55</v>
      </c>
      <c r="G655">
        <v>-44.781177951524597</v>
      </c>
      <c r="H655">
        <v>0.64330012148586202</v>
      </c>
      <c r="I655">
        <v>-12.4021317996524</v>
      </c>
      <c r="J655">
        <v>2.6501501906112699</v>
      </c>
      <c r="K655">
        <v>272.33930447250401</v>
      </c>
      <c r="L655">
        <v>279.99723685388</v>
      </c>
      <c r="M655">
        <v>34.401742346669998</v>
      </c>
      <c r="N655">
        <v>0.71276751779299097</v>
      </c>
      <c r="O655">
        <v>38.073306467088798</v>
      </c>
      <c r="P655">
        <v>4.1991601679663901</v>
      </c>
      <c r="Q655">
        <v>8.1765921325677005E-2</v>
      </c>
    </row>
    <row r="656" spans="1:17" x14ac:dyDescent="0.3">
      <c r="A656" t="s">
        <v>1447</v>
      </c>
      <c r="B656" t="s">
        <v>1448</v>
      </c>
      <c r="C656" t="s">
        <v>3131</v>
      </c>
      <c r="D656" t="s">
        <v>1449</v>
      </c>
      <c r="E656">
        <v>6916.6977055199904</v>
      </c>
      <c r="F656">
        <v>408.3</v>
      </c>
      <c r="G656">
        <v>-12.6192800672176</v>
      </c>
      <c r="H656">
        <v>-11.133926645347399</v>
      </c>
      <c r="I656">
        <v>8.5126333094812807</v>
      </c>
      <c r="J656">
        <v>-3.8464371897893899</v>
      </c>
      <c r="K656">
        <v>462.65493996174899</v>
      </c>
      <c r="L656">
        <v>445.001909463206</v>
      </c>
      <c r="M656">
        <v>16.1567160602551</v>
      </c>
      <c r="N656">
        <v>0.66470311434248297</v>
      </c>
      <c r="O656">
        <v>56.441342150379597</v>
      </c>
      <c r="P656">
        <v>27.953619554998401</v>
      </c>
      <c r="Q656">
        <v>7.2884084061582005E-2</v>
      </c>
    </row>
    <row r="657" spans="1:17" x14ac:dyDescent="0.3">
      <c r="A657" t="s">
        <v>1450</v>
      </c>
      <c r="B657" t="s">
        <v>1451</v>
      </c>
      <c r="C657" t="s">
        <v>3122</v>
      </c>
      <c r="D657" t="s">
        <v>85</v>
      </c>
      <c r="E657">
        <v>6912.0356401899899</v>
      </c>
      <c r="F657">
        <v>234.1</v>
      </c>
      <c r="G657">
        <v>-67.804195706669503</v>
      </c>
      <c r="H657">
        <v>-9.9202441427608203</v>
      </c>
      <c r="I657">
        <v>-27.760955289688699</v>
      </c>
      <c r="J657">
        <v>-1.6434861992138501</v>
      </c>
      <c r="K657">
        <v>270.54701337267898</v>
      </c>
      <c r="L657">
        <v>313.42234746713098</v>
      </c>
      <c r="M657">
        <v>25.9059025352616</v>
      </c>
      <c r="N657">
        <v>0.65540777368311898</v>
      </c>
      <c r="O657">
        <v>89.662537377189196</v>
      </c>
      <c r="P657">
        <v>0.64488392089423396</v>
      </c>
      <c r="Q657">
        <v>-0.12962693618596899</v>
      </c>
    </row>
    <row r="658" spans="1:17" hidden="1" x14ac:dyDescent="0.3">
      <c r="A658" t="s">
        <v>1452</v>
      </c>
      <c r="B658" t="s">
        <v>1453</v>
      </c>
      <c r="C658" t="s">
        <v>3128</v>
      </c>
      <c r="D658" t="s">
        <v>475</v>
      </c>
      <c r="E658">
        <v>6904.1379719699999</v>
      </c>
      <c r="F658">
        <v>1767.45</v>
      </c>
      <c r="G658">
        <v>16.2393351603708</v>
      </c>
      <c r="H658">
        <v>15.620179339040201</v>
      </c>
      <c r="I658">
        <v>49.960607354153701</v>
      </c>
      <c r="J658">
        <v>0.84928711897212705</v>
      </c>
      <c r="K658">
        <v>1664.58642215484</v>
      </c>
      <c r="L658">
        <v>1436.7963876285201</v>
      </c>
      <c r="M658">
        <v>42.649267483939703</v>
      </c>
      <c r="N658">
        <v>1.5769772644942399</v>
      </c>
      <c r="O658">
        <v>14.119211293105799</v>
      </c>
      <c r="P658">
        <v>81.276923076923097</v>
      </c>
      <c r="Q658">
        <v>2.683146515355E-3</v>
      </c>
    </row>
    <row r="659" spans="1:17" x14ac:dyDescent="0.3">
      <c r="A659" t="s">
        <v>1454</v>
      </c>
      <c r="B659" t="s">
        <v>1455</v>
      </c>
      <c r="C659" t="s">
        <v>3121</v>
      </c>
      <c r="D659" t="s">
        <v>75</v>
      </c>
      <c r="E659">
        <v>6896.9068053999999</v>
      </c>
      <c r="F659">
        <v>336.65</v>
      </c>
      <c r="G659">
        <v>33.864682277868198</v>
      </c>
      <c r="H659">
        <v>19.726434937364701</v>
      </c>
      <c r="I659">
        <v>53.346236981399002</v>
      </c>
      <c r="J659">
        <v>2.00471392552996</v>
      </c>
      <c r="K659">
        <v>322.19297778170397</v>
      </c>
      <c r="L659">
        <v>279.17046178895703</v>
      </c>
      <c r="M659">
        <v>47.491243919883999</v>
      </c>
      <c r="N659">
        <v>0.37525345941300098</v>
      </c>
      <c r="O659">
        <v>12.5798306846873</v>
      </c>
      <c r="P659">
        <v>84.972527472527403</v>
      </c>
      <c r="Q659">
        <v>8.2718431353634006E-2</v>
      </c>
    </row>
    <row r="660" spans="1:17" hidden="1" x14ac:dyDescent="0.3">
      <c r="A660" t="s">
        <v>1456</v>
      </c>
      <c r="B660" t="s">
        <v>1457</v>
      </c>
      <c r="C660" t="s">
        <v>3128</v>
      </c>
      <c r="D660" t="s">
        <v>24</v>
      </c>
      <c r="E660">
        <v>6889.08000627</v>
      </c>
      <c r="F660">
        <v>435.05</v>
      </c>
      <c r="G660">
        <v>-39.1356678052653</v>
      </c>
      <c r="H660">
        <v>2.5995476461500702</v>
      </c>
      <c r="I660">
        <v>-13.1639943409991</v>
      </c>
      <c r="J660">
        <v>2.2455312607362501</v>
      </c>
      <c r="K660">
        <v>450.76818639286</v>
      </c>
      <c r="L660">
        <v>468.94150872094298</v>
      </c>
      <c r="M660">
        <v>36.987644333182402</v>
      </c>
      <c r="N660">
        <v>0.716230842763807</v>
      </c>
      <c r="O660">
        <v>25.330421790598699</v>
      </c>
      <c r="P660">
        <v>4.0540540540540499</v>
      </c>
      <c r="Q660">
        <v>-0.11902363973184001</v>
      </c>
    </row>
    <row r="661" spans="1:17" hidden="1" x14ac:dyDescent="0.3">
      <c r="A661" t="s">
        <v>1458</v>
      </c>
      <c r="B661" t="s">
        <v>1459</v>
      </c>
      <c r="C661" t="s">
        <v>3128</v>
      </c>
      <c r="D661" t="s">
        <v>102</v>
      </c>
      <c r="E661">
        <v>6883.3659325099998</v>
      </c>
      <c r="F661">
        <v>625.70000000000005</v>
      </c>
      <c r="G661">
        <v>-27.582794687791498</v>
      </c>
      <c r="H661">
        <v>-12.926584050853799</v>
      </c>
      <c r="I661">
        <v>-19.697827307793698</v>
      </c>
      <c r="J661">
        <v>-1.1551722111095699</v>
      </c>
      <c r="K661">
        <v>728.33650647688899</v>
      </c>
      <c r="L661">
        <v>747.90028245428402</v>
      </c>
      <c r="M661">
        <v>22.839422592051498</v>
      </c>
      <c r="N661">
        <v>0.76437848274928799</v>
      </c>
      <c r="O661">
        <v>50.775131852325302</v>
      </c>
      <c r="P661">
        <v>3.43003554012728</v>
      </c>
      <c r="Q661">
        <v>6.4879081675114997E-2</v>
      </c>
    </row>
    <row r="662" spans="1:17" x14ac:dyDescent="0.3">
      <c r="A662" t="s">
        <v>1460</v>
      </c>
      <c r="B662" t="s">
        <v>1461</v>
      </c>
      <c r="C662" t="s">
        <v>3123</v>
      </c>
      <c r="D662" t="s">
        <v>138</v>
      </c>
      <c r="E662">
        <v>6875.4828968000002</v>
      </c>
      <c r="F662">
        <v>975.8</v>
      </c>
      <c r="G662">
        <v>4.1852581247659097</v>
      </c>
      <c r="H662">
        <v>11.8850923541657</v>
      </c>
      <c r="I662">
        <v>10.920054742395999</v>
      </c>
      <c r="J662">
        <v>4.5307115141594201</v>
      </c>
      <c r="K662">
        <v>957.24595713078804</v>
      </c>
      <c r="L662">
        <v>896.027558966642</v>
      </c>
      <c r="M662">
        <v>46.485551744370397</v>
      </c>
      <c r="N662">
        <v>1.07219180311943</v>
      </c>
      <c r="O662">
        <v>8.5007173601147699</v>
      </c>
      <c r="P662">
        <v>30.349986641731199</v>
      </c>
      <c r="Q662">
        <v>4.7041264952989E-2</v>
      </c>
    </row>
    <row r="663" spans="1:17" x14ac:dyDescent="0.3">
      <c r="A663" t="s">
        <v>1462</v>
      </c>
      <c r="B663" t="s">
        <v>1463</v>
      </c>
      <c r="C663" t="s">
        <v>3127</v>
      </c>
      <c r="D663" t="s">
        <v>411</v>
      </c>
      <c r="E663">
        <v>6873.7682351399899</v>
      </c>
      <c r="F663">
        <v>1555.7</v>
      </c>
      <c r="G663">
        <v>60.256338298850302</v>
      </c>
      <c r="H663">
        <v>9.34218258776718</v>
      </c>
      <c r="I663">
        <v>14.253256500825</v>
      </c>
      <c r="J663">
        <v>3.1837205382054998</v>
      </c>
      <c r="K663">
        <v>1560.7047206647101</v>
      </c>
      <c r="L663">
        <v>1432.8613592387701</v>
      </c>
      <c r="M663">
        <v>42.419247693948201</v>
      </c>
      <c r="N663">
        <v>1.42352589329576</v>
      </c>
      <c r="O663">
        <v>23.789933791862101</v>
      </c>
      <c r="P663">
        <v>86.758703481392502</v>
      </c>
      <c r="Q663">
        <v>8.4396442858775997E-2</v>
      </c>
    </row>
    <row r="664" spans="1:17" hidden="1" x14ac:dyDescent="0.3">
      <c r="A664" t="s">
        <v>1464</v>
      </c>
      <c r="B664" t="s">
        <v>1465</v>
      </c>
      <c r="C664" t="s">
        <v>3128</v>
      </c>
      <c r="D664" t="s">
        <v>168</v>
      </c>
      <c r="E664">
        <v>6873.6804251889998</v>
      </c>
      <c r="F664">
        <v>53.63</v>
      </c>
      <c r="G664">
        <v>21.277156871014501</v>
      </c>
      <c r="H664">
        <v>-9.0390062961680293</v>
      </c>
      <c r="I664">
        <v>-10.7290635392983</v>
      </c>
      <c r="J664">
        <v>-4.9342719139346496</v>
      </c>
      <c r="K664">
        <v>60.998188507154801</v>
      </c>
      <c r="L664">
        <v>58.426693256152497</v>
      </c>
      <c r="M664">
        <v>24.684287508631499</v>
      </c>
      <c r="N664">
        <v>0.44176978076197698</v>
      </c>
      <c r="O664">
        <v>48.983777736341501</v>
      </c>
      <c r="P664">
        <v>43.0133333333333</v>
      </c>
      <c r="Q664">
        <v>-2.9190800574681999E-2</v>
      </c>
    </row>
    <row r="665" spans="1:17" x14ac:dyDescent="0.3">
      <c r="A665" t="s">
        <v>1466</v>
      </c>
      <c r="B665" t="s">
        <v>1467</v>
      </c>
      <c r="C665" t="s">
        <v>3116</v>
      </c>
      <c r="D665" t="s">
        <v>48</v>
      </c>
      <c r="E665">
        <v>6864.5502109999998</v>
      </c>
      <c r="F665">
        <v>1024.75</v>
      </c>
      <c r="G665">
        <v>30.3677937075255</v>
      </c>
      <c r="H665">
        <v>-2.2257814606892601</v>
      </c>
      <c r="I665">
        <v>-14.5900448446636</v>
      </c>
      <c r="J665">
        <v>-0.55683037286556702</v>
      </c>
      <c r="K665">
        <v>1117.2081941319</v>
      </c>
      <c r="L665">
        <v>1110.9471786414699</v>
      </c>
      <c r="M665">
        <v>33.2442015114014</v>
      </c>
      <c r="N665">
        <v>0.36082366825377399</v>
      </c>
      <c r="O665">
        <v>50.519638936325897</v>
      </c>
      <c r="P665">
        <v>52.379182156133801</v>
      </c>
      <c r="Q665">
        <v>9.9104247818423002E-2</v>
      </c>
    </row>
    <row r="666" spans="1:17" x14ac:dyDescent="0.3">
      <c r="A666" t="s">
        <v>1468</v>
      </c>
      <c r="B666" t="s">
        <v>1469</v>
      </c>
      <c r="C666" t="s">
        <v>3130</v>
      </c>
      <c r="D666" t="s">
        <v>1470</v>
      </c>
      <c r="E666">
        <v>6793.4532582000002</v>
      </c>
      <c r="F666">
        <v>887.55</v>
      </c>
      <c r="G666">
        <v>-12.882378557291901</v>
      </c>
      <c r="H666">
        <v>0.46218258776718102</v>
      </c>
      <c r="I666">
        <v>39.612521419976403</v>
      </c>
      <c r="J666">
        <v>-1.6784273232811799</v>
      </c>
      <c r="K666">
        <v>928.68729268628704</v>
      </c>
      <c r="L666">
        <v>863.73306773014497</v>
      </c>
      <c r="M666">
        <v>36.7817979957102</v>
      </c>
      <c r="N666">
        <v>0.40977240251236702</v>
      </c>
      <c r="O666">
        <v>25.852064672412801</v>
      </c>
      <c r="P666">
        <v>50.0507185122569</v>
      </c>
      <c r="Q666">
        <v>-3.4478922357895E-2</v>
      </c>
    </row>
    <row r="667" spans="1:17" hidden="1" x14ac:dyDescent="0.3">
      <c r="A667" t="s">
        <v>1471</v>
      </c>
      <c r="B667" t="s">
        <v>1472</v>
      </c>
      <c r="C667" t="s">
        <v>3128</v>
      </c>
      <c r="D667" t="s">
        <v>1024</v>
      </c>
      <c r="E667">
        <v>6746.8437323999997</v>
      </c>
      <c r="F667">
        <v>130.9</v>
      </c>
      <c r="G667">
        <v>-11.1664022259309</v>
      </c>
      <c r="H667">
        <v>6.3211569467415396</v>
      </c>
      <c r="I667">
        <v>-3.51163796950524</v>
      </c>
      <c r="K667">
        <v>123.982860754724</v>
      </c>
      <c r="M667">
        <v>1.05563603616817</v>
      </c>
      <c r="N667">
        <v>1.0212765957446801</v>
      </c>
      <c r="O667">
        <v>1.1153552330023</v>
      </c>
      <c r="P667">
        <v>10.464135021097</v>
      </c>
    </row>
    <row r="668" spans="1:17" hidden="1" x14ac:dyDescent="0.3">
      <c r="A668" t="s">
        <v>1473</v>
      </c>
      <c r="B668" t="s">
        <v>1474</v>
      </c>
      <c r="C668" t="s">
        <v>3128</v>
      </c>
      <c r="D668" t="s">
        <v>411</v>
      </c>
      <c r="E668">
        <v>6738.5687715499998</v>
      </c>
      <c r="F668">
        <v>746.9</v>
      </c>
      <c r="G668">
        <v>56.7728473273745</v>
      </c>
      <c r="H668">
        <v>47.197168163429303</v>
      </c>
      <c r="I668">
        <v>86.265417396637403</v>
      </c>
      <c r="J668">
        <v>3.92019965723747</v>
      </c>
      <c r="K668">
        <v>647.11726120167998</v>
      </c>
      <c r="L668">
        <v>525.95605221412598</v>
      </c>
      <c r="M668">
        <v>50.043866746757502</v>
      </c>
      <c r="N668">
        <v>2.13311010413639</v>
      </c>
      <c r="O668">
        <v>11.326817512384499</v>
      </c>
      <c r="P668">
        <v>134.83728973431801</v>
      </c>
      <c r="Q668">
        <v>7.6778246777450002E-2</v>
      </c>
    </row>
    <row r="669" spans="1:17" hidden="1" x14ac:dyDescent="0.3">
      <c r="A669" t="s">
        <v>1475</v>
      </c>
      <c r="B669" t="s">
        <v>1476</v>
      </c>
      <c r="C669" t="s">
        <v>3128</v>
      </c>
      <c r="D669" t="s">
        <v>404</v>
      </c>
      <c r="E669">
        <v>6663.7900484100001</v>
      </c>
      <c r="F669">
        <v>316.85000000000002</v>
      </c>
      <c r="G669">
        <v>76.617617749100205</v>
      </c>
      <c r="H669">
        <v>-3.0467524172767599</v>
      </c>
      <c r="I669">
        <v>25.163857635124199</v>
      </c>
      <c r="J669">
        <v>-3.2905153756360401</v>
      </c>
      <c r="K669">
        <v>339.232888063519</v>
      </c>
      <c r="L669">
        <v>280.96475350556102</v>
      </c>
      <c r="M669">
        <v>21.6579911483296</v>
      </c>
      <c r="N669">
        <v>0.357021987552402</v>
      </c>
      <c r="O669">
        <v>36.657724475303702</v>
      </c>
      <c r="P669">
        <v>122.19495091164001</v>
      </c>
      <c r="Q669">
        <v>0.142030684433816</v>
      </c>
    </row>
    <row r="670" spans="1:17" hidden="1" x14ac:dyDescent="0.3">
      <c r="A670" t="s">
        <v>1477</v>
      </c>
      <c r="B670" t="s">
        <v>1478</v>
      </c>
      <c r="C670" t="s">
        <v>3128</v>
      </c>
      <c r="D670" t="s">
        <v>1304</v>
      </c>
      <c r="E670">
        <v>6636.6662775300001</v>
      </c>
      <c r="F670">
        <v>1428.19</v>
      </c>
      <c r="G670">
        <v>-11.728232695961999</v>
      </c>
      <c r="H670">
        <v>6.3210488327894199</v>
      </c>
      <c r="I670">
        <v>-1.67806609798666</v>
      </c>
      <c r="J670">
        <v>3.9534524918360399</v>
      </c>
      <c r="K670">
        <v>1419.0184182631001</v>
      </c>
      <c r="L670">
        <v>1381.8472243275501</v>
      </c>
      <c r="M670">
        <v>77.088001342421407</v>
      </c>
      <c r="N670">
        <v>0.57448921469604797</v>
      </c>
      <c r="O670">
        <v>2.90647602909976</v>
      </c>
      <c r="P670">
        <v>12.8245842714381</v>
      </c>
      <c r="Q670">
        <v>-5.5078309021881003E-2</v>
      </c>
    </row>
    <row r="671" spans="1:17" hidden="1" x14ac:dyDescent="0.3">
      <c r="A671" t="s">
        <v>1479</v>
      </c>
      <c r="B671" t="s">
        <v>1480</v>
      </c>
      <c r="C671" t="s">
        <v>3128</v>
      </c>
      <c r="D671" t="s">
        <v>1481</v>
      </c>
      <c r="E671">
        <v>6625.547951685</v>
      </c>
      <c r="F671">
        <v>519.35</v>
      </c>
      <c r="G671">
        <v>-28.837513337042001</v>
      </c>
      <c r="H671">
        <v>12.6994571303053</v>
      </c>
      <c r="I671">
        <v>-9.8692825097477694</v>
      </c>
      <c r="J671">
        <v>8.5716404972377896E-2</v>
      </c>
      <c r="K671">
        <v>535.81723939272797</v>
      </c>
      <c r="L671">
        <v>539.48675136172506</v>
      </c>
      <c r="M671">
        <v>37.841524412264199</v>
      </c>
      <c r="N671">
        <v>0.79078452761930096</v>
      </c>
      <c r="O671">
        <v>27.467026090305101</v>
      </c>
      <c r="P671">
        <v>20.498839907192501</v>
      </c>
      <c r="Q671">
        <v>6.1073220195085001E-2</v>
      </c>
    </row>
    <row r="672" spans="1:17" x14ac:dyDescent="0.3">
      <c r="A672" t="s">
        <v>1482</v>
      </c>
      <c r="B672" t="s">
        <v>1483</v>
      </c>
      <c r="C672" t="s">
        <v>578</v>
      </c>
      <c r="D672" t="s">
        <v>578</v>
      </c>
      <c r="E672">
        <v>6616.0052277000004</v>
      </c>
      <c r="F672">
        <v>344.8</v>
      </c>
      <c r="G672">
        <v>-4.4828150854910298</v>
      </c>
      <c r="H672">
        <v>-2.3017248443645499</v>
      </c>
      <c r="I672">
        <v>-10.5780491481301</v>
      </c>
      <c r="J672">
        <v>-7.19543588922813</v>
      </c>
      <c r="K672">
        <v>378.85732921707398</v>
      </c>
      <c r="L672">
        <v>358.62200988765801</v>
      </c>
      <c r="M672">
        <v>26.764485660776799</v>
      </c>
      <c r="N672">
        <v>0.80038666492806498</v>
      </c>
      <c r="O672">
        <v>30.698955916473299</v>
      </c>
      <c r="P672">
        <v>34.9774907026815</v>
      </c>
      <c r="Q672">
        <v>2.748873985006E-2</v>
      </c>
    </row>
    <row r="673" spans="1:17" x14ac:dyDescent="0.3">
      <c r="A673" t="s">
        <v>1484</v>
      </c>
      <c r="B673" t="s">
        <v>1485</v>
      </c>
      <c r="C673" t="s">
        <v>3113</v>
      </c>
      <c r="D673" t="s">
        <v>24</v>
      </c>
      <c r="E673">
        <v>6602.5365963559998</v>
      </c>
      <c r="F673">
        <v>34.130000000000003</v>
      </c>
      <c r="G673">
        <v>-62.270802571056002</v>
      </c>
      <c r="H673">
        <v>-6.5299596785686296</v>
      </c>
      <c r="I673">
        <v>-41.324377916208803</v>
      </c>
      <c r="J673">
        <v>-3.9143379528242299</v>
      </c>
      <c r="K673">
        <v>39.463666660592899</v>
      </c>
      <c r="L673">
        <v>44.595731444992303</v>
      </c>
      <c r="M673">
        <v>20.387875153093301</v>
      </c>
      <c r="N673">
        <v>0.67910029826315299</v>
      </c>
      <c r="O673">
        <v>84.588338704951596</v>
      </c>
      <c r="P673">
        <v>0.382352941176478</v>
      </c>
      <c r="Q673">
        <v>6.1174707530885997E-2</v>
      </c>
    </row>
    <row r="674" spans="1:17" x14ac:dyDescent="0.3">
      <c r="A674" t="s">
        <v>1486</v>
      </c>
      <c r="B674" t="s">
        <v>1487</v>
      </c>
      <c r="C674" t="s">
        <v>3122</v>
      </c>
      <c r="D674" t="s">
        <v>423</v>
      </c>
      <c r="E674">
        <v>6559.6011631199999</v>
      </c>
      <c r="F674">
        <v>461.9</v>
      </c>
      <c r="G674">
        <v>-43.711887259887497</v>
      </c>
      <c r="H674">
        <v>-8.0145899910564893</v>
      </c>
      <c r="I674">
        <v>-15.9605696399799</v>
      </c>
      <c r="J674">
        <v>1.9357549185009499</v>
      </c>
      <c r="K674">
        <v>494.59885444635898</v>
      </c>
      <c r="L674">
        <v>515.08778287626501</v>
      </c>
      <c r="M674">
        <v>34.6656955427828</v>
      </c>
      <c r="N674">
        <v>0.27143868606198002</v>
      </c>
      <c r="O674">
        <v>44.576748213899101</v>
      </c>
      <c r="P674">
        <v>7.7946324387397903</v>
      </c>
      <c r="Q674">
        <v>-5.8023198760421002E-2</v>
      </c>
    </row>
    <row r="675" spans="1:17" x14ac:dyDescent="0.3">
      <c r="A675" t="s">
        <v>1488</v>
      </c>
      <c r="B675" t="s">
        <v>1489</v>
      </c>
      <c r="C675" t="s">
        <v>3116</v>
      </c>
      <c r="D675" t="s">
        <v>48</v>
      </c>
      <c r="E675">
        <v>6549.5533758269903</v>
      </c>
      <c r="F675">
        <v>233.31</v>
      </c>
      <c r="G675">
        <v>45.781719419865098</v>
      </c>
      <c r="H675">
        <v>-10.9388907663407</v>
      </c>
      <c r="I675">
        <v>34.008035207834403</v>
      </c>
      <c r="J675">
        <v>-3.7505035963168698</v>
      </c>
      <c r="K675">
        <v>237.66462831251201</v>
      </c>
      <c r="L675">
        <v>209.86105787083801</v>
      </c>
      <c r="M675">
        <v>47.063504909694103</v>
      </c>
      <c r="N675">
        <v>0.86821901076654495</v>
      </c>
      <c r="O675">
        <v>22.043632934722002</v>
      </c>
      <c r="P675">
        <v>78.303400840657204</v>
      </c>
      <c r="Q675">
        <v>8.9221718381052001E-2</v>
      </c>
    </row>
    <row r="676" spans="1:17" hidden="1" x14ac:dyDescent="0.3">
      <c r="A676" t="s">
        <v>1490</v>
      </c>
      <c r="B676" t="s">
        <v>1491</v>
      </c>
      <c r="C676" t="s">
        <v>3128</v>
      </c>
      <c r="D676" t="s">
        <v>1304</v>
      </c>
      <c r="E676">
        <v>6496.9056107910001</v>
      </c>
      <c r="F676">
        <v>1203.51</v>
      </c>
      <c r="G676">
        <v>-10.8133855378693</v>
      </c>
      <c r="H676">
        <v>6.1334440748181303</v>
      </c>
      <c r="I676">
        <v>-0.91041413046645303</v>
      </c>
      <c r="J676">
        <v>3.6153141378237001</v>
      </c>
      <c r="K676">
        <v>1194.10078754711</v>
      </c>
      <c r="L676">
        <v>1159.7959988831799</v>
      </c>
      <c r="M676">
        <v>63.340787818078198</v>
      </c>
      <c r="N676">
        <v>0.98747568158914401</v>
      </c>
      <c r="O676">
        <v>10.1262141569243</v>
      </c>
      <c r="P676">
        <v>13.410290237467001</v>
      </c>
    </row>
    <row r="677" spans="1:17" hidden="1" x14ac:dyDescent="0.3">
      <c r="A677" t="s">
        <v>1492</v>
      </c>
      <c r="B677" t="s">
        <v>1493</v>
      </c>
      <c r="C677" t="s">
        <v>3128</v>
      </c>
      <c r="D677" t="s">
        <v>578</v>
      </c>
      <c r="E677">
        <v>6488.4999334100003</v>
      </c>
      <c r="F677">
        <v>3500.05</v>
      </c>
      <c r="G677">
        <v>135.46372572069001</v>
      </c>
      <c r="H677">
        <v>31.984444922303801</v>
      </c>
      <c r="I677">
        <v>90.259630751818506</v>
      </c>
      <c r="J677">
        <v>8.8845763460900695</v>
      </c>
      <c r="K677">
        <v>2778.61172009849</v>
      </c>
      <c r="L677">
        <v>2059.4032579626601</v>
      </c>
      <c r="M677">
        <v>47.903796314096198</v>
      </c>
      <c r="N677">
        <v>1.9359381770594599</v>
      </c>
      <c r="O677">
        <v>5.1699261439122202</v>
      </c>
      <c r="P677">
        <v>181.36015595168701</v>
      </c>
      <c r="Q677">
        <v>0.20981641684970301</v>
      </c>
    </row>
    <row r="678" spans="1:17" hidden="1" x14ac:dyDescent="0.3">
      <c r="A678" t="s">
        <v>1494</v>
      </c>
      <c r="B678" t="s">
        <v>1495</v>
      </c>
      <c r="C678" t="s">
        <v>3128</v>
      </c>
      <c r="D678" t="s">
        <v>992</v>
      </c>
      <c r="E678">
        <v>6475.4481791999997</v>
      </c>
      <c r="F678">
        <v>686.4</v>
      </c>
      <c r="G678">
        <v>172.79505387685199</v>
      </c>
      <c r="H678">
        <v>5.7625108794778104</v>
      </c>
      <c r="I678">
        <v>0.258495188318839</v>
      </c>
      <c r="J678">
        <v>2.6389226496098699</v>
      </c>
      <c r="K678">
        <v>725.98050689249101</v>
      </c>
      <c r="L678">
        <v>624.85004400503306</v>
      </c>
      <c r="M678">
        <v>39.848880907018199</v>
      </c>
      <c r="N678">
        <v>0.57221826806065801</v>
      </c>
      <c r="O678">
        <v>32.677738927738901</v>
      </c>
      <c r="P678">
        <v>226.85714285714201</v>
      </c>
      <c r="Q678">
        <v>0.22808239573788</v>
      </c>
    </row>
    <row r="679" spans="1:17" x14ac:dyDescent="0.3">
      <c r="A679" t="s">
        <v>1496</v>
      </c>
      <c r="B679" t="s">
        <v>1497</v>
      </c>
      <c r="C679" t="s">
        <v>3127</v>
      </c>
      <c r="D679" t="s">
        <v>475</v>
      </c>
      <c r="E679">
        <v>6470.1556899999996</v>
      </c>
      <c r="F679">
        <v>1996.9</v>
      </c>
      <c r="G679">
        <v>-22.881672313294001</v>
      </c>
      <c r="H679">
        <v>-3.6775735823190598</v>
      </c>
      <c r="I679">
        <v>-15.480973510630699</v>
      </c>
      <c r="J679">
        <v>-1.2056751203296201</v>
      </c>
      <c r="K679">
        <v>2164.6362845597901</v>
      </c>
      <c r="L679">
        <v>2230.2308675632398</v>
      </c>
      <c r="M679">
        <v>24.746554413099599</v>
      </c>
      <c r="N679">
        <v>0.52886042905644104</v>
      </c>
      <c r="O679">
        <v>36.962291551905402</v>
      </c>
      <c r="P679">
        <v>1.8826530612245</v>
      </c>
      <c r="Q679">
        <v>-8.0823952138752E-2</v>
      </c>
    </row>
    <row r="680" spans="1:17" x14ac:dyDescent="0.3">
      <c r="A680" t="s">
        <v>1498</v>
      </c>
      <c r="B680" t="s">
        <v>1499</v>
      </c>
      <c r="C680" t="s">
        <v>3117</v>
      </c>
      <c r="D680" t="s">
        <v>51</v>
      </c>
      <c r="E680">
        <v>6448.5684751480003</v>
      </c>
      <c r="F680">
        <v>198.71</v>
      </c>
      <c r="G680">
        <v>-44.533158878457002</v>
      </c>
      <c r="H680">
        <v>1.7308614210225199</v>
      </c>
      <c r="I680">
        <v>-13.9653985414402</v>
      </c>
      <c r="J680">
        <v>0.92555725130938105</v>
      </c>
      <c r="K680">
        <v>213.777215347799</v>
      </c>
      <c r="L680">
        <v>241.436627910944</v>
      </c>
      <c r="M680">
        <v>28.959137893094798</v>
      </c>
      <c r="N680">
        <v>0.73425138070904805</v>
      </c>
      <c r="O680">
        <v>137.93467867746901</v>
      </c>
      <c r="P680">
        <v>1.3309535951045499</v>
      </c>
      <c r="Q680">
        <v>-2.3504780592752999E-2</v>
      </c>
    </row>
    <row r="681" spans="1:17" hidden="1" x14ac:dyDescent="0.3">
      <c r="A681" t="s">
        <v>1500</v>
      </c>
      <c r="B681" t="s">
        <v>1501</v>
      </c>
      <c r="C681" t="s">
        <v>3128</v>
      </c>
      <c r="D681" t="s">
        <v>208</v>
      </c>
      <c r="E681">
        <v>6447.2050912499999</v>
      </c>
      <c r="F681">
        <v>5822.85</v>
      </c>
      <c r="G681">
        <v>122.850360477054</v>
      </c>
      <c r="H681">
        <v>24.259088775391898</v>
      </c>
      <c r="I681">
        <v>45.317270237569602</v>
      </c>
      <c r="J681">
        <v>9.4555826749727103</v>
      </c>
      <c r="K681">
        <v>5908.0382447163602</v>
      </c>
      <c r="L681">
        <v>4696.0433486313204</v>
      </c>
      <c r="M681">
        <v>36.964350938463902</v>
      </c>
      <c r="N681">
        <v>0.459955490292972</v>
      </c>
      <c r="O681">
        <v>40.952454554041402</v>
      </c>
      <c r="P681">
        <v>147.570153061224</v>
      </c>
      <c r="Q681">
        <v>0.14333128827529901</v>
      </c>
    </row>
    <row r="682" spans="1:17" x14ac:dyDescent="0.3">
      <c r="A682" t="s">
        <v>1502</v>
      </c>
      <c r="B682" t="s">
        <v>1503</v>
      </c>
      <c r="C682" t="s">
        <v>3117</v>
      </c>
      <c r="D682" t="s">
        <v>249</v>
      </c>
      <c r="E682">
        <v>6420.1529219800004</v>
      </c>
      <c r="F682">
        <v>460.6</v>
      </c>
      <c r="G682">
        <v>3.2528306211787101</v>
      </c>
      <c r="H682">
        <v>8.3870910126756009</v>
      </c>
      <c r="I682">
        <v>22.5094241398835</v>
      </c>
      <c r="J682">
        <v>-0.80366291357776198</v>
      </c>
      <c r="K682">
        <v>432.60800360291398</v>
      </c>
      <c r="L682">
        <v>389.35222205152002</v>
      </c>
      <c r="M682">
        <v>54.554623984854899</v>
      </c>
      <c r="N682">
        <v>0.91340513682101898</v>
      </c>
      <c r="O682">
        <v>12.787668258792801</v>
      </c>
      <c r="P682">
        <v>46.687898089171902</v>
      </c>
      <c r="Q682">
        <v>7.0849686716581997E-2</v>
      </c>
    </row>
    <row r="683" spans="1:17" x14ac:dyDescent="0.3">
      <c r="A683" t="s">
        <v>1504</v>
      </c>
      <c r="B683" t="s">
        <v>1505</v>
      </c>
      <c r="C683" t="s">
        <v>3116</v>
      </c>
      <c r="D683" t="s">
        <v>48</v>
      </c>
      <c r="E683">
        <v>6418.0127172599996</v>
      </c>
      <c r="F683">
        <v>172.44</v>
      </c>
      <c r="G683">
        <v>-3.9001662517725202</v>
      </c>
      <c r="H683">
        <v>2.4858866430326798</v>
      </c>
      <c r="I683">
        <v>-21.4689799256501</v>
      </c>
      <c r="J683">
        <v>-1.7755860788947</v>
      </c>
      <c r="K683">
        <v>188.953467318712</v>
      </c>
      <c r="L683">
        <v>189.648459359546</v>
      </c>
      <c r="M683">
        <v>20.858974062381101</v>
      </c>
      <c r="N683">
        <v>0.70744771614395796</v>
      </c>
      <c r="O683">
        <v>44.572025052191997</v>
      </c>
      <c r="P683">
        <v>22.776788892844401</v>
      </c>
      <c r="Q683">
        <v>6.0908760489885E-2</v>
      </c>
    </row>
    <row r="684" spans="1:17" x14ac:dyDescent="0.3">
      <c r="A684" t="s">
        <v>1506</v>
      </c>
      <c r="B684" t="s">
        <v>1507</v>
      </c>
      <c r="C684" t="s">
        <v>3121</v>
      </c>
      <c r="D684" t="s">
        <v>420</v>
      </c>
      <c r="E684">
        <v>6417.068622928</v>
      </c>
      <c r="F684">
        <v>206.56</v>
      </c>
      <c r="G684">
        <v>67.0431649722467</v>
      </c>
      <c r="H684">
        <v>2.0649949436915498</v>
      </c>
      <c r="I684">
        <v>10.4486573618502</v>
      </c>
      <c r="J684">
        <v>1.68108230676639</v>
      </c>
      <c r="K684">
        <v>212.13820589444799</v>
      </c>
      <c r="L684">
        <v>190.421004905008</v>
      </c>
      <c r="M684">
        <v>32.385987342695699</v>
      </c>
      <c r="N684">
        <v>0.87823672632043204</v>
      </c>
      <c r="O684">
        <v>11.183191324554601</v>
      </c>
      <c r="P684">
        <v>98.902262879152602</v>
      </c>
      <c r="Q684">
        <v>0.14350762778790199</v>
      </c>
    </row>
    <row r="685" spans="1:17" x14ac:dyDescent="0.3">
      <c r="A685" t="s">
        <v>1508</v>
      </c>
      <c r="B685" t="s">
        <v>1509</v>
      </c>
      <c r="C685" t="s">
        <v>3125</v>
      </c>
      <c r="D685" t="s">
        <v>284</v>
      </c>
      <c r="E685">
        <v>6371.8242474819999</v>
      </c>
      <c r="F685">
        <v>165.61</v>
      </c>
      <c r="G685">
        <v>-33.980300620245202</v>
      </c>
      <c r="H685">
        <v>-19.322919234312099</v>
      </c>
      <c r="I685">
        <v>-27.833098500205601</v>
      </c>
      <c r="J685">
        <v>-15.420843316896301</v>
      </c>
      <c r="K685">
        <v>202.02499416396401</v>
      </c>
      <c r="L685">
        <v>203.810310379567</v>
      </c>
      <c r="M685">
        <v>23.268181827871601</v>
      </c>
      <c r="N685">
        <v>0.73279671831527404</v>
      </c>
      <c r="O685">
        <v>58.203007064790697</v>
      </c>
      <c r="P685">
        <v>7.6298173783063596</v>
      </c>
      <c r="Q685">
        <v>8.3439497728516998E-2</v>
      </c>
    </row>
    <row r="686" spans="1:17" x14ac:dyDescent="0.3">
      <c r="A686" t="s">
        <v>1510</v>
      </c>
      <c r="B686" t="s">
        <v>1511</v>
      </c>
      <c r="C686" t="s">
        <v>3122</v>
      </c>
      <c r="D686" t="s">
        <v>215</v>
      </c>
      <c r="E686">
        <v>6369.3521372199903</v>
      </c>
      <c r="F686">
        <v>1571.95</v>
      </c>
      <c r="G686">
        <v>39.630447201237601</v>
      </c>
      <c r="H686">
        <v>-4.6348931109187301</v>
      </c>
      <c r="I686">
        <v>5.7036489656580596</v>
      </c>
      <c r="J686">
        <v>4.1630748669718898</v>
      </c>
      <c r="K686">
        <v>1814.7748050636401</v>
      </c>
      <c r="L686">
        <v>1623.1451600667101</v>
      </c>
      <c r="M686">
        <v>31.943301318254498</v>
      </c>
      <c r="N686">
        <v>1.1713047848670901</v>
      </c>
      <c r="O686">
        <v>50.125640128502802</v>
      </c>
      <c r="P686">
        <v>75.519205002233093</v>
      </c>
      <c r="Q686">
        <v>2.2567865293020999E-2</v>
      </c>
    </row>
    <row r="687" spans="1:17" hidden="1" x14ac:dyDescent="0.3">
      <c r="A687" t="s">
        <v>1512</v>
      </c>
      <c r="B687" t="s">
        <v>1513</v>
      </c>
      <c r="C687" t="s">
        <v>3128</v>
      </c>
      <c r="D687" t="s">
        <v>271</v>
      </c>
      <c r="E687">
        <v>6363.9092831999997</v>
      </c>
      <c r="F687">
        <v>2936.7</v>
      </c>
      <c r="G687">
        <v>16.4838825241217</v>
      </c>
      <c r="H687">
        <v>0.34893415759117602</v>
      </c>
      <c r="I687">
        <v>5.2172484346842198</v>
      </c>
      <c r="J687">
        <v>3.86042356534097</v>
      </c>
      <c r="K687">
        <v>3088.88787414632</v>
      </c>
      <c r="L687">
        <v>2978.1238732189099</v>
      </c>
      <c r="M687">
        <v>35.660709729481098</v>
      </c>
      <c r="N687">
        <v>0.85196180347605099</v>
      </c>
      <c r="O687">
        <v>32.461606565192199</v>
      </c>
      <c r="P687">
        <v>39.9094807050976</v>
      </c>
      <c r="Q687">
        <v>7.1338384481421005E-2</v>
      </c>
    </row>
    <row r="688" spans="1:17" hidden="1" x14ac:dyDescent="0.3">
      <c r="A688" t="s">
        <v>1514</v>
      </c>
      <c r="B688" t="s">
        <v>1515</v>
      </c>
      <c r="C688" t="s">
        <v>3128</v>
      </c>
      <c r="D688" t="s">
        <v>48</v>
      </c>
      <c r="E688">
        <v>6347.84</v>
      </c>
      <c r="F688">
        <v>86</v>
      </c>
      <c r="G688">
        <v>-28.693283946360999</v>
      </c>
      <c r="H688">
        <v>5.0732936988782802</v>
      </c>
      <c r="I688">
        <v>-13.1042432416723</v>
      </c>
      <c r="J688">
        <v>3.7779697394834599</v>
      </c>
      <c r="K688">
        <v>89.699632960748403</v>
      </c>
      <c r="L688">
        <v>91.3219367587932</v>
      </c>
      <c r="M688">
        <v>53.081674366169402</v>
      </c>
      <c r="N688">
        <v>13.2916666666666</v>
      </c>
      <c r="O688">
        <v>14.5348837209302</v>
      </c>
      <c r="P688">
        <v>1.1764705882352899</v>
      </c>
    </row>
    <row r="689" spans="1:17" x14ac:dyDescent="0.3">
      <c r="A689" t="s">
        <v>1516</v>
      </c>
      <c r="B689" t="s">
        <v>1517</v>
      </c>
      <c r="C689" t="s">
        <v>3115</v>
      </c>
      <c r="D689" t="s">
        <v>229</v>
      </c>
      <c r="E689">
        <v>6347.2999227299997</v>
      </c>
      <c r="F689">
        <v>328.95</v>
      </c>
      <c r="G689">
        <v>8.7506593854434396</v>
      </c>
      <c r="H689">
        <v>16.640560380003102</v>
      </c>
      <c r="I689">
        <v>42.499752856811398</v>
      </c>
      <c r="J689">
        <v>3.8366121672799598</v>
      </c>
      <c r="K689">
        <v>300.46962945721202</v>
      </c>
      <c r="L689">
        <v>260.61296291577798</v>
      </c>
      <c r="M689">
        <v>55.284557865456399</v>
      </c>
      <c r="N689">
        <v>1.8453609019747199</v>
      </c>
      <c r="O689">
        <v>10.807113543091599</v>
      </c>
      <c r="P689">
        <v>80.692117550123498</v>
      </c>
      <c r="Q689">
        <v>0.15488953888620399</v>
      </c>
    </row>
    <row r="690" spans="1:17" hidden="1" x14ac:dyDescent="0.3">
      <c r="A690" t="s">
        <v>1518</v>
      </c>
      <c r="B690" t="s">
        <v>1519</v>
      </c>
      <c r="C690" t="s">
        <v>3128</v>
      </c>
      <c r="D690" t="s">
        <v>117</v>
      </c>
      <c r="E690">
        <v>6338.9504964799999</v>
      </c>
      <c r="F690">
        <v>404.9</v>
      </c>
      <c r="G690">
        <v>-5.5962580843582597</v>
      </c>
      <c r="H690">
        <v>5.7465517026447603</v>
      </c>
      <c r="I690">
        <v>8.9876400303351591</v>
      </c>
      <c r="J690">
        <v>7.5476415706411899</v>
      </c>
      <c r="K690">
        <v>407.81523939047599</v>
      </c>
      <c r="M690">
        <v>44.306750261306398</v>
      </c>
      <c r="N690">
        <v>0.46581285394720101</v>
      </c>
      <c r="O690">
        <v>15.744628303284699</v>
      </c>
      <c r="P690">
        <v>24.546293448169699</v>
      </c>
    </row>
    <row r="691" spans="1:17" x14ac:dyDescent="0.3">
      <c r="A691" t="s">
        <v>1520</v>
      </c>
      <c r="B691" t="s">
        <v>1521</v>
      </c>
      <c r="C691" t="s">
        <v>3124</v>
      </c>
      <c r="D691" t="s">
        <v>173</v>
      </c>
      <c r="E691">
        <v>6330.9027124199902</v>
      </c>
      <c r="F691">
        <v>405.35</v>
      </c>
      <c r="G691">
        <v>28.106291568950201</v>
      </c>
      <c r="H691">
        <v>13.3050894633111</v>
      </c>
      <c r="I691">
        <v>27.728297744295901</v>
      </c>
      <c r="J691">
        <v>-3.2239470493315099</v>
      </c>
      <c r="K691">
        <v>405.97091525864403</v>
      </c>
      <c r="L691">
        <v>361.84386024292098</v>
      </c>
      <c r="M691">
        <v>44.043740298036099</v>
      </c>
      <c r="N691">
        <v>1.4920374393272999</v>
      </c>
      <c r="O691">
        <v>11.4839028000493</v>
      </c>
      <c r="P691">
        <v>57.754426931309602</v>
      </c>
      <c r="Q691">
        <v>0.16792629776056001</v>
      </c>
    </row>
    <row r="692" spans="1:17" x14ac:dyDescent="0.3">
      <c r="A692" t="s">
        <v>1522</v>
      </c>
      <c r="B692" t="s">
        <v>1523</v>
      </c>
      <c r="C692" t="s">
        <v>3127</v>
      </c>
      <c r="D692" t="s">
        <v>165</v>
      </c>
      <c r="E692">
        <v>6324.9476962500003</v>
      </c>
      <c r="F692">
        <v>913.65</v>
      </c>
      <c r="G692">
        <v>73.413514715821705</v>
      </c>
      <c r="H692">
        <v>-10.8559271691934</v>
      </c>
      <c r="I692">
        <v>20.251673718983799</v>
      </c>
      <c r="J692">
        <v>1.33253323154695</v>
      </c>
      <c r="K692">
        <v>1007.7943065682</v>
      </c>
      <c r="L692">
        <v>856.58876628758105</v>
      </c>
      <c r="M692">
        <v>29.956806027073199</v>
      </c>
      <c r="N692">
        <v>0.62953959983268104</v>
      </c>
      <c r="O692">
        <v>35.111913752531002</v>
      </c>
      <c r="P692">
        <v>103.66696388765</v>
      </c>
      <c r="Q692">
        <v>4.9265308826215E-2</v>
      </c>
    </row>
    <row r="693" spans="1:17" x14ac:dyDescent="0.3">
      <c r="A693" t="s">
        <v>1524</v>
      </c>
      <c r="B693" t="s">
        <v>1525</v>
      </c>
      <c r="C693" t="s">
        <v>3115</v>
      </c>
      <c r="D693" t="s">
        <v>123</v>
      </c>
      <c r="E693">
        <v>6307.2630826499999</v>
      </c>
      <c r="F693">
        <v>574.70000000000005</v>
      </c>
      <c r="G693">
        <v>-14.4043736173483</v>
      </c>
      <c r="H693">
        <v>-2.7124585605581699</v>
      </c>
      <c r="I693">
        <v>9.3662500499649397</v>
      </c>
      <c r="J693">
        <v>0.24460843020944301</v>
      </c>
      <c r="K693">
        <v>600.21631848827701</v>
      </c>
      <c r="L693">
        <v>566.39327113915897</v>
      </c>
      <c r="M693">
        <v>23.111789980861101</v>
      </c>
      <c r="N693">
        <v>0.39449438479383803</v>
      </c>
      <c r="O693">
        <v>19.4362275970071</v>
      </c>
      <c r="P693">
        <v>23.062098501070601</v>
      </c>
      <c r="Q693">
        <v>4.1042697680361E-2</v>
      </c>
    </row>
    <row r="694" spans="1:17" hidden="1" x14ac:dyDescent="0.3">
      <c r="A694" t="s">
        <v>1526</v>
      </c>
      <c r="B694" t="s">
        <v>1527</v>
      </c>
      <c r="C694" t="s">
        <v>3128</v>
      </c>
      <c r="E694">
        <v>6266.1528877000001</v>
      </c>
      <c r="F694">
        <v>113</v>
      </c>
      <c r="G694">
        <v>-22.905532660713501</v>
      </c>
      <c r="I694">
        <v>-8.3216345460201406</v>
      </c>
      <c r="M694">
        <v>50</v>
      </c>
      <c r="N694">
        <v>1</v>
      </c>
      <c r="O694">
        <v>1.76991150442478</v>
      </c>
      <c r="P694">
        <v>0</v>
      </c>
    </row>
    <row r="695" spans="1:17" hidden="1" x14ac:dyDescent="0.3">
      <c r="A695" t="s">
        <v>1528</v>
      </c>
      <c r="B695" t="s">
        <v>1529</v>
      </c>
      <c r="C695" t="s">
        <v>3128</v>
      </c>
      <c r="D695" t="s">
        <v>222</v>
      </c>
      <c r="E695">
        <v>6247.1743715599996</v>
      </c>
      <c r="F695">
        <v>518.45000000000005</v>
      </c>
      <c r="G695">
        <v>103.600891346849</v>
      </c>
      <c r="H695">
        <v>4.8276970355122302</v>
      </c>
      <c r="I695">
        <v>58.004797476063999</v>
      </c>
      <c r="J695">
        <v>3.75075391801925</v>
      </c>
      <c r="K695">
        <v>505.24436218986301</v>
      </c>
      <c r="L695">
        <v>392.83535458952298</v>
      </c>
      <c r="M695">
        <v>37.824066870514102</v>
      </c>
      <c r="N695">
        <v>0.66022113947081296</v>
      </c>
      <c r="O695">
        <v>19.375060275822101</v>
      </c>
      <c r="P695">
        <v>150.318669870441</v>
      </c>
      <c r="Q695">
        <v>0.18573436926792999</v>
      </c>
    </row>
    <row r="696" spans="1:17" hidden="1" x14ac:dyDescent="0.3">
      <c r="A696" t="s">
        <v>1530</v>
      </c>
      <c r="B696" t="s">
        <v>1531</v>
      </c>
      <c r="C696" t="s">
        <v>3128</v>
      </c>
      <c r="D696" t="s">
        <v>111</v>
      </c>
      <c r="E696">
        <v>6240.8537859300004</v>
      </c>
      <c r="F696">
        <v>585.29999999999995</v>
      </c>
      <c r="G696">
        <v>2578.5568450065398</v>
      </c>
      <c r="H696">
        <v>-7.6985607855483797</v>
      </c>
      <c r="I696">
        <v>1645.8127054695999</v>
      </c>
      <c r="J696">
        <v>3.7779697394834599</v>
      </c>
      <c r="K696">
        <v>349.55414306586499</v>
      </c>
      <c r="L696">
        <v>126.612027852902</v>
      </c>
      <c r="M696">
        <v>11.1708565108235</v>
      </c>
      <c r="N696">
        <v>0.68800445310325598</v>
      </c>
      <c r="O696">
        <v>21.1430035879036</v>
      </c>
      <c r="P696">
        <v>2730.2707930367401</v>
      </c>
      <c r="Q696">
        <v>0.14189220611988901</v>
      </c>
    </row>
    <row r="697" spans="1:17" x14ac:dyDescent="0.3">
      <c r="A697" t="s">
        <v>1532</v>
      </c>
      <c r="B697" t="s">
        <v>1533</v>
      </c>
      <c r="C697" t="s">
        <v>3125</v>
      </c>
      <c r="D697" t="s">
        <v>423</v>
      </c>
      <c r="E697">
        <v>6237.4975621599997</v>
      </c>
      <c r="F697">
        <v>1154.9000000000001</v>
      </c>
      <c r="G697">
        <v>-27.565073053016899</v>
      </c>
      <c r="H697">
        <v>-2.2619303260964299</v>
      </c>
      <c r="I697">
        <v>14.0147913516142</v>
      </c>
      <c r="J697">
        <v>3.8682729000940701</v>
      </c>
      <c r="K697">
        <v>1200.92063617605</v>
      </c>
      <c r="L697">
        <v>1163.0891119233199</v>
      </c>
      <c r="M697">
        <v>38.009179973330497</v>
      </c>
      <c r="N697">
        <v>0.66224283460035105</v>
      </c>
      <c r="O697">
        <v>21.897999826824801</v>
      </c>
      <c r="P697">
        <v>23.743705132326099</v>
      </c>
      <c r="Q697">
        <v>-4.3188509930372002E-2</v>
      </c>
    </row>
    <row r="698" spans="1:17" x14ac:dyDescent="0.3">
      <c r="A698" t="s">
        <v>1534</v>
      </c>
      <c r="B698" t="s">
        <v>1535</v>
      </c>
      <c r="C698" t="s">
        <v>3116</v>
      </c>
      <c r="D698" t="s">
        <v>48</v>
      </c>
      <c r="E698">
        <v>6229.8077193500003</v>
      </c>
      <c r="F698">
        <v>456.35</v>
      </c>
      <c r="G698">
        <v>24.959118107082102</v>
      </c>
      <c r="H698">
        <v>-9.1971989168417991</v>
      </c>
      <c r="I698">
        <v>17.4762154755505</v>
      </c>
      <c r="J698">
        <v>2.4041447214068001</v>
      </c>
      <c r="K698">
        <v>523.15743246043405</v>
      </c>
      <c r="L698">
        <v>459.98024561313798</v>
      </c>
      <c r="M698">
        <v>24.260205288157</v>
      </c>
      <c r="N698">
        <v>0.74998496971801898</v>
      </c>
      <c r="O698">
        <v>35.641503232168198</v>
      </c>
      <c r="P698">
        <v>62.084887231397602</v>
      </c>
      <c r="Q698">
        <v>0.18346602100076401</v>
      </c>
    </row>
    <row r="699" spans="1:17" hidden="1" x14ac:dyDescent="0.3">
      <c r="A699" t="s">
        <v>1536</v>
      </c>
      <c r="B699" t="s">
        <v>1537</v>
      </c>
      <c r="C699" t="s">
        <v>3128</v>
      </c>
      <c r="D699" t="s">
        <v>376</v>
      </c>
      <c r="E699">
        <v>6182.1721238199998</v>
      </c>
      <c r="F699">
        <v>6756.1</v>
      </c>
      <c r="G699">
        <v>0.41288137388549001</v>
      </c>
      <c r="H699">
        <v>2.51897466763773</v>
      </c>
      <c r="I699">
        <v>27.078580236838</v>
      </c>
      <c r="J699">
        <v>-2.18028558647715</v>
      </c>
      <c r="K699">
        <v>6838.52335137923</v>
      </c>
      <c r="L699">
        <v>6128.7378941027901</v>
      </c>
      <c r="M699">
        <v>22.308439824967</v>
      </c>
      <c r="N699">
        <v>0.83993777400650504</v>
      </c>
      <c r="O699">
        <v>14.495048918754801</v>
      </c>
      <c r="P699">
        <v>35.572099369908102</v>
      </c>
      <c r="Q699">
        <v>7.0638595965407003E-2</v>
      </c>
    </row>
    <row r="700" spans="1:17" hidden="1" x14ac:dyDescent="0.3">
      <c r="A700" t="s">
        <v>1538</v>
      </c>
      <c r="B700" t="s">
        <v>1539</v>
      </c>
      <c r="C700" t="s">
        <v>3128</v>
      </c>
      <c r="D700" t="s">
        <v>51</v>
      </c>
      <c r="E700">
        <v>6172.8241312500004</v>
      </c>
      <c r="F700">
        <v>876.75</v>
      </c>
      <c r="G700">
        <v>92.9100231189597</v>
      </c>
      <c r="H700">
        <v>27.441349254433799</v>
      </c>
      <c r="I700">
        <v>50.203976575457702</v>
      </c>
      <c r="J700">
        <v>4.5072680052466199</v>
      </c>
      <c r="K700">
        <v>744.15840317573395</v>
      </c>
      <c r="L700">
        <v>599.84300977349096</v>
      </c>
      <c r="M700">
        <v>65.4287549305472</v>
      </c>
      <c r="N700">
        <v>0.91318447131271796</v>
      </c>
      <c r="O700">
        <v>6.9803250641574</v>
      </c>
      <c r="P700">
        <v>118.886531019847</v>
      </c>
      <c r="Q700">
        <v>0.158553452876454</v>
      </c>
    </row>
    <row r="701" spans="1:17" x14ac:dyDescent="0.3">
      <c r="A701" t="s">
        <v>1540</v>
      </c>
      <c r="B701" t="s">
        <v>1541</v>
      </c>
      <c r="C701" t="s">
        <v>3115</v>
      </c>
      <c r="D701" t="s">
        <v>350</v>
      </c>
      <c r="E701">
        <v>6127.3824088399997</v>
      </c>
      <c r="F701">
        <v>267.7</v>
      </c>
      <c r="G701">
        <v>-44.549344412536499</v>
      </c>
      <c r="H701">
        <v>1.4527573804126099</v>
      </c>
      <c r="I701">
        <v>-9.6073184564648493</v>
      </c>
      <c r="J701">
        <v>1.68019196170569</v>
      </c>
      <c r="K701">
        <v>287.97368377814502</v>
      </c>
      <c r="L701">
        <v>305.959336384756</v>
      </c>
      <c r="M701">
        <v>30.210592808712601</v>
      </c>
      <c r="N701">
        <v>0.51516442490459702</v>
      </c>
      <c r="O701">
        <v>44.265969368696297</v>
      </c>
      <c r="P701">
        <v>3.69939957389116</v>
      </c>
      <c r="Q701">
        <v>-2.1105939312299998E-3</v>
      </c>
    </row>
    <row r="702" spans="1:17" hidden="1" x14ac:dyDescent="0.3">
      <c r="A702" t="s">
        <v>1542</v>
      </c>
      <c r="B702" t="s">
        <v>1543</v>
      </c>
      <c r="C702" t="s">
        <v>3128</v>
      </c>
      <c r="D702" t="s">
        <v>1544</v>
      </c>
      <c r="E702">
        <v>6104.9356541790003</v>
      </c>
      <c r="F702">
        <v>43.48</v>
      </c>
      <c r="G702">
        <v>-6.6549458129733701</v>
      </c>
      <c r="H702">
        <v>-4.90160261197087</v>
      </c>
      <c r="I702">
        <v>25.4551515219237</v>
      </c>
      <c r="J702">
        <v>0.89889104466579794</v>
      </c>
      <c r="K702">
        <v>45.831494902431302</v>
      </c>
      <c r="L702">
        <v>39.190995753369101</v>
      </c>
      <c r="M702">
        <v>48.390337940062601</v>
      </c>
      <c r="N702">
        <v>0.55197806066868504</v>
      </c>
      <c r="O702">
        <v>25.919963201471901</v>
      </c>
      <c r="P702">
        <v>59.267399267399199</v>
      </c>
    </row>
    <row r="703" spans="1:17" x14ac:dyDescent="0.3">
      <c r="A703" t="s">
        <v>1545</v>
      </c>
      <c r="B703" t="s">
        <v>1546</v>
      </c>
      <c r="C703" t="s">
        <v>3120</v>
      </c>
      <c r="D703" t="s">
        <v>1435</v>
      </c>
      <c r="E703">
        <v>6088.2775131199996</v>
      </c>
      <c r="F703">
        <v>299.2</v>
      </c>
      <c r="G703">
        <v>-9.8982728097911306</v>
      </c>
      <c r="H703">
        <v>-13.587908486913999</v>
      </c>
      <c r="I703">
        <v>-37.371308182484299</v>
      </c>
      <c r="J703">
        <v>-3.0916867776906898</v>
      </c>
      <c r="K703">
        <v>364.07453850988799</v>
      </c>
      <c r="L703">
        <v>378.59077862836898</v>
      </c>
      <c r="M703">
        <v>22.5445520279217</v>
      </c>
      <c r="N703">
        <v>0.72792722010950095</v>
      </c>
      <c r="O703">
        <v>96.524064171123001</v>
      </c>
      <c r="P703">
        <v>19.8477869016623</v>
      </c>
      <c r="Q703">
        <v>5.7477001919386997E-2</v>
      </c>
    </row>
    <row r="704" spans="1:17" x14ac:dyDescent="0.3">
      <c r="A704" t="s">
        <v>1547</v>
      </c>
      <c r="B704" t="s">
        <v>1548</v>
      </c>
      <c r="C704" t="s">
        <v>3119</v>
      </c>
      <c r="D704" t="s">
        <v>215</v>
      </c>
      <c r="E704">
        <v>6041.3331438750001</v>
      </c>
      <c r="F704">
        <v>485.55</v>
      </c>
      <c r="G704">
        <v>12.3181338565432</v>
      </c>
      <c r="H704">
        <v>1.6347810389123401</v>
      </c>
      <c r="I704">
        <v>12.6879454097646</v>
      </c>
      <c r="J704">
        <v>-2.8560077626797802</v>
      </c>
      <c r="K704">
        <v>512.07897345284402</v>
      </c>
      <c r="L704">
        <v>480.00068627869001</v>
      </c>
      <c r="M704">
        <v>17.870642154194599</v>
      </c>
      <c r="N704">
        <v>0.24652183779074399</v>
      </c>
      <c r="O704">
        <v>31.726907630522</v>
      </c>
      <c r="P704">
        <v>35.780201342281799</v>
      </c>
      <c r="Q704">
        <v>-2.0881337528900999E-2</v>
      </c>
    </row>
    <row r="705" spans="1:17" x14ac:dyDescent="0.3">
      <c r="A705" t="s">
        <v>1549</v>
      </c>
      <c r="B705" t="s">
        <v>1550</v>
      </c>
      <c r="C705" t="s">
        <v>3125</v>
      </c>
      <c r="D705" t="s">
        <v>1551</v>
      </c>
      <c r="E705">
        <v>6025.1271809350001</v>
      </c>
      <c r="F705">
        <v>443.15</v>
      </c>
      <c r="G705">
        <v>-2.2637995964702702</v>
      </c>
      <c r="H705">
        <v>-8.7749968994123009</v>
      </c>
      <c r="I705">
        <v>-7.4105224619144998</v>
      </c>
      <c r="J705">
        <v>6.1822030306372699</v>
      </c>
      <c r="K705">
        <v>470.86097664438699</v>
      </c>
      <c r="L705">
        <v>463.88618315064002</v>
      </c>
      <c r="M705">
        <v>41.654377838605001</v>
      </c>
      <c r="N705">
        <v>0.58749532488799505</v>
      </c>
      <c r="O705">
        <v>30.181654067471499</v>
      </c>
      <c r="P705">
        <v>20.0948509485094</v>
      </c>
    </row>
    <row r="706" spans="1:17" hidden="1" x14ac:dyDescent="0.3">
      <c r="A706" t="s">
        <v>1552</v>
      </c>
      <c r="B706" t="s">
        <v>1553</v>
      </c>
      <c r="C706" t="s">
        <v>3128</v>
      </c>
      <c r="D706" t="s">
        <v>234</v>
      </c>
      <c r="E706">
        <v>5982.7134599999999</v>
      </c>
      <c r="F706">
        <v>3086.1</v>
      </c>
      <c r="G706">
        <v>320.33574369681497</v>
      </c>
      <c r="H706">
        <v>30.628849254433799</v>
      </c>
      <c r="I706">
        <v>117.177646700827</v>
      </c>
      <c r="J706">
        <v>6.5437232999368096</v>
      </c>
      <c r="K706">
        <v>2882.9430749582398</v>
      </c>
      <c r="L706">
        <v>2132.04783194847</v>
      </c>
      <c r="M706">
        <v>49.172520343134401</v>
      </c>
      <c r="N706">
        <v>0.56677336747759199</v>
      </c>
      <c r="O706">
        <v>15.9068079453031</v>
      </c>
      <c r="P706">
        <v>356.74888998519901</v>
      </c>
      <c r="Q706">
        <v>0.32876736702902098</v>
      </c>
    </row>
    <row r="707" spans="1:17" x14ac:dyDescent="0.3">
      <c r="A707" t="s">
        <v>1554</v>
      </c>
      <c r="B707" t="s">
        <v>1555</v>
      </c>
      <c r="C707" t="s">
        <v>3127</v>
      </c>
      <c r="D707" t="s">
        <v>411</v>
      </c>
      <c r="E707">
        <v>5969.2225785500004</v>
      </c>
      <c r="F707">
        <v>306.95</v>
      </c>
      <c r="G707">
        <v>22.4695360052342</v>
      </c>
      <c r="H707">
        <v>5.5193030885496404</v>
      </c>
      <c r="I707">
        <v>10.1729162006681</v>
      </c>
      <c r="J707">
        <v>-3.14824781665535</v>
      </c>
      <c r="K707">
        <v>330.11436652528101</v>
      </c>
      <c r="L707">
        <v>304.59878550683902</v>
      </c>
      <c r="M707">
        <v>27.026155317632799</v>
      </c>
      <c r="N707">
        <v>0.63650289772439805</v>
      </c>
      <c r="O707">
        <v>23.3751425313569</v>
      </c>
      <c r="P707">
        <v>44.787735849056503</v>
      </c>
      <c r="Q707">
        <v>2.3721643409900001E-3</v>
      </c>
    </row>
    <row r="708" spans="1:17" hidden="1" x14ac:dyDescent="0.3">
      <c r="A708" t="s">
        <v>1556</v>
      </c>
      <c r="B708" t="s">
        <v>1557</v>
      </c>
      <c r="C708" t="s">
        <v>3125</v>
      </c>
      <c r="D708" t="s">
        <v>51</v>
      </c>
      <c r="E708">
        <v>5962.3430491949903</v>
      </c>
      <c r="F708">
        <v>1370.85</v>
      </c>
      <c r="G708">
        <v>-1.91539096065325</v>
      </c>
      <c r="H708">
        <v>17.6317805615654</v>
      </c>
      <c r="I708">
        <v>26.296863891476502</v>
      </c>
      <c r="J708">
        <v>5.6835003402695401</v>
      </c>
      <c r="K708">
        <v>1369.3775677702299</v>
      </c>
      <c r="M708">
        <v>39.993982932012401</v>
      </c>
      <c r="N708">
        <v>1.2929263383574301</v>
      </c>
      <c r="O708">
        <v>15.566983988036601</v>
      </c>
      <c r="P708">
        <v>41.324742268041199</v>
      </c>
    </row>
    <row r="709" spans="1:17" x14ac:dyDescent="0.3">
      <c r="A709" t="s">
        <v>1558</v>
      </c>
      <c r="B709" t="s">
        <v>1559</v>
      </c>
      <c r="C709" t="s">
        <v>3124</v>
      </c>
      <c r="D709" t="s">
        <v>1316</v>
      </c>
      <c r="E709">
        <v>5960.2462246249997</v>
      </c>
      <c r="F709">
        <v>921.25</v>
      </c>
      <c r="G709">
        <v>-25.833448327239999</v>
      </c>
      <c r="H709">
        <v>-2.7172971995350101</v>
      </c>
      <c r="I709">
        <v>24.3884938984298</v>
      </c>
      <c r="J709">
        <v>6.5582919551200698</v>
      </c>
      <c r="K709">
        <v>921.18369892345197</v>
      </c>
      <c r="L709">
        <v>840.47575093324303</v>
      </c>
      <c r="M709">
        <v>44.753508455882397</v>
      </c>
      <c r="N709">
        <v>0.76877870152268901</v>
      </c>
      <c r="O709">
        <v>15.7720488466757</v>
      </c>
      <c r="P709">
        <v>50.925622542595001</v>
      </c>
      <c r="Q709">
        <v>0.12974686059722201</v>
      </c>
    </row>
    <row r="710" spans="1:17" x14ac:dyDescent="0.3">
      <c r="A710" t="s">
        <v>1560</v>
      </c>
      <c r="B710" t="s">
        <v>1561</v>
      </c>
      <c r="C710" t="s">
        <v>3113</v>
      </c>
      <c r="D710" t="s">
        <v>512</v>
      </c>
      <c r="E710">
        <v>5956.3043914250002</v>
      </c>
      <c r="F710">
        <v>272.95</v>
      </c>
      <c r="G710">
        <v>-43.832502240097199</v>
      </c>
      <c r="H710">
        <v>-6.3369627113781002</v>
      </c>
      <c r="I710">
        <v>-23.093683874489599</v>
      </c>
      <c r="J710">
        <v>-0.45756745059916898</v>
      </c>
      <c r="K710">
        <v>298.54264213517399</v>
      </c>
      <c r="L710">
        <v>308.492165085316</v>
      </c>
      <c r="M710">
        <v>24.014697945706001</v>
      </c>
      <c r="N710">
        <v>0.68723667401271704</v>
      </c>
      <c r="O710">
        <v>48.481406851071597</v>
      </c>
      <c r="P710">
        <v>1.2613615284733799</v>
      </c>
      <c r="Q710">
        <v>4.3362375199542003E-2</v>
      </c>
    </row>
    <row r="711" spans="1:17" x14ac:dyDescent="0.3">
      <c r="A711" t="s">
        <v>1562</v>
      </c>
      <c r="B711" t="s">
        <v>1563</v>
      </c>
      <c r="C711" t="s">
        <v>3119</v>
      </c>
      <c r="D711" t="s">
        <v>215</v>
      </c>
      <c r="E711">
        <v>5951.1684341999999</v>
      </c>
      <c r="F711">
        <v>414.3</v>
      </c>
      <c r="G711">
        <v>-8.1857641021240308</v>
      </c>
      <c r="H711">
        <v>0.42426660304267499</v>
      </c>
      <c r="I711">
        <v>8.0391586360304199</v>
      </c>
      <c r="J711">
        <v>-2.1858791619127902</v>
      </c>
      <c r="K711">
        <v>465.94045125267797</v>
      </c>
      <c r="L711">
        <v>433.335832524365</v>
      </c>
      <c r="M711">
        <v>27.054853278381799</v>
      </c>
      <c r="N711">
        <v>0.42655686158697997</v>
      </c>
      <c r="O711">
        <v>35.059135891865701</v>
      </c>
      <c r="P711">
        <v>52.568587737064902</v>
      </c>
      <c r="Q711">
        <v>0.12880869980656201</v>
      </c>
    </row>
    <row r="712" spans="1:17" x14ac:dyDescent="0.3">
      <c r="A712" t="s">
        <v>1564</v>
      </c>
      <c r="B712" t="s">
        <v>1565</v>
      </c>
      <c r="C712" t="s">
        <v>3126</v>
      </c>
      <c r="D712" t="s">
        <v>138</v>
      </c>
      <c r="E712">
        <v>5944.1254759049998</v>
      </c>
      <c r="F712">
        <v>201.43</v>
      </c>
      <c r="G712">
        <v>70.9461395003446</v>
      </c>
      <c r="H712">
        <v>-13.946345132063399</v>
      </c>
      <c r="I712">
        <v>37.5534529549521</v>
      </c>
      <c r="J712">
        <v>-4.4576298623687904</v>
      </c>
      <c r="K712">
        <v>232.256113021245</v>
      </c>
      <c r="L712">
        <v>195.71011130714999</v>
      </c>
      <c r="M712">
        <v>22.309595116690598</v>
      </c>
      <c r="N712">
        <v>1.0527929361389601</v>
      </c>
      <c r="O712">
        <v>34.016780022836699</v>
      </c>
      <c r="P712">
        <v>97.674190382728099</v>
      </c>
      <c r="Q712">
        <v>0.14461809560875699</v>
      </c>
    </row>
    <row r="713" spans="1:17" x14ac:dyDescent="0.3">
      <c r="A713" t="s">
        <v>1566</v>
      </c>
      <c r="B713" t="s">
        <v>1567</v>
      </c>
      <c r="C713" t="s">
        <v>3116</v>
      </c>
      <c r="D713" t="s">
        <v>48</v>
      </c>
      <c r="E713">
        <v>5943.4182137919997</v>
      </c>
      <c r="F713">
        <v>35.380000000000003</v>
      </c>
      <c r="G713">
        <v>0.87145260891307696</v>
      </c>
      <c r="H713">
        <v>-7.5641332017065004</v>
      </c>
      <c r="I713">
        <v>-2.2167224003230599</v>
      </c>
      <c r="J713">
        <v>-4.2289712620038999</v>
      </c>
      <c r="K713">
        <v>41.3190143295121</v>
      </c>
      <c r="L713">
        <v>40.3384493563277</v>
      </c>
      <c r="M713">
        <v>27.502616082795001</v>
      </c>
      <c r="N713">
        <v>0.82760837015872502</v>
      </c>
      <c r="O713">
        <v>62.521198417184799</v>
      </c>
      <c r="P713">
        <v>33.052101661093403</v>
      </c>
      <c r="Q713">
        <v>0.121290290764238</v>
      </c>
    </row>
    <row r="714" spans="1:17" x14ac:dyDescent="0.3">
      <c r="A714" t="s">
        <v>1568</v>
      </c>
      <c r="B714" t="s">
        <v>1569</v>
      </c>
      <c r="C714" t="s">
        <v>578</v>
      </c>
      <c r="D714" t="s">
        <v>423</v>
      </c>
      <c r="E714">
        <v>5937.4335798800003</v>
      </c>
      <c r="F714">
        <v>830.8</v>
      </c>
      <c r="G714">
        <v>-20.341159507484299</v>
      </c>
      <c r="H714">
        <v>-3.0449475370100001</v>
      </c>
      <c r="I714">
        <v>-6.7507329023935103</v>
      </c>
      <c r="J714">
        <v>1.6461645818903301</v>
      </c>
      <c r="K714">
        <v>897.98583516143401</v>
      </c>
      <c r="L714">
        <v>868.75804128414597</v>
      </c>
      <c r="M714">
        <v>29.952792732915</v>
      </c>
      <c r="N714">
        <v>0.63390759776694905</v>
      </c>
      <c r="O714">
        <v>35.772749157438597</v>
      </c>
      <c r="P714">
        <v>20.9844182321246</v>
      </c>
      <c r="Q714">
        <v>0.122120407594422</v>
      </c>
    </row>
    <row r="715" spans="1:17" x14ac:dyDescent="0.3">
      <c r="A715" t="s">
        <v>1570</v>
      </c>
      <c r="B715" t="s">
        <v>1571</v>
      </c>
      <c r="C715" t="s">
        <v>3113</v>
      </c>
      <c r="D715" t="s">
        <v>24</v>
      </c>
      <c r="E715">
        <v>5920.6428507049995</v>
      </c>
      <c r="F715">
        <v>22.63</v>
      </c>
      <c r="G715">
        <v>-24.5571552407519</v>
      </c>
      <c r="H715">
        <v>2.5922435971959001</v>
      </c>
      <c r="I715">
        <v>-22.922615016967601</v>
      </c>
      <c r="J715">
        <v>-1.8976195308127702E-2</v>
      </c>
      <c r="K715">
        <v>24.463101543058102</v>
      </c>
      <c r="L715">
        <v>25.408965550551699</v>
      </c>
      <c r="M715">
        <v>27.5100673334187</v>
      </c>
      <c r="N715">
        <v>0.76676462099022902</v>
      </c>
      <c r="O715">
        <v>62.977132423267498</v>
      </c>
      <c r="P715">
        <v>1.7989999223994</v>
      </c>
      <c r="Q715">
        <v>0.109797969065441</v>
      </c>
    </row>
    <row r="716" spans="1:17" hidden="1" x14ac:dyDescent="0.3">
      <c r="A716" t="s">
        <v>1572</v>
      </c>
      <c r="B716" t="s">
        <v>1573</v>
      </c>
      <c r="C716" t="s">
        <v>3128</v>
      </c>
      <c r="D716" t="s">
        <v>350</v>
      </c>
      <c r="E716">
        <v>5887.1941589999997</v>
      </c>
      <c r="F716">
        <v>987.8</v>
      </c>
      <c r="G716">
        <v>109.38558750449199</v>
      </c>
      <c r="H716">
        <v>21.0650533565967</v>
      </c>
      <c r="I716">
        <v>64.910551444318003</v>
      </c>
      <c r="J716">
        <v>6.0253832338649298</v>
      </c>
      <c r="K716">
        <v>909.40060455257799</v>
      </c>
      <c r="L716">
        <v>699.99591736661296</v>
      </c>
      <c r="M716">
        <v>47.140661512325103</v>
      </c>
      <c r="N716">
        <v>0.92713407342902998</v>
      </c>
      <c r="O716">
        <v>14.699331848552299</v>
      </c>
      <c r="P716">
        <v>227.574199966837</v>
      </c>
      <c r="Q716">
        <v>0.17913713507321899</v>
      </c>
    </row>
    <row r="717" spans="1:17" hidden="1" x14ac:dyDescent="0.3">
      <c r="A717" t="s">
        <v>1574</v>
      </c>
      <c r="B717" t="s">
        <v>1575</v>
      </c>
      <c r="C717" t="s">
        <v>3128</v>
      </c>
      <c r="D717" t="s">
        <v>287</v>
      </c>
      <c r="E717">
        <v>5879.8169792500003</v>
      </c>
      <c r="F717">
        <v>487.1</v>
      </c>
      <c r="G717">
        <v>314.17187644061602</v>
      </c>
      <c r="H717">
        <v>8.1093453536536799</v>
      </c>
      <c r="I717">
        <v>232.50555714876899</v>
      </c>
      <c r="J717">
        <v>10.507136406150099</v>
      </c>
      <c r="K717">
        <v>459.21756669438599</v>
      </c>
      <c r="L717">
        <v>300.16051658799199</v>
      </c>
      <c r="M717">
        <v>41.849664125373501</v>
      </c>
      <c r="N717">
        <v>0.203468336047779</v>
      </c>
      <c r="O717">
        <v>23.1779921987271</v>
      </c>
      <c r="P717">
        <v>367.46641074856001</v>
      </c>
      <c r="Q717">
        <v>0.23801287274223301</v>
      </c>
    </row>
    <row r="718" spans="1:17" x14ac:dyDescent="0.3">
      <c r="A718" t="s">
        <v>1576</v>
      </c>
      <c r="B718" t="s">
        <v>1577</v>
      </c>
      <c r="C718" t="s">
        <v>3117</v>
      </c>
      <c r="D718" t="s">
        <v>160</v>
      </c>
      <c r="E718">
        <v>5879.8153990399996</v>
      </c>
      <c r="F718">
        <v>648.79999999999995</v>
      </c>
      <c r="G718">
        <v>44.428288943032697</v>
      </c>
      <c r="H718">
        <v>13.097660810573</v>
      </c>
      <c r="I718">
        <v>18.1747307700238</v>
      </c>
      <c r="J718">
        <v>2.8248683779100898</v>
      </c>
      <c r="K718">
        <v>634.059550456191</v>
      </c>
      <c r="L718">
        <v>578.178413948968</v>
      </c>
      <c r="M718">
        <v>51.544120605394198</v>
      </c>
      <c r="N718">
        <v>0.86456424113113195</v>
      </c>
      <c r="O718">
        <v>11.236128236744699</v>
      </c>
      <c r="P718">
        <v>67.065791167761006</v>
      </c>
    </row>
    <row r="719" spans="1:17" hidden="1" x14ac:dyDescent="0.3">
      <c r="A719" t="s">
        <v>1578</v>
      </c>
      <c r="B719" t="s">
        <v>1579</v>
      </c>
      <c r="C719" t="s">
        <v>3128</v>
      </c>
      <c r="D719" t="s">
        <v>48</v>
      </c>
      <c r="E719">
        <v>5817.4344886999997</v>
      </c>
      <c r="F719">
        <v>538.6</v>
      </c>
      <c r="G719">
        <v>592.77845461394099</v>
      </c>
      <c r="H719">
        <v>-1.8689071296732001</v>
      </c>
      <c r="I719">
        <v>44.990637105625098</v>
      </c>
      <c r="J719">
        <v>4.8206575569685297</v>
      </c>
      <c r="K719">
        <v>567.70263341923499</v>
      </c>
      <c r="L719">
        <v>429.86924516557298</v>
      </c>
      <c r="M719">
        <v>41.858003765244099</v>
      </c>
      <c r="N719">
        <v>1.51812716341774</v>
      </c>
      <c r="O719">
        <v>39.988860007426602</v>
      </c>
      <c r="P719">
        <v>627.73949466288298</v>
      </c>
    </row>
    <row r="720" spans="1:17" x14ac:dyDescent="0.3">
      <c r="A720" t="s">
        <v>1580</v>
      </c>
      <c r="B720" t="s">
        <v>1581</v>
      </c>
      <c r="C720" t="s">
        <v>3124</v>
      </c>
      <c r="D720" t="s">
        <v>271</v>
      </c>
      <c r="E720">
        <v>5777.8224783300002</v>
      </c>
      <c r="F720">
        <v>2548.35</v>
      </c>
      <c r="G720">
        <v>4.2136715748070301</v>
      </c>
      <c r="H720">
        <v>-7.4631733586314803</v>
      </c>
      <c r="I720">
        <v>9.0675979990415598</v>
      </c>
      <c r="J720">
        <v>-3.3022854653519902</v>
      </c>
      <c r="K720">
        <v>3068.9096164540501</v>
      </c>
      <c r="L720">
        <v>2793.3364372416499</v>
      </c>
      <c r="M720">
        <v>18.1014293546055</v>
      </c>
      <c r="N720">
        <v>0.46688021502878102</v>
      </c>
      <c r="O720">
        <v>54.335158043439797</v>
      </c>
      <c r="P720">
        <v>66.287112561174496</v>
      </c>
      <c r="Q720">
        <v>0.112609768348623</v>
      </c>
    </row>
    <row r="721" spans="1:17" hidden="1" x14ac:dyDescent="0.3">
      <c r="A721" t="s">
        <v>1582</v>
      </c>
      <c r="B721" t="s">
        <v>1583</v>
      </c>
      <c r="C721" t="s">
        <v>3128</v>
      </c>
      <c r="D721" t="s">
        <v>249</v>
      </c>
      <c r="E721">
        <v>5773.9581008499999</v>
      </c>
      <c r="F721">
        <v>5276.75</v>
      </c>
      <c r="G721">
        <v>48.150138765565899</v>
      </c>
      <c r="H721">
        <v>2.7933625417631598</v>
      </c>
      <c r="I721">
        <v>27.4931885951769</v>
      </c>
      <c r="J721">
        <v>-1.0863608984320801</v>
      </c>
      <c r="K721">
        <v>5347.7918974082604</v>
      </c>
      <c r="L721">
        <v>4568.9965914355998</v>
      </c>
      <c r="M721">
        <v>39.182139061484797</v>
      </c>
      <c r="N721">
        <v>1.02667387030841</v>
      </c>
      <c r="O721">
        <v>9.3476097976974408</v>
      </c>
      <c r="P721">
        <v>75.847704740481504</v>
      </c>
      <c r="Q721">
        <v>0.146129078577698</v>
      </c>
    </row>
    <row r="722" spans="1:17" x14ac:dyDescent="0.3">
      <c r="A722" t="s">
        <v>1584</v>
      </c>
      <c r="B722" t="s">
        <v>1585</v>
      </c>
      <c r="C722" t="s">
        <v>3124</v>
      </c>
      <c r="D722" t="s">
        <v>1586</v>
      </c>
      <c r="E722">
        <v>5771.1036109999995</v>
      </c>
      <c r="F722">
        <v>442</v>
      </c>
      <c r="G722">
        <v>-17.701982750275501</v>
      </c>
      <c r="H722">
        <v>6.5085831885610697</v>
      </c>
      <c r="I722">
        <v>-17.2895748183082</v>
      </c>
      <c r="J722">
        <v>9.6199328191772899</v>
      </c>
      <c r="K722">
        <v>467.83359282759102</v>
      </c>
      <c r="L722">
        <v>490.40284279316597</v>
      </c>
      <c r="M722">
        <v>43.365140224587599</v>
      </c>
      <c r="N722">
        <v>1.8630609870465</v>
      </c>
      <c r="O722">
        <v>51.4366515837104</v>
      </c>
      <c r="P722">
        <v>9.7318768619662297</v>
      </c>
      <c r="Q722">
        <v>-2.7764601817366001E-2</v>
      </c>
    </row>
    <row r="723" spans="1:17" x14ac:dyDescent="0.3">
      <c r="A723" t="s">
        <v>1587</v>
      </c>
      <c r="B723" t="s">
        <v>1588</v>
      </c>
      <c r="C723" t="s">
        <v>578</v>
      </c>
      <c r="D723" t="s">
        <v>578</v>
      </c>
      <c r="E723">
        <v>5759.9484899999998</v>
      </c>
      <c r="F723">
        <v>287.25</v>
      </c>
      <c r="G723">
        <v>-36.618940857277501</v>
      </c>
      <c r="H723">
        <v>-8.2289826749302103E-2</v>
      </c>
      <c r="I723">
        <v>-27.580853946221001</v>
      </c>
      <c r="J723">
        <v>2.8030854037266701</v>
      </c>
      <c r="K723">
        <v>319.52421700822401</v>
      </c>
      <c r="L723">
        <v>338.20283206609901</v>
      </c>
      <c r="M723">
        <v>29.400621559965899</v>
      </c>
      <c r="N723">
        <v>0.37231141637586801</v>
      </c>
      <c r="O723">
        <v>52.114882506527401</v>
      </c>
      <c r="P723">
        <v>7.2829131652661001</v>
      </c>
      <c r="Q723">
        <v>5.3460810908886998E-2</v>
      </c>
    </row>
    <row r="724" spans="1:17" x14ac:dyDescent="0.3">
      <c r="A724" t="s">
        <v>1589</v>
      </c>
      <c r="B724" t="s">
        <v>1590</v>
      </c>
      <c r="C724" t="s">
        <v>3124</v>
      </c>
      <c r="D724" t="s">
        <v>151</v>
      </c>
      <c r="E724">
        <v>5740.0976000000001</v>
      </c>
      <c r="F724">
        <v>306.39999999999998</v>
      </c>
      <c r="G724">
        <v>-36.525518248030401</v>
      </c>
      <c r="H724">
        <v>-10.5381035919536</v>
      </c>
      <c r="I724">
        <v>-34.454443847584002</v>
      </c>
      <c r="J724">
        <v>-1.17860408501487</v>
      </c>
      <c r="K724">
        <v>365.43453369711199</v>
      </c>
      <c r="L724">
        <v>400.64161474324698</v>
      </c>
      <c r="M724">
        <v>25.0179019609946</v>
      </c>
      <c r="N724">
        <v>0.78082059961972805</v>
      </c>
      <c r="O724">
        <v>78.687989556135705</v>
      </c>
      <c r="P724">
        <v>0.52493438320209096</v>
      </c>
      <c r="Q724">
        <v>4.7607749290156001E-2</v>
      </c>
    </row>
    <row r="725" spans="1:17" x14ac:dyDescent="0.3">
      <c r="A725" t="s">
        <v>1591</v>
      </c>
      <c r="B725" t="s">
        <v>1592</v>
      </c>
      <c r="C725" t="s">
        <v>3119</v>
      </c>
      <c r="D725" t="s">
        <v>215</v>
      </c>
      <c r="E725">
        <v>5726.8492312949902</v>
      </c>
      <c r="F725">
        <v>1995.15</v>
      </c>
      <c r="G725">
        <v>49.834240585296797</v>
      </c>
      <c r="H725">
        <v>2.3360640195345002</v>
      </c>
      <c r="I725">
        <v>29.303755040814199</v>
      </c>
      <c r="J725">
        <v>-0.383596967982897</v>
      </c>
      <c r="K725">
        <v>2243.8204759300502</v>
      </c>
      <c r="L725">
        <v>1985.5363224810501</v>
      </c>
      <c r="M725">
        <v>30.205148711004298</v>
      </c>
      <c r="N725">
        <v>0.70868616669724005</v>
      </c>
      <c r="O725">
        <v>47.963812244693301</v>
      </c>
      <c r="P725">
        <v>78.138392857142804</v>
      </c>
      <c r="Q725">
        <v>0.113186736147419</v>
      </c>
    </row>
    <row r="726" spans="1:17" x14ac:dyDescent="0.3">
      <c r="A726" t="s">
        <v>1593</v>
      </c>
      <c r="B726" t="s">
        <v>1594</v>
      </c>
      <c r="C726" t="s">
        <v>3114</v>
      </c>
      <c r="D726" t="s">
        <v>629</v>
      </c>
      <c r="E726">
        <v>5725.9555085900001</v>
      </c>
      <c r="F726">
        <v>117.38</v>
      </c>
      <c r="G726">
        <v>-38.270921999942203</v>
      </c>
      <c r="H726">
        <v>3.62851998212563</v>
      </c>
      <c r="I726">
        <v>-10.3693893571391</v>
      </c>
      <c r="J726">
        <v>1.2002283319548099</v>
      </c>
      <c r="K726">
        <v>123.676829514848</v>
      </c>
      <c r="L726">
        <v>132.70933702954301</v>
      </c>
      <c r="M726">
        <v>41.245203435914497</v>
      </c>
      <c r="N726">
        <v>1.3121375414640699</v>
      </c>
      <c r="O726">
        <v>38.780030669619997</v>
      </c>
      <c r="P726">
        <v>7.1963470319634499</v>
      </c>
      <c r="Q726">
        <v>-0.109032001573031</v>
      </c>
    </row>
    <row r="727" spans="1:17" x14ac:dyDescent="0.3">
      <c r="A727" t="s">
        <v>1595</v>
      </c>
      <c r="B727" t="s">
        <v>1596</v>
      </c>
      <c r="C727" t="s">
        <v>3127</v>
      </c>
      <c r="D727" t="s">
        <v>287</v>
      </c>
      <c r="E727">
        <v>5695.4009510400001</v>
      </c>
      <c r="F727">
        <v>775.55</v>
      </c>
      <c r="G727">
        <v>-14.700618712992499</v>
      </c>
      <c r="H727">
        <v>-3.9544128172838402</v>
      </c>
      <c r="I727">
        <v>-6.3369150205634597</v>
      </c>
      <c r="J727">
        <v>-2.7133927981027601</v>
      </c>
      <c r="K727">
        <v>820.657807819862</v>
      </c>
      <c r="L727">
        <v>787.66308879635403</v>
      </c>
      <c r="M727">
        <v>25.356946292303899</v>
      </c>
      <c r="N727">
        <v>0.70122192560085705</v>
      </c>
      <c r="O727">
        <v>16.0466765521243</v>
      </c>
      <c r="P727">
        <v>20.2403100775193</v>
      </c>
      <c r="Q727">
        <v>1.8752921765682998E-2</v>
      </c>
    </row>
    <row r="728" spans="1:17" hidden="1" x14ac:dyDescent="0.3">
      <c r="A728" t="s">
        <v>1597</v>
      </c>
      <c r="B728" t="s">
        <v>1598</v>
      </c>
      <c r="C728" t="s">
        <v>3128</v>
      </c>
      <c r="D728" t="s">
        <v>21</v>
      </c>
      <c r="E728">
        <v>5682.7059805749996</v>
      </c>
      <c r="F728">
        <v>480.35</v>
      </c>
      <c r="G728">
        <v>-22.8951256301862</v>
      </c>
      <c r="H728">
        <v>1.7909168797739099</v>
      </c>
      <c r="I728">
        <v>4.6611271995544996</v>
      </c>
      <c r="J728">
        <v>2.1576914094635802</v>
      </c>
      <c r="K728">
        <v>494.85189125904998</v>
      </c>
      <c r="L728">
        <v>480.88139845539399</v>
      </c>
      <c r="M728">
        <v>39.279652160782099</v>
      </c>
      <c r="N728">
        <v>0.80564391275064695</v>
      </c>
      <c r="O728">
        <v>24.700739044446699</v>
      </c>
      <c r="P728">
        <v>23.1350935657523</v>
      </c>
      <c r="Q728">
        <v>7.2532034016026994E-2</v>
      </c>
    </row>
    <row r="729" spans="1:17" hidden="1" x14ac:dyDescent="0.3">
      <c r="A729" t="s">
        <v>1599</v>
      </c>
      <c r="B729" t="s">
        <v>1600</v>
      </c>
      <c r="C729" t="s">
        <v>3128</v>
      </c>
      <c r="D729" t="s">
        <v>512</v>
      </c>
      <c r="E729">
        <v>5666.7929999999997</v>
      </c>
      <c r="F729">
        <v>283339.65000000002</v>
      </c>
      <c r="G729">
        <v>8407583.5813722499</v>
      </c>
      <c r="H729">
        <v>8448977.8668095898</v>
      </c>
      <c r="I729">
        <v>8407598.1652703695</v>
      </c>
      <c r="J729">
        <v>2.6937515048904799</v>
      </c>
      <c r="K729">
        <v>102847.729419171</v>
      </c>
      <c r="L729">
        <v>29897.867586449702</v>
      </c>
      <c r="M729">
        <v>69.044956634560606</v>
      </c>
      <c r="N729">
        <v>5.6363636363636296</v>
      </c>
      <c r="O729">
        <v>17.3150139770413</v>
      </c>
      <c r="P729">
        <v>8407604.7477744799</v>
      </c>
    </row>
    <row r="730" spans="1:17" hidden="1" x14ac:dyDescent="0.3">
      <c r="A730" t="s">
        <v>1601</v>
      </c>
      <c r="B730" t="s">
        <v>1602</v>
      </c>
      <c r="C730" t="s">
        <v>3128</v>
      </c>
      <c r="D730" t="s">
        <v>1603</v>
      </c>
      <c r="E730">
        <v>5622.5752849999999</v>
      </c>
      <c r="F730">
        <v>461.3</v>
      </c>
      <c r="G730">
        <v>35.248896838222002</v>
      </c>
      <c r="H730">
        <v>-6.3404602084817503</v>
      </c>
      <c r="I730">
        <v>25.6766240049371</v>
      </c>
      <c r="J730">
        <v>1.1526444028307401</v>
      </c>
      <c r="K730">
        <v>461.24988580471501</v>
      </c>
      <c r="L730">
        <v>412.38937204057697</v>
      </c>
      <c r="N730">
        <v>0.65593065259608296</v>
      </c>
      <c r="O730">
        <v>24.6368957294602</v>
      </c>
      <c r="P730">
        <v>62.5726872246696</v>
      </c>
    </row>
    <row r="731" spans="1:17" x14ac:dyDescent="0.3">
      <c r="A731" t="s">
        <v>1604</v>
      </c>
      <c r="B731" t="s">
        <v>1605</v>
      </c>
      <c r="C731" t="s">
        <v>578</v>
      </c>
      <c r="D731" t="s">
        <v>423</v>
      </c>
      <c r="E731">
        <v>5610.3231657650003</v>
      </c>
      <c r="F731">
        <v>1865.65</v>
      </c>
      <c r="G731">
        <v>10.083377928137001</v>
      </c>
      <c r="H731">
        <v>-3.07702745230673</v>
      </c>
      <c r="I731">
        <v>21.4165353728282</v>
      </c>
      <c r="J731">
        <v>1.52976830063453</v>
      </c>
      <c r="K731">
        <v>2015.6730554636799</v>
      </c>
      <c r="L731">
        <v>1800.3714631709699</v>
      </c>
      <c r="M731">
        <v>34.973081920998801</v>
      </c>
      <c r="N731">
        <v>0.54716431270605304</v>
      </c>
      <c r="O731">
        <v>33.626350065660702</v>
      </c>
      <c r="P731">
        <v>74.075110800093299</v>
      </c>
      <c r="Q731">
        <v>-0.112606679564036</v>
      </c>
    </row>
    <row r="732" spans="1:17" x14ac:dyDescent="0.3">
      <c r="A732" t="s">
        <v>1606</v>
      </c>
      <c r="B732" t="s">
        <v>1607</v>
      </c>
      <c r="C732" t="s">
        <v>3115</v>
      </c>
      <c r="D732" t="s">
        <v>997</v>
      </c>
      <c r="E732">
        <v>5591.1953454000004</v>
      </c>
      <c r="F732">
        <v>121.9</v>
      </c>
      <c r="G732">
        <v>-51.199405526260897</v>
      </c>
      <c r="H732">
        <v>-4.1654769867009103</v>
      </c>
      <c r="I732">
        <v>-25.531972196343901</v>
      </c>
      <c r="J732">
        <v>0.81771949152435697</v>
      </c>
      <c r="K732">
        <v>132.39580736810899</v>
      </c>
      <c r="L732">
        <v>144.17502367892101</v>
      </c>
      <c r="M732">
        <v>29.8446717143418</v>
      </c>
      <c r="N732">
        <v>0.38864134365525999</v>
      </c>
      <c r="O732">
        <v>72.764561115668499</v>
      </c>
      <c r="P732">
        <v>1.5579438473714899</v>
      </c>
      <c r="Q732">
        <v>3.7789690417397E-2</v>
      </c>
    </row>
    <row r="733" spans="1:17" x14ac:dyDescent="0.3">
      <c r="A733" t="s">
        <v>1608</v>
      </c>
      <c r="B733" t="s">
        <v>1609</v>
      </c>
      <c r="C733" t="s">
        <v>3125</v>
      </c>
      <c r="D733" t="s">
        <v>120</v>
      </c>
      <c r="E733">
        <v>5589.3622502750004</v>
      </c>
      <c r="F733">
        <v>1181.6500000000001</v>
      </c>
      <c r="G733">
        <v>16.941358409880099</v>
      </c>
      <c r="H733">
        <v>31.6725127262123</v>
      </c>
      <c r="I733">
        <v>21.704326851741499</v>
      </c>
      <c r="J733">
        <v>8.0325392175719799</v>
      </c>
      <c r="K733">
        <v>1023.69648350912</v>
      </c>
      <c r="L733">
        <v>870.21230139077602</v>
      </c>
      <c r="M733">
        <v>65.176248091373395</v>
      </c>
      <c r="N733">
        <v>0.70086855956705396</v>
      </c>
      <c r="O733">
        <v>8.6827740870816204</v>
      </c>
      <c r="P733">
        <v>89.397339317198202</v>
      </c>
      <c r="Q733">
        <v>1.6910024572227001E-2</v>
      </c>
    </row>
    <row r="734" spans="1:17" x14ac:dyDescent="0.3">
      <c r="A734" t="s">
        <v>1610</v>
      </c>
      <c r="B734" t="s">
        <v>1611</v>
      </c>
      <c r="C734" t="s">
        <v>3124</v>
      </c>
      <c r="D734" t="s">
        <v>271</v>
      </c>
      <c r="E734">
        <v>5583.4624346800001</v>
      </c>
      <c r="F734">
        <v>1241.95</v>
      </c>
      <c r="G734">
        <v>-47.066584201409</v>
      </c>
      <c r="H734">
        <v>-4.21056575739496</v>
      </c>
      <c r="I734">
        <v>-13.858149922794899</v>
      </c>
      <c r="J734">
        <v>-6.7223149175048604</v>
      </c>
      <c r="K734">
        <v>1378.48366619695</v>
      </c>
      <c r="L734">
        <v>1407.3045638385399</v>
      </c>
      <c r="M734">
        <v>13.053781847389001</v>
      </c>
      <c r="N734">
        <v>0.54504232501271699</v>
      </c>
      <c r="O734">
        <v>38.495913684125703</v>
      </c>
      <c r="P734">
        <v>8.6475373983028607</v>
      </c>
      <c r="Q734">
        <v>-6.5239498897945003E-2</v>
      </c>
    </row>
    <row r="735" spans="1:17" hidden="1" x14ac:dyDescent="0.3">
      <c r="A735" t="s">
        <v>1612</v>
      </c>
      <c r="B735" t="s">
        <v>1613</v>
      </c>
      <c r="C735" t="s">
        <v>3128</v>
      </c>
      <c r="D735" t="s">
        <v>578</v>
      </c>
      <c r="E735">
        <v>5553.1618207499996</v>
      </c>
      <c r="F735">
        <v>2194.25</v>
      </c>
      <c r="G735">
        <v>136.38979238642801</v>
      </c>
      <c r="H735">
        <v>14.1262168017468</v>
      </c>
      <c r="I735">
        <v>105.176808762725</v>
      </c>
      <c r="J735">
        <v>8.7670689936429405</v>
      </c>
      <c r="K735">
        <v>2052.7480506297302</v>
      </c>
      <c r="L735">
        <v>1584.3975632000599</v>
      </c>
      <c r="M735">
        <v>47.507062726423001</v>
      </c>
      <c r="N735">
        <v>0.70381431111249504</v>
      </c>
      <c r="O735">
        <v>11.0812350461433</v>
      </c>
      <c r="P735">
        <v>161.20469019701201</v>
      </c>
      <c r="Q735">
        <v>0.17427653892165801</v>
      </c>
    </row>
    <row r="736" spans="1:17" hidden="1" x14ac:dyDescent="0.3">
      <c r="A736" t="s">
        <v>1614</v>
      </c>
      <c r="B736" t="s">
        <v>1615</v>
      </c>
      <c r="C736" t="s">
        <v>3115</v>
      </c>
      <c r="D736" t="s">
        <v>123</v>
      </c>
      <c r="E736">
        <v>5507.5131540000002</v>
      </c>
      <c r="F736">
        <v>442</v>
      </c>
      <c r="G736">
        <v>0.69739705722316003</v>
      </c>
      <c r="H736">
        <v>10.5798067509308</v>
      </c>
      <c r="I736">
        <v>27.4990975875338</v>
      </c>
      <c r="J736">
        <v>-7.5742346199208201</v>
      </c>
      <c r="K736">
        <v>430.80507308995999</v>
      </c>
      <c r="M736">
        <v>32.715791885521497</v>
      </c>
      <c r="N736">
        <v>0.72948370964762499</v>
      </c>
      <c r="O736">
        <v>17.647058823529399</v>
      </c>
      <c r="P736">
        <v>46.819465205115399</v>
      </c>
    </row>
    <row r="737" spans="1:17" hidden="1" x14ac:dyDescent="0.3">
      <c r="A737" t="s">
        <v>1616</v>
      </c>
      <c r="B737" t="s">
        <v>1617</v>
      </c>
      <c r="C737" t="s">
        <v>3128</v>
      </c>
      <c r="D737" t="s">
        <v>51</v>
      </c>
      <c r="E737">
        <v>5499.8879261900001</v>
      </c>
      <c r="F737">
        <v>954.05</v>
      </c>
      <c r="G737">
        <v>55.052659465978898</v>
      </c>
      <c r="H737">
        <v>37.440123086984201</v>
      </c>
      <c r="I737">
        <v>100.414675320309</v>
      </c>
      <c r="J737">
        <v>17.490723017194998</v>
      </c>
      <c r="K737">
        <v>761.99315211860801</v>
      </c>
      <c r="L737">
        <v>601.82936702433403</v>
      </c>
      <c r="M737">
        <v>86.327623577352696</v>
      </c>
      <c r="N737">
        <v>1.63304448979981</v>
      </c>
      <c r="O737">
        <v>6.8287825585661102</v>
      </c>
      <c r="P737">
        <v>126.42696095882199</v>
      </c>
    </row>
    <row r="738" spans="1:17" x14ac:dyDescent="0.3">
      <c r="A738" t="s">
        <v>1618</v>
      </c>
      <c r="B738" t="s">
        <v>1619</v>
      </c>
      <c r="C738" t="s">
        <v>3119</v>
      </c>
      <c r="D738" t="s">
        <v>215</v>
      </c>
      <c r="E738">
        <v>5489.5426699199998</v>
      </c>
      <c r="F738">
        <v>450.4</v>
      </c>
      <c r="G738">
        <v>13.2412372846628</v>
      </c>
      <c r="H738">
        <v>4.9879628759849997</v>
      </c>
      <c r="I738">
        <v>-0.29341856551482498</v>
      </c>
      <c r="J738">
        <v>1.0450901137922699</v>
      </c>
      <c r="K738">
        <v>470.15005394618601</v>
      </c>
      <c r="L738">
        <v>444.01048800283598</v>
      </c>
      <c r="M738">
        <v>36.464442157081201</v>
      </c>
      <c r="N738">
        <v>0.67881656993738604</v>
      </c>
      <c r="O738">
        <v>20.448490230905801</v>
      </c>
      <c r="P738">
        <v>38.3717357910906</v>
      </c>
      <c r="Q738">
        <v>0.16052228976607699</v>
      </c>
    </row>
    <row r="739" spans="1:17" x14ac:dyDescent="0.3">
      <c r="A739" t="s">
        <v>1620</v>
      </c>
      <c r="B739" t="s">
        <v>1621</v>
      </c>
      <c r="C739" t="s">
        <v>3132</v>
      </c>
      <c r="D739" t="s">
        <v>173</v>
      </c>
      <c r="E739">
        <v>5454.6035181179996</v>
      </c>
      <c r="F739">
        <v>159.13999999999999</v>
      </c>
      <c r="G739">
        <v>106.991303867258</v>
      </c>
      <c r="H739">
        <v>-11.5073132032594</v>
      </c>
      <c r="I739">
        <v>27.656213729335999</v>
      </c>
      <c r="J739">
        <v>-1.3829361008026</v>
      </c>
      <c r="K739">
        <v>180.10747520656599</v>
      </c>
      <c r="L739">
        <v>157.97382311502301</v>
      </c>
      <c r="M739">
        <v>27.442670051003802</v>
      </c>
      <c r="N739">
        <v>0.41845296867966703</v>
      </c>
      <c r="O739">
        <v>41.165011939172999</v>
      </c>
      <c r="P739">
        <v>138.59070464767601</v>
      </c>
    </row>
    <row r="740" spans="1:17" hidden="1" x14ac:dyDescent="0.3">
      <c r="A740" t="s">
        <v>1622</v>
      </c>
      <c r="B740" t="s">
        <v>1623</v>
      </c>
      <c r="C740" t="s">
        <v>3128</v>
      </c>
      <c r="D740" t="s">
        <v>301</v>
      </c>
      <c r="E740">
        <v>5441.4532869750001</v>
      </c>
      <c r="F740">
        <v>1289.25</v>
      </c>
      <c r="G740">
        <v>515.65750491163396</v>
      </c>
      <c r="H740">
        <v>32.371786447989699</v>
      </c>
      <c r="I740">
        <v>108.813035108543</v>
      </c>
      <c r="J740">
        <v>-8.8925579310442107</v>
      </c>
      <c r="K740">
        <v>1197.33397601345</v>
      </c>
      <c r="L740">
        <v>792.06851618993005</v>
      </c>
      <c r="M740">
        <v>35.7101287780959</v>
      </c>
      <c r="N740">
        <v>1.7215966136718599</v>
      </c>
      <c r="O740">
        <v>27.647857281365098</v>
      </c>
      <c r="P740">
        <v>598.401950162513</v>
      </c>
      <c r="Q740">
        <v>0.22098179992567299</v>
      </c>
    </row>
    <row r="741" spans="1:17" x14ac:dyDescent="0.3">
      <c r="A741" t="s">
        <v>1624</v>
      </c>
      <c r="B741" t="s">
        <v>1625</v>
      </c>
      <c r="C741" t="s">
        <v>3127</v>
      </c>
      <c r="D741" t="s">
        <v>287</v>
      </c>
      <c r="E741">
        <v>5440.9937499999996</v>
      </c>
      <c r="F741">
        <v>568.25</v>
      </c>
      <c r="G741">
        <v>-13.226426919633999</v>
      </c>
      <c r="H741">
        <v>-2.0095474697176599</v>
      </c>
      <c r="I741">
        <v>8.7982065486609393</v>
      </c>
      <c r="J741">
        <v>1.30021136249834</v>
      </c>
      <c r="K741">
        <v>610.57475618218302</v>
      </c>
      <c r="L741">
        <v>582.72267102221997</v>
      </c>
      <c r="M741">
        <v>35.205139153085597</v>
      </c>
      <c r="N741">
        <v>0.67212023091300799</v>
      </c>
      <c r="O741">
        <v>27.901451825780899</v>
      </c>
      <c r="P741">
        <v>30.647200827681299</v>
      </c>
      <c r="Q741">
        <v>4.7843416366740998E-2</v>
      </c>
    </row>
    <row r="742" spans="1:17" hidden="1" x14ac:dyDescent="0.3">
      <c r="A742" t="s">
        <v>1626</v>
      </c>
      <c r="B742" t="s">
        <v>1627</v>
      </c>
      <c r="C742" t="s">
        <v>3128</v>
      </c>
      <c r="D742" t="s">
        <v>271</v>
      </c>
      <c r="E742">
        <v>5422.6828159999995</v>
      </c>
      <c r="F742">
        <v>555.20000000000005</v>
      </c>
      <c r="G742">
        <v>55.826440912886603</v>
      </c>
      <c r="H742">
        <v>30.3230641304668</v>
      </c>
      <c r="I742">
        <v>44.770320805275702</v>
      </c>
      <c r="J742">
        <v>6.8474660506228897</v>
      </c>
      <c r="K742">
        <v>482.949696247622</v>
      </c>
      <c r="L742">
        <v>422.82702829276701</v>
      </c>
      <c r="M742">
        <v>54.743336324225297</v>
      </c>
      <c r="N742">
        <v>3.2885852144615302</v>
      </c>
      <c r="O742">
        <v>16.714697406340001</v>
      </c>
      <c r="P742">
        <v>85.825453936909</v>
      </c>
      <c r="Q742">
        <v>0.15264675312536399</v>
      </c>
    </row>
    <row r="743" spans="1:17" hidden="1" x14ac:dyDescent="0.3">
      <c r="A743" t="s">
        <v>1628</v>
      </c>
      <c r="B743" t="s">
        <v>1629</v>
      </c>
      <c r="C743" t="s">
        <v>3128</v>
      </c>
      <c r="D743" t="s">
        <v>128</v>
      </c>
      <c r="E743">
        <v>5391.6137239999998</v>
      </c>
      <c r="F743">
        <v>7069.3</v>
      </c>
      <c r="G743">
        <v>144.666711751431</v>
      </c>
      <c r="H743">
        <v>22.080989691519601</v>
      </c>
      <c r="I743">
        <v>33.967225000547302</v>
      </c>
      <c r="J743">
        <v>-4.5797888812061904</v>
      </c>
      <c r="K743">
        <v>6761.9914609610196</v>
      </c>
      <c r="L743">
        <v>5429.46418845271</v>
      </c>
      <c r="M743">
        <v>41.172326188360003</v>
      </c>
      <c r="N743">
        <v>1.5375881476175399</v>
      </c>
      <c r="O743">
        <v>18.0880709546914</v>
      </c>
      <c r="P743">
        <v>219.71869205372801</v>
      </c>
      <c r="Q743">
        <v>0.32738314672972602</v>
      </c>
    </row>
    <row r="744" spans="1:17" x14ac:dyDescent="0.3">
      <c r="A744" t="s">
        <v>1630</v>
      </c>
      <c r="B744" t="s">
        <v>1631</v>
      </c>
      <c r="C744" t="s">
        <v>3111</v>
      </c>
      <c r="D744" t="s">
        <v>287</v>
      </c>
      <c r="E744">
        <v>5358.3839648200001</v>
      </c>
      <c r="F744">
        <v>1088.2</v>
      </c>
      <c r="G744">
        <v>53.799431040408699</v>
      </c>
      <c r="H744">
        <v>-6.5349023106152799</v>
      </c>
      <c r="I744">
        <v>11.054380381492599</v>
      </c>
      <c r="J744">
        <v>0.76582059830205695</v>
      </c>
      <c r="K744">
        <v>1245.1682527704299</v>
      </c>
      <c r="L744">
        <v>1110.8992370881101</v>
      </c>
      <c r="M744">
        <v>28.084365628701999</v>
      </c>
      <c r="N744">
        <v>0.60185102820209302</v>
      </c>
      <c r="O744">
        <v>39.087483918397297</v>
      </c>
      <c r="P744">
        <v>78.393442622950801</v>
      </c>
      <c r="Q744">
        <v>6.5617615596369E-2</v>
      </c>
    </row>
    <row r="745" spans="1:17" x14ac:dyDescent="0.3">
      <c r="A745" t="s">
        <v>1632</v>
      </c>
      <c r="B745" t="s">
        <v>1633</v>
      </c>
      <c r="C745" t="s">
        <v>3119</v>
      </c>
      <c r="D745" t="s">
        <v>271</v>
      </c>
      <c r="E745">
        <v>5353.7968060800004</v>
      </c>
      <c r="F745">
        <v>1965.9</v>
      </c>
      <c r="G745">
        <v>-35.005071609929303</v>
      </c>
      <c r="H745">
        <v>-11.001687173348101</v>
      </c>
      <c r="I745">
        <v>-7.2946253233587397</v>
      </c>
      <c r="J745">
        <v>-8.6598078894814705</v>
      </c>
      <c r="K745">
        <v>2262.42999397117</v>
      </c>
      <c r="L745">
        <v>2279.1197250883902</v>
      </c>
      <c r="M745">
        <v>22.605484355615101</v>
      </c>
      <c r="N745">
        <v>0.725811595935691</v>
      </c>
      <c r="O745">
        <v>42.123200569713603</v>
      </c>
      <c r="P745">
        <v>14.2965116279069</v>
      </c>
      <c r="Q745">
        <v>6.4683662946413006E-2</v>
      </c>
    </row>
    <row r="746" spans="1:17" x14ac:dyDescent="0.3">
      <c r="A746" t="s">
        <v>1634</v>
      </c>
      <c r="B746" t="s">
        <v>1635</v>
      </c>
      <c r="C746" t="s">
        <v>3125</v>
      </c>
      <c r="D746" t="s">
        <v>866</v>
      </c>
      <c r="E746">
        <v>5321.4379758539999</v>
      </c>
      <c r="F746">
        <v>30.03</v>
      </c>
      <c r="G746">
        <v>-48.8049564427984</v>
      </c>
      <c r="H746">
        <v>-4.15187780846286</v>
      </c>
      <c r="I746">
        <v>-36.907330097316397</v>
      </c>
      <c r="J746">
        <v>-0.53659574399267196</v>
      </c>
      <c r="K746">
        <v>34.349878078800302</v>
      </c>
      <c r="L746">
        <v>39.543575671191903</v>
      </c>
      <c r="M746">
        <v>30.5927552273685</v>
      </c>
      <c r="N746">
        <v>0.36261470895067199</v>
      </c>
      <c r="O746">
        <v>79.820179820179803</v>
      </c>
      <c r="P746">
        <v>5.7022175290390704</v>
      </c>
      <c r="Q746">
        <v>-1.377614997194E-3</v>
      </c>
    </row>
    <row r="747" spans="1:17" x14ac:dyDescent="0.3">
      <c r="A747" t="s">
        <v>1636</v>
      </c>
      <c r="B747" t="s">
        <v>1637</v>
      </c>
      <c r="C747" t="s">
        <v>3127</v>
      </c>
      <c r="D747" t="s">
        <v>411</v>
      </c>
      <c r="E747">
        <v>5294.8126712000003</v>
      </c>
      <c r="F747">
        <v>107.93</v>
      </c>
      <c r="G747">
        <v>35.253887629141502</v>
      </c>
      <c r="H747">
        <v>-7.2433327279024504E-2</v>
      </c>
      <c r="I747">
        <v>6.9085579287204197</v>
      </c>
      <c r="J747">
        <v>4.4582418483269901</v>
      </c>
      <c r="K747">
        <v>119.151885766368</v>
      </c>
      <c r="L747">
        <v>115.139374341265</v>
      </c>
      <c r="M747">
        <v>36.441995493325699</v>
      </c>
      <c r="N747">
        <v>0.81028719284419604</v>
      </c>
      <c r="O747">
        <v>57.463170573519797</v>
      </c>
      <c r="P747">
        <v>58.603967670830201</v>
      </c>
      <c r="Q747">
        <v>7.9687433016268003E-2</v>
      </c>
    </row>
    <row r="748" spans="1:17" hidden="1" x14ac:dyDescent="0.3">
      <c r="A748" t="s">
        <v>1638</v>
      </c>
      <c r="B748" t="s">
        <v>1639</v>
      </c>
      <c r="C748" t="s">
        <v>3128</v>
      </c>
      <c r="D748" t="s">
        <v>452</v>
      </c>
      <c r="E748">
        <v>5291.3353933799999</v>
      </c>
      <c r="F748">
        <v>367.05</v>
      </c>
      <c r="G748">
        <v>-37.613021848057002</v>
      </c>
      <c r="H748">
        <v>-1.22454026099557</v>
      </c>
      <c r="I748">
        <v>-18.687389168708801</v>
      </c>
      <c r="J748">
        <v>-0.84131960061805899</v>
      </c>
      <c r="K748">
        <v>400.79527521394402</v>
      </c>
      <c r="L748">
        <v>422.670610154038</v>
      </c>
      <c r="M748">
        <v>22.155166954280599</v>
      </c>
      <c r="N748">
        <v>0.48208390246674498</v>
      </c>
      <c r="O748">
        <v>53.807383190301003</v>
      </c>
      <c r="P748">
        <v>0.83791208791208405</v>
      </c>
      <c r="Q748">
        <v>-7.5876751235517001E-2</v>
      </c>
    </row>
    <row r="749" spans="1:17" x14ac:dyDescent="0.3">
      <c r="A749" t="s">
        <v>1640</v>
      </c>
      <c r="B749" t="s">
        <v>1641</v>
      </c>
      <c r="C749" t="s">
        <v>3115</v>
      </c>
      <c r="D749" t="s">
        <v>37</v>
      </c>
      <c r="E749">
        <v>5282.1327272999997</v>
      </c>
      <c r="F749">
        <v>311.55</v>
      </c>
      <c r="G749">
        <v>-13.490650124760601</v>
      </c>
      <c r="H749">
        <v>-9.9386053622567694</v>
      </c>
      <c r="I749">
        <v>-15.8730111188208</v>
      </c>
      <c r="J749">
        <v>-0.57178614156402896</v>
      </c>
      <c r="K749">
        <v>360.998657709795</v>
      </c>
      <c r="L749">
        <v>362.409961583182</v>
      </c>
      <c r="M749">
        <v>27.338560676489799</v>
      </c>
      <c r="N749">
        <v>0.33339221499390398</v>
      </c>
      <c r="O749">
        <v>56.042368801155497</v>
      </c>
      <c r="P749">
        <v>7.9436823786950397</v>
      </c>
      <c r="Q749">
        <v>-2.0214586246319E-2</v>
      </c>
    </row>
    <row r="750" spans="1:17" hidden="1" x14ac:dyDescent="0.3">
      <c r="A750" t="s">
        <v>1642</v>
      </c>
      <c r="B750" t="s">
        <v>1643</v>
      </c>
      <c r="C750" t="s">
        <v>3128</v>
      </c>
      <c r="D750" t="s">
        <v>48</v>
      </c>
      <c r="E750">
        <v>5278.4072882999999</v>
      </c>
      <c r="F750">
        <v>303</v>
      </c>
      <c r="G750">
        <v>-42.821217998393799</v>
      </c>
      <c r="H750">
        <v>-11.5758751550149</v>
      </c>
      <c r="I750">
        <v>-28.237319883700302</v>
      </c>
      <c r="J750">
        <v>-4.2272796043485501</v>
      </c>
      <c r="K750">
        <v>362.602272494555</v>
      </c>
      <c r="M750">
        <v>15.540924223418701</v>
      </c>
      <c r="N750">
        <v>0.63705367493597798</v>
      </c>
      <c r="O750">
        <v>40.198019801980202</v>
      </c>
      <c r="P750">
        <v>0.33112582781456001</v>
      </c>
    </row>
    <row r="751" spans="1:17" hidden="1" x14ac:dyDescent="0.3">
      <c r="A751" t="s">
        <v>1644</v>
      </c>
      <c r="B751" t="s">
        <v>1645</v>
      </c>
      <c r="C751" t="s">
        <v>3125</v>
      </c>
      <c r="D751" t="s">
        <v>120</v>
      </c>
      <c r="E751">
        <v>5253.07076203</v>
      </c>
      <c r="F751">
        <v>135.59</v>
      </c>
      <c r="G751">
        <v>-39.347671837323603</v>
      </c>
      <c r="H751">
        <v>-2.7987995722174599</v>
      </c>
      <c r="I751">
        <v>-24.763773722630201</v>
      </c>
      <c r="J751">
        <v>1.29260953248359</v>
      </c>
      <c r="K751">
        <v>151.36210264858099</v>
      </c>
      <c r="M751">
        <v>27.149203978311199</v>
      </c>
      <c r="N751">
        <v>0.43829126119114598</v>
      </c>
      <c r="O751">
        <v>45.659709418098601</v>
      </c>
      <c r="P751">
        <v>0.437037037037035</v>
      </c>
    </row>
    <row r="752" spans="1:17" x14ac:dyDescent="0.3">
      <c r="A752" t="s">
        <v>1646</v>
      </c>
      <c r="B752" t="s">
        <v>1647</v>
      </c>
      <c r="C752" t="s">
        <v>3116</v>
      </c>
      <c r="D752" t="s">
        <v>48</v>
      </c>
      <c r="E752">
        <v>5248.9161512199998</v>
      </c>
      <c r="F752">
        <v>693.7</v>
      </c>
      <c r="G752">
        <v>39.2452060524827</v>
      </c>
      <c r="H752">
        <v>3.9124010857623999</v>
      </c>
      <c r="I752">
        <v>5.2324539803163104</v>
      </c>
      <c r="J752">
        <v>-2.51918452774368E-2</v>
      </c>
      <c r="K752">
        <v>757.72364153247997</v>
      </c>
      <c r="L752">
        <v>711.14752230614397</v>
      </c>
      <c r="M752">
        <v>27.8438102578741</v>
      </c>
      <c r="N752">
        <v>0.65383548560908999</v>
      </c>
      <c r="O752">
        <v>35.043967132766298</v>
      </c>
      <c r="P752">
        <v>69.878780457940493</v>
      </c>
      <c r="Q752">
        <v>0.16292172293517801</v>
      </c>
    </row>
    <row r="753" spans="1:17" x14ac:dyDescent="0.3">
      <c r="A753" t="s">
        <v>1648</v>
      </c>
      <c r="B753" t="s">
        <v>1649</v>
      </c>
      <c r="C753" t="s">
        <v>3114</v>
      </c>
      <c r="D753" t="s">
        <v>963</v>
      </c>
      <c r="E753">
        <v>5238.14722291</v>
      </c>
      <c r="F753">
        <v>610.1</v>
      </c>
      <c r="G753">
        <v>79.293594488378204</v>
      </c>
      <c r="H753">
        <v>-8.0808281649209892</v>
      </c>
      <c r="I753">
        <v>132.578609177668</v>
      </c>
      <c r="J753">
        <v>-1.9212076988244</v>
      </c>
      <c r="K753">
        <v>647.74381392329997</v>
      </c>
      <c r="L753">
        <v>480.91805881717698</v>
      </c>
      <c r="M753">
        <v>29.8979987935869</v>
      </c>
      <c r="N753">
        <v>0.12645693132706901</v>
      </c>
      <c r="O753">
        <v>43.222422553679699</v>
      </c>
      <c r="P753">
        <v>182.71547729379</v>
      </c>
      <c r="Q753">
        <v>6.3626865356801995E-2</v>
      </c>
    </row>
    <row r="754" spans="1:17" x14ac:dyDescent="0.3">
      <c r="A754" t="s">
        <v>1650</v>
      </c>
      <c r="B754" t="s">
        <v>1651</v>
      </c>
      <c r="C754" t="s">
        <v>3122</v>
      </c>
      <c r="D754" t="s">
        <v>1586</v>
      </c>
      <c r="E754">
        <v>5226.4217268599996</v>
      </c>
      <c r="F754">
        <v>437.65</v>
      </c>
      <c r="G754">
        <v>10.4714974404427</v>
      </c>
      <c r="H754">
        <v>11.3827295205092</v>
      </c>
      <c r="I754">
        <v>19.6141510214037</v>
      </c>
      <c r="J754">
        <v>0.57147557408518201</v>
      </c>
      <c r="K754">
        <v>435.13461969101297</v>
      </c>
      <c r="L754">
        <v>390.478117105634</v>
      </c>
      <c r="M754">
        <v>39.404876572334203</v>
      </c>
      <c r="N754">
        <v>2.2099327477184101</v>
      </c>
      <c r="O754">
        <v>17.879584142579599</v>
      </c>
      <c r="P754">
        <v>53.426818580192801</v>
      </c>
      <c r="Q754">
        <v>4.7328841697325E-2</v>
      </c>
    </row>
    <row r="755" spans="1:17" x14ac:dyDescent="0.3">
      <c r="A755" t="s">
        <v>1652</v>
      </c>
      <c r="B755" t="s">
        <v>1653</v>
      </c>
      <c r="C755" t="s">
        <v>3113</v>
      </c>
      <c r="D755" t="s">
        <v>24</v>
      </c>
      <c r="E755">
        <v>5220.6497053749999</v>
      </c>
      <c r="F755">
        <v>308.75</v>
      </c>
      <c r="G755">
        <v>-36.704632290217603</v>
      </c>
      <c r="H755">
        <v>8.6822843689376494</v>
      </c>
      <c r="I755">
        <v>-19.659643750877098</v>
      </c>
      <c r="J755">
        <v>5.7384389665443702</v>
      </c>
      <c r="K755">
        <v>315.97770436957097</v>
      </c>
      <c r="L755">
        <v>334.19613856718001</v>
      </c>
      <c r="M755">
        <v>43.305637902343904</v>
      </c>
      <c r="N755">
        <v>0.46352991302109398</v>
      </c>
      <c r="O755">
        <v>36.761133603238797</v>
      </c>
      <c r="P755">
        <v>5.7181989385379097</v>
      </c>
      <c r="Q755">
        <v>-1.9538526123823001E-2</v>
      </c>
    </row>
    <row r="756" spans="1:17" hidden="1" x14ac:dyDescent="0.3">
      <c r="A756" t="s">
        <v>1654</v>
      </c>
      <c r="B756" t="s">
        <v>1655</v>
      </c>
      <c r="C756" t="s">
        <v>3128</v>
      </c>
      <c r="D756" t="s">
        <v>1656</v>
      </c>
      <c r="E756">
        <v>5201.7561221899996</v>
      </c>
      <c r="F756">
        <v>291.95</v>
      </c>
      <c r="G756">
        <v>-21.728391326748401</v>
      </c>
      <c r="H756">
        <v>-8.2006305143522908</v>
      </c>
      <c r="I756">
        <v>0.83103525594420802</v>
      </c>
      <c r="J756">
        <v>-6.5528573281857199</v>
      </c>
      <c r="K756">
        <v>324.583681722177</v>
      </c>
      <c r="L756">
        <v>308.83654671218102</v>
      </c>
      <c r="M756">
        <v>28.5558999772974</v>
      </c>
      <c r="N756">
        <v>0.40845536965917001</v>
      </c>
      <c r="O756">
        <v>38.345607124507602</v>
      </c>
      <c r="P756">
        <v>23.8125530110262</v>
      </c>
      <c r="Q756">
        <v>0.11288605547573299</v>
      </c>
    </row>
    <row r="757" spans="1:17" x14ac:dyDescent="0.3">
      <c r="A757" t="s">
        <v>1657</v>
      </c>
      <c r="B757" t="s">
        <v>1658</v>
      </c>
      <c r="C757" t="s">
        <v>3122</v>
      </c>
      <c r="D757" t="s">
        <v>284</v>
      </c>
      <c r="E757">
        <v>5196.5857956600003</v>
      </c>
      <c r="F757">
        <v>1911.15</v>
      </c>
      <c r="G757">
        <v>39.914974991819399</v>
      </c>
      <c r="H757">
        <v>-20.223002597417999</v>
      </c>
      <c r="I757">
        <v>53.2527388426806</v>
      </c>
      <c r="J757">
        <v>-1.1270302605165301</v>
      </c>
      <c r="K757">
        <v>2131.9255273882</v>
      </c>
      <c r="L757">
        <v>1805.81197703928</v>
      </c>
      <c r="M757">
        <v>31.3465778693887</v>
      </c>
      <c r="N757">
        <v>0.51124169122684504</v>
      </c>
      <c r="O757">
        <v>37.095466080632001</v>
      </c>
      <c r="P757">
        <v>100.88821148893599</v>
      </c>
      <c r="Q757">
        <v>-1.0338824779193999E-2</v>
      </c>
    </row>
    <row r="758" spans="1:17" hidden="1" x14ac:dyDescent="0.3">
      <c r="A758" t="s">
        <v>1659</v>
      </c>
      <c r="B758" t="s">
        <v>1660</v>
      </c>
      <c r="C758" t="s">
        <v>3128</v>
      </c>
      <c r="D758" t="s">
        <v>404</v>
      </c>
      <c r="E758">
        <v>5186.8447815449999</v>
      </c>
      <c r="F758">
        <v>285.85000000000002</v>
      </c>
      <c r="G758">
        <v>-27.059406341157199</v>
      </c>
      <c r="H758">
        <v>7.3465363292637704</v>
      </c>
      <c r="I758">
        <v>-5.9488128596973002</v>
      </c>
      <c r="J758">
        <v>5.1680358523839596</v>
      </c>
      <c r="K758">
        <v>290.638775633195</v>
      </c>
      <c r="L758">
        <v>291.365046495196</v>
      </c>
      <c r="M758">
        <v>38.034143963746899</v>
      </c>
      <c r="N758">
        <v>0.68695293326720097</v>
      </c>
      <c r="O758">
        <v>35.718033933881401</v>
      </c>
      <c r="P758">
        <v>6.0864724438671498</v>
      </c>
      <c r="Q758">
        <v>9.3281344861910007E-3</v>
      </c>
    </row>
    <row r="759" spans="1:17" x14ac:dyDescent="0.3">
      <c r="A759" t="s">
        <v>1661</v>
      </c>
      <c r="B759" t="s">
        <v>1662</v>
      </c>
      <c r="C759" t="s">
        <v>3124</v>
      </c>
      <c r="D759" t="s">
        <v>578</v>
      </c>
      <c r="E759">
        <v>5177.3973525000001</v>
      </c>
      <c r="F759">
        <v>295</v>
      </c>
      <c r="G759">
        <v>-20.4838083692756</v>
      </c>
      <c r="H759">
        <v>-6.9380323479807497</v>
      </c>
      <c r="I759">
        <v>-3.97380845906362</v>
      </c>
      <c r="J759">
        <v>-0.18526112248158899</v>
      </c>
      <c r="K759">
        <v>343.818864264887</v>
      </c>
      <c r="L759">
        <v>334.99346790807499</v>
      </c>
      <c r="M759">
        <v>21.431803488328899</v>
      </c>
      <c r="N759">
        <v>0.407354459617156</v>
      </c>
      <c r="O759">
        <v>48.5762711864406</v>
      </c>
      <c r="P759">
        <v>18.450110419594399</v>
      </c>
      <c r="Q759">
        <v>9.7207845198628004E-2</v>
      </c>
    </row>
    <row r="760" spans="1:17" hidden="1" x14ac:dyDescent="0.3">
      <c r="A760" t="s">
        <v>1663</v>
      </c>
      <c r="B760" t="s">
        <v>1664</v>
      </c>
      <c r="C760" t="s">
        <v>3128</v>
      </c>
      <c r="D760" t="s">
        <v>1665</v>
      </c>
      <c r="E760">
        <v>5168.879891351</v>
      </c>
      <c r="F760">
        <v>63.25</v>
      </c>
      <c r="G760">
        <v>3.0236625688854399</v>
      </c>
      <c r="H760">
        <v>4.1442422845948004</v>
      </c>
      <c r="I760">
        <v>-3.14832586103311</v>
      </c>
      <c r="J760">
        <v>-0.56193921347557896</v>
      </c>
      <c r="K760">
        <v>63.858569657085702</v>
      </c>
      <c r="L760">
        <v>60.081634257912398</v>
      </c>
      <c r="M760">
        <v>56.425916595309197</v>
      </c>
      <c r="N760">
        <v>1.27553401882909</v>
      </c>
      <c r="O760">
        <v>6.8458498023715197</v>
      </c>
      <c r="P760">
        <v>24.3854473942969</v>
      </c>
      <c r="Q760">
        <v>-3.0196124243903E-2</v>
      </c>
    </row>
    <row r="761" spans="1:17" x14ac:dyDescent="0.3">
      <c r="A761" t="s">
        <v>1666</v>
      </c>
      <c r="B761" t="s">
        <v>1667</v>
      </c>
      <c r="C761" t="s">
        <v>3123</v>
      </c>
      <c r="D761" t="s">
        <v>449</v>
      </c>
      <c r="E761">
        <v>5166.4854786719998</v>
      </c>
      <c r="F761">
        <v>52.57</v>
      </c>
      <c r="G761">
        <v>-46.612245161580603</v>
      </c>
      <c r="H761">
        <v>-6.4903989633237602</v>
      </c>
      <c r="I761">
        <v>-29.273680581825701</v>
      </c>
      <c r="J761">
        <v>0.238933637758411</v>
      </c>
      <c r="K761">
        <v>60.109146429429401</v>
      </c>
      <c r="L761">
        <v>65.839067732572701</v>
      </c>
      <c r="M761">
        <v>22.834273948053301</v>
      </c>
      <c r="N761">
        <v>0.31058293188965802</v>
      </c>
      <c r="O761">
        <v>86.418109187749593</v>
      </c>
      <c r="P761">
        <v>0.51625239005737</v>
      </c>
      <c r="Q761">
        <v>-3.7547008526087999E-2</v>
      </c>
    </row>
    <row r="762" spans="1:17" hidden="1" x14ac:dyDescent="0.3">
      <c r="A762" t="s">
        <v>1668</v>
      </c>
      <c r="B762" t="s">
        <v>1669</v>
      </c>
      <c r="C762" t="s">
        <v>3128</v>
      </c>
      <c r="D762" t="s">
        <v>452</v>
      </c>
      <c r="E762">
        <v>5158.0487358749997</v>
      </c>
      <c r="F762">
        <v>728.25</v>
      </c>
      <c r="G762">
        <v>51.506982480648702</v>
      </c>
      <c r="H762">
        <v>14.061473367909</v>
      </c>
      <c r="I762">
        <v>66.090880595342099</v>
      </c>
      <c r="J762">
        <v>7.6505154287286503</v>
      </c>
      <c r="K762">
        <v>714.85826976566204</v>
      </c>
      <c r="M762">
        <v>45.927143218388899</v>
      </c>
      <c r="N762">
        <v>0.62389878055314996</v>
      </c>
      <c r="O762">
        <v>29.900446275317499</v>
      </c>
      <c r="P762">
        <v>96.082390953150195</v>
      </c>
    </row>
    <row r="763" spans="1:17" x14ac:dyDescent="0.3">
      <c r="A763" t="s">
        <v>1670</v>
      </c>
      <c r="B763" t="s">
        <v>1671</v>
      </c>
      <c r="C763" t="s">
        <v>3127</v>
      </c>
      <c r="D763" t="s">
        <v>475</v>
      </c>
      <c r="E763">
        <v>5149.3070396900002</v>
      </c>
      <c r="F763">
        <v>1951.85</v>
      </c>
      <c r="G763">
        <v>2.0681212453573501</v>
      </c>
      <c r="H763">
        <v>-2.3050613385072301</v>
      </c>
      <c r="I763">
        <v>28.097502788883201</v>
      </c>
      <c r="J763">
        <v>-5.4941467218827196</v>
      </c>
      <c r="K763">
        <v>1985.2998269740201</v>
      </c>
      <c r="L763">
        <v>1711.10703443547</v>
      </c>
      <c r="M763">
        <v>35.564456159161203</v>
      </c>
      <c r="N763">
        <v>0.48685130729267401</v>
      </c>
      <c r="O763">
        <v>22.447934011322499</v>
      </c>
      <c r="P763">
        <v>65.973639455782205</v>
      </c>
      <c r="Q763">
        <v>3.5599091662983001E-2</v>
      </c>
    </row>
    <row r="764" spans="1:17" hidden="1" x14ac:dyDescent="0.3">
      <c r="A764" t="s">
        <v>1672</v>
      </c>
      <c r="B764" t="s">
        <v>1673</v>
      </c>
      <c r="C764" t="s">
        <v>3128</v>
      </c>
      <c r="D764" t="s">
        <v>866</v>
      </c>
      <c r="E764">
        <v>5138.015907</v>
      </c>
      <c r="F764">
        <v>599.04999999999995</v>
      </c>
      <c r="G764">
        <v>21.856159550361198</v>
      </c>
      <c r="H764">
        <v>-1.76278004302505</v>
      </c>
      <c r="I764">
        <v>-15.596781146474401</v>
      </c>
      <c r="J764">
        <v>6.3100342823051303</v>
      </c>
      <c r="K764">
        <v>648.58577028075194</v>
      </c>
      <c r="L764">
        <v>656.57850340678704</v>
      </c>
      <c r="M764">
        <v>43.081268537640298</v>
      </c>
      <c r="N764">
        <v>0.75636778352416101</v>
      </c>
      <c r="O764">
        <v>55.3793506385109</v>
      </c>
      <c r="P764">
        <v>47.585612219758502</v>
      </c>
      <c r="Q764">
        <v>4.8973705482728003E-2</v>
      </c>
    </row>
    <row r="765" spans="1:17" hidden="1" x14ac:dyDescent="0.3">
      <c r="A765" t="s">
        <v>1674</v>
      </c>
      <c r="B765" t="s">
        <v>1675</v>
      </c>
      <c r="C765" t="s">
        <v>3128</v>
      </c>
      <c r="D765" t="s">
        <v>85</v>
      </c>
      <c r="E765">
        <v>5104.9192663800004</v>
      </c>
      <c r="F765">
        <v>1860.45</v>
      </c>
      <c r="G765">
        <v>18.182710200104498</v>
      </c>
      <c r="H765">
        <v>-16.6192280478733</v>
      </c>
      <c r="I765">
        <v>45.037234285730797</v>
      </c>
      <c r="J765">
        <v>-8.9533272946024098</v>
      </c>
      <c r="K765">
        <v>2170.9513182180399</v>
      </c>
      <c r="L765">
        <v>1783.35982413426</v>
      </c>
      <c r="M765">
        <v>17.611363210312799</v>
      </c>
      <c r="N765">
        <v>0.64944429144191296</v>
      </c>
      <c r="O765">
        <v>42.438657314090598</v>
      </c>
      <c r="P765">
        <v>63.197368421052602</v>
      </c>
      <c r="Q765">
        <v>9.8894543605950999E-2</v>
      </c>
    </row>
    <row r="766" spans="1:17" hidden="1" x14ac:dyDescent="0.3">
      <c r="A766" t="s">
        <v>1676</v>
      </c>
      <c r="B766" t="s">
        <v>1677</v>
      </c>
      <c r="C766" t="s">
        <v>3128</v>
      </c>
      <c r="D766" t="s">
        <v>234</v>
      </c>
      <c r="E766">
        <v>5081.1083685449903</v>
      </c>
      <c r="F766">
        <v>413.65</v>
      </c>
      <c r="G766">
        <v>38.236295269251997</v>
      </c>
      <c r="H766">
        <v>7.4204961457485101</v>
      </c>
      <c r="I766">
        <v>42.884523892375803</v>
      </c>
      <c r="J766">
        <v>6.5204847095433296</v>
      </c>
      <c r="K766">
        <v>413.125065158442</v>
      </c>
      <c r="L766">
        <v>339.94065246363601</v>
      </c>
      <c r="M766">
        <v>41.753519420347502</v>
      </c>
      <c r="N766">
        <v>0.15561312178366499</v>
      </c>
      <c r="O766">
        <v>19.243321648736799</v>
      </c>
      <c r="P766">
        <v>99.493609838437393</v>
      </c>
    </row>
    <row r="767" spans="1:17" x14ac:dyDescent="0.3">
      <c r="A767" t="s">
        <v>1678</v>
      </c>
      <c r="B767" t="s">
        <v>1679</v>
      </c>
      <c r="C767" t="s">
        <v>3118</v>
      </c>
      <c r="D767" t="s">
        <v>968</v>
      </c>
      <c r="E767">
        <v>5059.3742225320002</v>
      </c>
      <c r="F767">
        <v>171.38</v>
      </c>
      <c r="G767">
        <v>-10.455807910685399</v>
      </c>
      <c r="H767">
        <v>-7.3762268876981301</v>
      </c>
      <c r="I767">
        <v>-25.780995388936699</v>
      </c>
      <c r="J767">
        <v>-3.6142273857732099</v>
      </c>
      <c r="K767">
        <v>193.312171694114</v>
      </c>
      <c r="L767">
        <v>196.435981538889</v>
      </c>
      <c r="M767">
        <v>31.4156088599585</v>
      </c>
      <c r="N767">
        <v>0.54520733587338099</v>
      </c>
      <c r="O767">
        <v>48.558758314855801</v>
      </c>
      <c r="P767">
        <v>15.2909519004372</v>
      </c>
      <c r="Q767">
        <v>3.8752324904850997E-2</v>
      </c>
    </row>
    <row r="768" spans="1:17" x14ac:dyDescent="0.3">
      <c r="A768" t="s">
        <v>1680</v>
      </c>
      <c r="B768" t="s">
        <v>1681</v>
      </c>
      <c r="C768" t="s">
        <v>3117</v>
      </c>
      <c r="D768" t="s">
        <v>249</v>
      </c>
      <c r="E768">
        <v>5022.6678816650001</v>
      </c>
      <c r="F768">
        <v>585.04999999999995</v>
      </c>
      <c r="G768">
        <v>29.212726420772501</v>
      </c>
      <c r="H768">
        <v>2.5075533239715702</v>
      </c>
      <c r="I768">
        <v>24.815586848897201</v>
      </c>
      <c r="J768">
        <v>-4.8862632933705896</v>
      </c>
      <c r="K768">
        <v>595.85411997403696</v>
      </c>
      <c r="L768">
        <v>494.38229882264801</v>
      </c>
      <c r="M768">
        <v>26.084390523749398</v>
      </c>
      <c r="N768">
        <v>0.84885464461667903</v>
      </c>
      <c r="O768">
        <v>18.4514144090248</v>
      </c>
      <c r="P768">
        <v>62.5138888888888</v>
      </c>
    </row>
    <row r="769" spans="1:17" hidden="1" x14ac:dyDescent="0.3">
      <c r="A769" t="s">
        <v>1682</v>
      </c>
      <c r="B769" t="s">
        <v>1683</v>
      </c>
      <c r="C769" t="s">
        <v>3128</v>
      </c>
      <c r="D769" t="s">
        <v>249</v>
      </c>
      <c r="E769">
        <v>5011.9839098449902</v>
      </c>
      <c r="F769">
        <v>946.15</v>
      </c>
      <c r="G769">
        <v>53.400018438275602</v>
      </c>
      <c r="H769">
        <v>21.5152375081346</v>
      </c>
      <c r="I769">
        <v>46.194825131455801</v>
      </c>
      <c r="J769">
        <v>3.7675855234917601</v>
      </c>
      <c r="K769">
        <v>886.12366613116603</v>
      </c>
      <c r="L769">
        <v>755.50842657282396</v>
      </c>
      <c r="M769">
        <v>49.676141982160601</v>
      </c>
      <c r="N769">
        <v>1.1385695308179899</v>
      </c>
      <c r="O769">
        <v>6.0666913280135102</v>
      </c>
      <c r="P769">
        <v>77.347703842549194</v>
      </c>
      <c r="Q769">
        <v>-4.9797152857228001E-2</v>
      </c>
    </row>
    <row r="770" spans="1:17" x14ac:dyDescent="0.3">
      <c r="A770" t="s">
        <v>1684</v>
      </c>
      <c r="B770" t="s">
        <v>1685</v>
      </c>
      <c r="C770" t="s">
        <v>3124</v>
      </c>
      <c r="D770" t="s">
        <v>128</v>
      </c>
      <c r="E770">
        <v>5008.2405085350001</v>
      </c>
      <c r="F770">
        <v>757.35</v>
      </c>
      <c r="G770">
        <v>36.352316576065697</v>
      </c>
      <c r="H770">
        <v>27.933179806678499</v>
      </c>
      <c r="I770">
        <v>47.256618375051303</v>
      </c>
      <c r="J770">
        <v>30.9740692353929</v>
      </c>
      <c r="K770">
        <v>604.96570168513801</v>
      </c>
      <c r="L770">
        <v>546.35430134635203</v>
      </c>
      <c r="M770">
        <v>74.726588035704097</v>
      </c>
      <c r="N770">
        <v>3.0799883875962801</v>
      </c>
      <c r="O770">
        <v>12.114610153825801</v>
      </c>
      <c r="P770">
        <v>78.2</v>
      </c>
    </row>
    <row r="771" spans="1:17" x14ac:dyDescent="0.3">
      <c r="A771" t="s">
        <v>1686</v>
      </c>
      <c r="B771" t="s">
        <v>1687</v>
      </c>
      <c r="C771" t="s">
        <v>3119</v>
      </c>
      <c r="D771" t="s">
        <v>215</v>
      </c>
      <c r="E771">
        <v>5000.5840079999998</v>
      </c>
      <c r="F771">
        <v>699.2</v>
      </c>
      <c r="G771">
        <v>-1.54279230291983</v>
      </c>
      <c r="H771">
        <v>8.9314984006638998</v>
      </c>
      <c r="I771">
        <v>15.261183263511899</v>
      </c>
      <c r="J771">
        <v>2.84131205754275</v>
      </c>
      <c r="K771">
        <v>703.96105665711002</v>
      </c>
      <c r="L771">
        <v>647.77165491399296</v>
      </c>
      <c r="M771">
        <v>36.988907363153402</v>
      </c>
      <c r="N771">
        <v>0.77756997904560099</v>
      </c>
      <c r="O771">
        <v>14.2949084668192</v>
      </c>
      <c r="P771">
        <v>36.5625</v>
      </c>
      <c r="Q771">
        <v>0.144925188015807</v>
      </c>
    </row>
    <row r="772" spans="1:17" hidden="1" x14ac:dyDescent="0.3">
      <c r="A772" t="s">
        <v>1688</v>
      </c>
      <c r="B772" t="s">
        <v>1689</v>
      </c>
      <c r="C772" t="s">
        <v>3128</v>
      </c>
      <c r="D772" t="s">
        <v>512</v>
      </c>
      <c r="E772">
        <v>4934.83549735</v>
      </c>
      <c r="F772">
        <v>4739.8999999999996</v>
      </c>
      <c r="G772">
        <v>27.020304458243299</v>
      </c>
      <c r="H772">
        <v>-3.0022433766587899</v>
      </c>
      <c r="I772">
        <v>-20.454181105041201</v>
      </c>
      <c r="J772">
        <v>4.06701932416484</v>
      </c>
      <c r="K772">
        <v>5139.0016483785303</v>
      </c>
      <c r="L772">
        <v>5025.57144597963</v>
      </c>
      <c r="M772">
        <v>38.800136951591398</v>
      </c>
      <c r="N772">
        <v>0.45882751518266801</v>
      </c>
      <c r="O772">
        <v>41.329985864680602</v>
      </c>
      <c r="P772">
        <v>51.919871794871703</v>
      </c>
      <c r="Q772">
        <v>0.138173958202364</v>
      </c>
    </row>
    <row r="773" spans="1:17" hidden="1" x14ac:dyDescent="0.3">
      <c r="A773" t="s">
        <v>1690</v>
      </c>
      <c r="B773" t="s">
        <v>1691</v>
      </c>
      <c r="C773" t="s">
        <v>3128</v>
      </c>
      <c r="D773" t="s">
        <v>215</v>
      </c>
      <c r="E773">
        <v>4908.24727687</v>
      </c>
      <c r="F773">
        <v>2419.1999999999998</v>
      </c>
      <c r="G773">
        <v>38.860057175424998</v>
      </c>
      <c r="H773">
        <v>8.4007857866456508</v>
      </c>
      <c r="I773">
        <v>48.544139043619701</v>
      </c>
      <c r="J773">
        <v>9.8204445899009691</v>
      </c>
      <c r="K773">
        <v>2206.6214397366598</v>
      </c>
      <c r="L773">
        <v>1786.98237270594</v>
      </c>
      <c r="M773">
        <v>37.937279336003002</v>
      </c>
      <c r="N773">
        <v>0.47685618561910498</v>
      </c>
      <c r="O773">
        <v>7.4735449735449704</v>
      </c>
      <c r="P773">
        <v>100.946922501868</v>
      </c>
    </row>
    <row r="774" spans="1:17" x14ac:dyDescent="0.3">
      <c r="A774" t="s">
        <v>1692</v>
      </c>
      <c r="B774" t="s">
        <v>1693</v>
      </c>
      <c r="C774" t="s">
        <v>3117</v>
      </c>
      <c r="D774" t="s">
        <v>51</v>
      </c>
      <c r="E774">
        <v>4900.5976920000003</v>
      </c>
      <c r="F774">
        <v>637.85</v>
      </c>
      <c r="G774">
        <v>130.69934308502599</v>
      </c>
      <c r="H774">
        <v>16.830034749552301</v>
      </c>
      <c r="I774">
        <v>63.284340096485501</v>
      </c>
      <c r="J774">
        <v>1.90873897025269</v>
      </c>
      <c r="K774">
        <v>580.72037465441201</v>
      </c>
      <c r="L774">
        <v>463.12870794829701</v>
      </c>
      <c r="M774">
        <v>43.314980030937299</v>
      </c>
      <c r="N774">
        <v>1.18267673208831</v>
      </c>
      <c r="O774">
        <v>8.1523869248255796</v>
      </c>
      <c r="P774">
        <v>165.992493744787</v>
      </c>
      <c r="Q774">
        <v>1.8524144635551999E-2</v>
      </c>
    </row>
    <row r="775" spans="1:17" x14ac:dyDescent="0.3">
      <c r="A775" t="s">
        <v>1694</v>
      </c>
      <c r="B775" t="s">
        <v>1695</v>
      </c>
      <c r="C775" t="s">
        <v>3121</v>
      </c>
      <c r="D775" t="s">
        <v>75</v>
      </c>
      <c r="E775">
        <v>4896.2029842960001</v>
      </c>
      <c r="F775">
        <v>216.06</v>
      </c>
      <c r="G775">
        <v>-6.0265141364025903</v>
      </c>
      <c r="H775">
        <v>3.5177972764313599</v>
      </c>
      <c r="I775">
        <v>5.3366878079543696</v>
      </c>
      <c r="J775">
        <v>-0.98968785209440202</v>
      </c>
      <c r="K775">
        <v>225.940442367277</v>
      </c>
      <c r="L775">
        <v>217.76264008248</v>
      </c>
      <c r="M775">
        <v>31.891180312059799</v>
      </c>
      <c r="N775">
        <v>0.38144791681578999</v>
      </c>
      <c r="O775">
        <v>19.411274645931599</v>
      </c>
      <c r="P775">
        <v>16.067687348912099</v>
      </c>
      <c r="Q775">
        <v>-5.8231262752982002E-2</v>
      </c>
    </row>
    <row r="776" spans="1:17" x14ac:dyDescent="0.3">
      <c r="A776" t="s">
        <v>1696</v>
      </c>
      <c r="B776" t="s">
        <v>1697</v>
      </c>
      <c r="C776" t="s">
        <v>3127</v>
      </c>
      <c r="D776" t="s">
        <v>287</v>
      </c>
      <c r="E776">
        <v>4890.802518339</v>
      </c>
      <c r="F776">
        <v>145.41</v>
      </c>
      <c r="G776">
        <v>-20.5366444404638</v>
      </c>
      <c r="H776">
        <v>-5.9025160592192902</v>
      </c>
      <c r="I776">
        <v>-16.349801660105001</v>
      </c>
      <c r="J776">
        <v>-2.41509744887626</v>
      </c>
      <c r="K776">
        <v>165.47217297096199</v>
      </c>
      <c r="L776">
        <v>166.723632660063</v>
      </c>
      <c r="M776">
        <v>18.4959423419422</v>
      </c>
      <c r="N776">
        <v>0.51592793783903401</v>
      </c>
      <c r="O776">
        <v>51.021250257891403</v>
      </c>
      <c r="P776">
        <v>11.810841983852301</v>
      </c>
      <c r="Q776">
        <v>-5.1486670055171997E-2</v>
      </c>
    </row>
    <row r="777" spans="1:17" x14ac:dyDescent="0.3">
      <c r="A777" t="s">
        <v>1698</v>
      </c>
      <c r="B777" t="s">
        <v>1699</v>
      </c>
      <c r="C777" t="s">
        <v>3124</v>
      </c>
      <c r="D777" t="s">
        <v>464</v>
      </c>
      <c r="E777">
        <v>4890.11652417</v>
      </c>
      <c r="F777">
        <v>442.3</v>
      </c>
      <c r="G777">
        <v>-58.606289071758397</v>
      </c>
      <c r="H777">
        <v>-12.1519478470154</v>
      </c>
      <c r="I777">
        <v>-37.6454716922849</v>
      </c>
      <c r="J777">
        <v>-1.1749098416683601</v>
      </c>
      <c r="K777">
        <v>526.06129222515199</v>
      </c>
      <c r="L777">
        <v>595.40188333424499</v>
      </c>
      <c r="M777">
        <v>18.104132570813501</v>
      </c>
      <c r="N777">
        <v>1.6553418493461001</v>
      </c>
      <c r="O777">
        <v>75.446529504860905</v>
      </c>
      <c r="P777">
        <v>0.37444683989562499</v>
      </c>
      <c r="Q777">
        <v>-0.143220842101352</v>
      </c>
    </row>
    <row r="778" spans="1:17" x14ac:dyDescent="0.3">
      <c r="A778" t="s">
        <v>1700</v>
      </c>
      <c r="B778" t="s">
        <v>1701</v>
      </c>
      <c r="C778" t="s">
        <v>3117</v>
      </c>
      <c r="D778" t="s">
        <v>51</v>
      </c>
      <c r="E778">
        <v>4885.2602040399997</v>
      </c>
      <c r="F778">
        <v>195.92</v>
      </c>
      <c r="G778">
        <v>76.433194344921205</v>
      </c>
      <c r="H778">
        <v>12.350712126361399</v>
      </c>
      <c r="I778">
        <v>62.532731106716703</v>
      </c>
      <c r="J778">
        <v>-2.8796451055040801</v>
      </c>
      <c r="K778">
        <v>187.95301517191299</v>
      </c>
      <c r="L778">
        <v>152.479415268775</v>
      </c>
      <c r="M778">
        <v>45.143293998228401</v>
      </c>
      <c r="N778">
        <v>0.1371057317497</v>
      </c>
      <c r="O778">
        <v>22.8562678644344</v>
      </c>
      <c r="P778">
        <v>112.840847365562</v>
      </c>
      <c r="Q778">
        <v>1.7286569084319001E-2</v>
      </c>
    </row>
    <row r="779" spans="1:17" hidden="1" x14ac:dyDescent="0.3">
      <c r="A779" t="s">
        <v>1702</v>
      </c>
      <c r="B779" t="s">
        <v>1703</v>
      </c>
      <c r="C779" t="s">
        <v>3128</v>
      </c>
      <c r="D779" t="s">
        <v>271</v>
      </c>
      <c r="E779">
        <v>4873.5111592349904</v>
      </c>
      <c r="F779">
        <v>1060.55</v>
      </c>
      <c r="G779">
        <v>173.12018415511099</v>
      </c>
      <c r="H779">
        <v>18.800452931655499</v>
      </c>
      <c r="I779">
        <v>54.058210823630603</v>
      </c>
      <c r="J779">
        <v>9.8932843645193795</v>
      </c>
      <c r="K779">
        <v>993.62294681211699</v>
      </c>
      <c r="L779">
        <v>788.28380092403302</v>
      </c>
      <c r="M779">
        <v>51.1187806828314</v>
      </c>
      <c r="N779">
        <v>0.91680695806512702</v>
      </c>
      <c r="O779">
        <v>12.0126349535618</v>
      </c>
      <c r="P779">
        <v>242.44430093638999</v>
      </c>
      <c r="Q779">
        <v>0.10556244020583599</v>
      </c>
    </row>
    <row r="780" spans="1:17" x14ac:dyDescent="0.3">
      <c r="A780" t="s">
        <v>1704</v>
      </c>
      <c r="B780" t="s">
        <v>1705</v>
      </c>
      <c r="C780" t="s">
        <v>3124</v>
      </c>
      <c r="D780" t="s">
        <v>271</v>
      </c>
      <c r="E780">
        <v>4870.1890748400001</v>
      </c>
      <c r="F780">
        <v>614.1</v>
      </c>
      <c r="G780">
        <v>-24.7613786780502</v>
      </c>
      <c r="H780">
        <v>-3.2657966868442099</v>
      </c>
      <c r="I780">
        <v>-14.4859234273742</v>
      </c>
      <c r="J780">
        <v>3.37674245602819</v>
      </c>
      <c r="K780">
        <v>675.42101990747506</v>
      </c>
      <c r="L780">
        <v>692.004446608286</v>
      </c>
      <c r="M780">
        <v>33.109337805785799</v>
      </c>
      <c r="N780">
        <v>0.70609761559165396</v>
      </c>
      <c r="O780">
        <v>43.917928676111302</v>
      </c>
      <c r="P780">
        <v>5.7698932139166299</v>
      </c>
    </row>
    <row r="781" spans="1:17" x14ac:dyDescent="0.3">
      <c r="A781" t="s">
        <v>1706</v>
      </c>
      <c r="B781" t="s">
        <v>1707</v>
      </c>
      <c r="C781" t="s">
        <v>3122</v>
      </c>
      <c r="D781" t="s">
        <v>284</v>
      </c>
      <c r="E781">
        <v>4822.7094150969997</v>
      </c>
      <c r="F781">
        <v>226.03</v>
      </c>
      <c r="G781">
        <v>-17.3638763935543</v>
      </c>
      <c r="H781">
        <v>4.6293151389791696</v>
      </c>
      <c r="I781">
        <v>1.28196737528119</v>
      </c>
      <c r="J781">
        <v>1.39751452962754</v>
      </c>
      <c r="K781">
        <v>242.190566983682</v>
      </c>
      <c r="L781">
        <v>241.54222447452801</v>
      </c>
      <c r="M781">
        <v>32.304989733769801</v>
      </c>
      <c r="N781">
        <v>0.86398379428115402</v>
      </c>
      <c r="O781">
        <v>31.442728841304199</v>
      </c>
      <c r="P781">
        <v>19.592592592592499</v>
      </c>
      <c r="Q781">
        <v>-0.117542836353262</v>
      </c>
    </row>
    <row r="782" spans="1:17" hidden="1" x14ac:dyDescent="0.3">
      <c r="A782" t="s">
        <v>1708</v>
      </c>
      <c r="B782" t="s">
        <v>1709</v>
      </c>
      <c r="C782" t="s">
        <v>3128</v>
      </c>
      <c r="D782" t="s">
        <v>411</v>
      </c>
      <c r="E782">
        <v>4803.6254440000002</v>
      </c>
      <c r="F782">
        <v>11306</v>
      </c>
      <c r="G782">
        <v>3.97887743048957</v>
      </c>
      <c r="H782">
        <v>-0.86819773692111102</v>
      </c>
      <c r="I782">
        <v>14.436297368047599</v>
      </c>
      <c r="J782">
        <v>-2.8625167167444499</v>
      </c>
      <c r="K782">
        <v>11503.201329323299</v>
      </c>
      <c r="L782">
        <v>10894.201343185499</v>
      </c>
      <c r="M782">
        <v>50.073690078538199</v>
      </c>
      <c r="N782">
        <v>0.58474331333288498</v>
      </c>
      <c r="O782">
        <v>26.344418892623299</v>
      </c>
      <c r="P782">
        <v>35.681497704839302</v>
      </c>
      <c r="Q782">
        <v>-2.7539592906729998E-3</v>
      </c>
    </row>
    <row r="783" spans="1:17" x14ac:dyDescent="0.3">
      <c r="A783" t="s">
        <v>1710</v>
      </c>
      <c r="B783" t="s">
        <v>1711</v>
      </c>
      <c r="C783" t="s">
        <v>3124</v>
      </c>
      <c r="D783" t="s">
        <v>271</v>
      </c>
      <c r="E783">
        <v>4798.0348021350001</v>
      </c>
      <c r="F783">
        <v>1559.85</v>
      </c>
      <c r="G783">
        <v>-50.5194219954003</v>
      </c>
      <c r="H783">
        <v>-6.8104443438001496</v>
      </c>
      <c r="I783">
        <v>-19.508148858362699</v>
      </c>
      <c r="J783">
        <v>1.0736096487248801</v>
      </c>
      <c r="K783">
        <v>1687.75857763621</v>
      </c>
      <c r="L783">
        <v>1835.4238440586801</v>
      </c>
      <c r="M783">
        <v>33.7330255423674</v>
      </c>
      <c r="N783">
        <v>0.78264607343909298</v>
      </c>
      <c r="O783">
        <v>50.7388530948488</v>
      </c>
      <c r="P783">
        <v>4.3098836431723697</v>
      </c>
      <c r="Q783">
        <v>-3.327463502644E-2</v>
      </c>
    </row>
    <row r="784" spans="1:17" x14ac:dyDescent="0.3">
      <c r="A784" t="s">
        <v>1712</v>
      </c>
      <c r="B784" t="s">
        <v>1713</v>
      </c>
      <c r="C784" t="s">
        <v>3117</v>
      </c>
      <c r="D784" t="s">
        <v>51</v>
      </c>
      <c r="E784">
        <v>4774.2050399999998</v>
      </c>
      <c r="F784">
        <v>387.2</v>
      </c>
      <c r="G784">
        <v>18.4909467370987</v>
      </c>
      <c r="H784">
        <v>17.771706397290899</v>
      </c>
      <c r="I784">
        <v>31.432110039537701</v>
      </c>
      <c r="J784">
        <v>4.3926702364753396</v>
      </c>
      <c r="K784">
        <v>364.417320317931</v>
      </c>
      <c r="L784">
        <v>333.90613291049101</v>
      </c>
      <c r="M784">
        <v>61.808370240232101</v>
      </c>
      <c r="N784">
        <v>1.2439785244196999</v>
      </c>
      <c r="O784">
        <v>7.4380165289256102</v>
      </c>
      <c r="P784">
        <v>48.751440645409097</v>
      </c>
      <c r="Q784">
        <v>-3.1798121499554001E-2</v>
      </c>
    </row>
    <row r="785" spans="1:17" x14ac:dyDescent="0.3">
      <c r="A785" t="s">
        <v>1714</v>
      </c>
      <c r="B785" t="s">
        <v>1715</v>
      </c>
      <c r="C785" t="s">
        <v>3125</v>
      </c>
      <c r="D785" t="s">
        <v>1470</v>
      </c>
      <c r="E785">
        <v>4733.2067341350003</v>
      </c>
      <c r="F785">
        <v>836.65</v>
      </c>
      <c r="G785">
        <v>-27.9411529084202</v>
      </c>
      <c r="H785">
        <v>-2.1727637372817399</v>
      </c>
      <c r="I785">
        <v>-18.648298425179402</v>
      </c>
      <c r="J785">
        <v>4.1662612568072301</v>
      </c>
      <c r="K785">
        <v>863.47712934081596</v>
      </c>
      <c r="L785">
        <v>857.12319888857303</v>
      </c>
      <c r="M785">
        <v>35.724602916069003</v>
      </c>
      <c r="N785">
        <v>0.95114021978091801</v>
      </c>
      <c r="O785">
        <v>32.181915974421798</v>
      </c>
      <c r="P785">
        <v>8.6487890396727405</v>
      </c>
      <c r="Q785">
        <v>0.15273938693097</v>
      </c>
    </row>
    <row r="786" spans="1:17" hidden="1" x14ac:dyDescent="0.3">
      <c r="A786" t="s">
        <v>1716</v>
      </c>
      <c r="B786" t="s">
        <v>1717</v>
      </c>
      <c r="C786" t="s">
        <v>3128</v>
      </c>
      <c r="D786" t="s">
        <v>475</v>
      </c>
      <c r="E786">
        <v>4731.3490025000001</v>
      </c>
      <c r="F786">
        <v>104.35</v>
      </c>
      <c r="G786">
        <v>45.860408498358701</v>
      </c>
      <c r="H786">
        <v>2.6110166069715599</v>
      </c>
      <c r="I786">
        <v>10.981714005031</v>
      </c>
      <c r="J786">
        <v>2.0178956310999401</v>
      </c>
      <c r="K786">
        <v>105.148562712874</v>
      </c>
      <c r="L786">
        <v>93.067195855090702</v>
      </c>
      <c r="M786">
        <v>41.886745751685702</v>
      </c>
      <c r="N786">
        <v>0.604721471348319</v>
      </c>
      <c r="O786">
        <v>14.9976042165788</v>
      </c>
      <c r="P786">
        <v>80.380293863439903</v>
      </c>
      <c r="Q786">
        <v>0.13271641124533701</v>
      </c>
    </row>
    <row r="787" spans="1:17" x14ac:dyDescent="0.3">
      <c r="A787" t="s">
        <v>1718</v>
      </c>
      <c r="B787" t="s">
        <v>1719</v>
      </c>
      <c r="C787" t="s">
        <v>3124</v>
      </c>
      <c r="D787" t="s">
        <v>215</v>
      </c>
      <c r="E787">
        <v>4727.8630444500004</v>
      </c>
      <c r="F787">
        <v>6961.5</v>
      </c>
      <c r="G787">
        <v>51.7901195131994</v>
      </c>
      <c r="H787">
        <v>-4.3950217133080898</v>
      </c>
      <c r="I787">
        <v>-14.661491613465699</v>
      </c>
      <c r="J787">
        <v>-3.73441495191059</v>
      </c>
      <c r="K787">
        <v>7450.9399360616899</v>
      </c>
      <c r="L787">
        <v>7028.9321674106204</v>
      </c>
      <c r="M787">
        <v>31.2755905464637</v>
      </c>
      <c r="N787">
        <v>0.50562901035492702</v>
      </c>
      <c r="O787">
        <v>30.473317532140999</v>
      </c>
      <c r="P787">
        <v>77.137404580152605</v>
      </c>
      <c r="Q787">
        <v>0.12501074036990101</v>
      </c>
    </row>
    <row r="788" spans="1:17" x14ac:dyDescent="0.3">
      <c r="A788" t="s">
        <v>1720</v>
      </c>
      <c r="B788" t="s">
        <v>1721</v>
      </c>
      <c r="C788" t="s">
        <v>3123</v>
      </c>
      <c r="D788" t="s">
        <v>138</v>
      </c>
      <c r="E788">
        <v>4708.4849999999997</v>
      </c>
      <c r="F788">
        <v>165.21</v>
      </c>
      <c r="G788">
        <v>-0.88245610288763299</v>
      </c>
      <c r="H788">
        <v>-0.75720198373270697</v>
      </c>
      <c r="I788">
        <v>-21.180591472312699</v>
      </c>
      <c r="J788">
        <v>-0.28889789548501799</v>
      </c>
      <c r="K788">
        <v>186.62868887438401</v>
      </c>
      <c r="L788">
        <v>187.40598678910001</v>
      </c>
      <c r="M788">
        <v>23.745532755908702</v>
      </c>
      <c r="N788">
        <v>0.56738555182014105</v>
      </c>
      <c r="O788">
        <v>60.371648205314401</v>
      </c>
      <c r="P788">
        <v>22.287194670614301</v>
      </c>
      <c r="Q788">
        <v>1.3182539722809999E-2</v>
      </c>
    </row>
    <row r="789" spans="1:17" hidden="1" x14ac:dyDescent="0.3">
      <c r="A789" t="s">
        <v>1722</v>
      </c>
      <c r="B789" t="s">
        <v>1723</v>
      </c>
      <c r="C789" t="s">
        <v>3128</v>
      </c>
      <c r="D789" t="s">
        <v>449</v>
      </c>
      <c r="E789">
        <v>4661.19609855</v>
      </c>
      <c r="F789">
        <v>532.9</v>
      </c>
      <c r="G789">
        <v>-42.183150410309203</v>
      </c>
      <c r="H789">
        <v>-0.24231373735172401</v>
      </c>
      <c r="I789">
        <v>-9.4177671251859394</v>
      </c>
      <c r="J789">
        <v>2.8136320393378802</v>
      </c>
      <c r="K789">
        <v>559.94014159062795</v>
      </c>
      <c r="L789">
        <v>582.57527921536905</v>
      </c>
      <c r="M789">
        <v>34.2341083086814</v>
      </c>
      <c r="N789">
        <v>0.22652583947192301</v>
      </c>
      <c r="O789">
        <v>49.9343216363295</v>
      </c>
      <c r="P789">
        <v>4.2347188264058699</v>
      </c>
      <c r="Q789">
        <v>7.2724296314610002E-3</v>
      </c>
    </row>
    <row r="790" spans="1:17" hidden="1" x14ac:dyDescent="0.3">
      <c r="A790" t="s">
        <v>1724</v>
      </c>
      <c r="B790" t="s">
        <v>1725</v>
      </c>
      <c r="C790" t="s">
        <v>3128</v>
      </c>
      <c r="D790" t="s">
        <v>271</v>
      </c>
      <c r="E790">
        <v>4625.7590105400004</v>
      </c>
      <c r="F790">
        <v>376.05</v>
      </c>
      <c r="G790">
        <v>428.81531623842</v>
      </c>
      <c r="H790">
        <v>1.79466526339687</v>
      </c>
      <c r="I790">
        <v>192.46322153488501</v>
      </c>
      <c r="J790">
        <v>-0.61559461695218298</v>
      </c>
      <c r="K790">
        <v>356.93443033270898</v>
      </c>
      <c r="L790">
        <v>236.271748861997</v>
      </c>
      <c r="M790">
        <v>45.678369952677201</v>
      </c>
      <c r="N790">
        <v>0.72051468011389896</v>
      </c>
      <c r="O790">
        <v>18.042813455657399</v>
      </c>
      <c r="P790">
        <v>458.14471243042601</v>
      </c>
      <c r="Q790">
        <v>0.308309453095718</v>
      </c>
    </row>
    <row r="791" spans="1:17" hidden="1" x14ac:dyDescent="0.3">
      <c r="A791" t="s">
        <v>1726</v>
      </c>
      <c r="B791" t="s">
        <v>1727</v>
      </c>
      <c r="C791" t="s">
        <v>3128</v>
      </c>
      <c r="D791" t="s">
        <v>21</v>
      </c>
      <c r="E791">
        <v>4617.3058431199997</v>
      </c>
      <c r="F791">
        <v>81.61</v>
      </c>
      <c r="G791">
        <v>-33.186669582550202</v>
      </c>
      <c r="H791">
        <v>-15.520909199672399</v>
      </c>
      <c r="I791">
        <v>-41.3519070366631</v>
      </c>
      <c r="J791">
        <v>1.9495082935554</v>
      </c>
      <c r="K791">
        <v>98.383515240516701</v>
      </c>
      <c r="L791">
        <v>106.03198985799099</v>
      </c>
      <c r="M791">
        <v>35.128884684240198</v>
      </c>
      <c r="N791">
        <v>0.27463771782134899</v>
      </c>
      <c r="O791">
        <v>75.468692562186007</v>
      </c>
      <c r="P791">
        <v>20.903703703703702</v>
      </c>
      <c r="Q791">
        <v>0.27725143921025702</v>
      </c>
    </row>
    <row r="792" spans="1:17" hidden="1" x14ac:dyDescent="0.3">
      <c r="A792" t="s">
        <v>1728</v>
      </c>
      <c r="B792" t="s">
        <v>1729</v>
      </c>
      <c r="C792" t="s">
        <v>3128</v>
      </c>
      <c r="D792" t="s">
        <v>173</v>
      </c>
      <c r="E792">
        <v>4610.5590000000002</v>
      </c>
      <c r="F792">
        <v>282</v>
      </c>
      <c r="G792">
        <v>4019.8027607696599</v>
      </c>
      <c r="H792">
        <v>-9.4185976502204696</v>
      </c>
      <c r="I792">
        <v>372.68330146320102</v>
      </c>
      <c r="J792">
        <v>-14.954018733139</v>
      </c>
      <c r="K792">
        <v>252.66035399441199</v>
      </c>
      <c r="L792">
        <v>134.55926314726699</v>
      </c>
      <c r="M792">
        <v>36.044793874300296</v>
      </c>
      <c r="N792">
        <v>0.55829453000409202</v>
      </c>
      <c r="O792">
        <v>26.241134751773</v>
      </c>
      <c r="P792">
        <v>4192.2374429223701</v>
      </c>
      <c r="Q792">
        <v>0.24687801210962099</v>
      </c>
    </row>
    <row r="793" spans="1:17" x14ac:dyDescent="0.3">
      <c r="A793" t="s">
        <v>1730</v>
      </c>
      <c r="B793" t="s">
        <v>1731</v>
      </c>
      <c r="C793" t="s">
        <v>3123</v>
      </c>
      <c r="D793" t="s">
        <v>1204</v>
      </c>
      <c r="E793">
        <v>4552.9576884999997</v>
      </c>
      <c r="F793">
        <v>2716.1</v>
      </c>
      <c r="G793">
        <v>-12.000589641778699</v>
      </c>
      <c r="H793">
        <v>-4.4033552932386497</v>
      </c>
      <c r="I793">
        <v>-22.6097107892403</v>
      </c>
      <c r="J793">
        <v>6.3480631974273702</v>
      </c>
      <c r="K793">
        <v>2927.4707699606001</v>
      </c>
      <c r="L793">
        <v>2972.6225733932001</v>
      </c>
      <c r="M793">
        <v>38.202741102083102</v>
      </c>
      <c r="N793">
        <v>1.51569167820539</v>
      </c>
      <c r="O793">
        <v>36.224733993593702</v>
      </c>
      <c r="P793">
        <v>12.1035144561157</v>
      </c>
      <c r="Q793">
        <v>-6.7000232231746004E-2</v>
      </c>
    </row>
    <row r="794" spans="1:17" hidden="1" x14ac:dyDescent="0.3">
      <c r="A794" t="s">
        <v>1732</v>
      </c>
      <c r="B794" t="s">
        <v>1733</v>
      </c>
      <c r="C794" t="s">
        <v>3128</v>
      </c>
      <c r="D794" t="s">
        <v>85</v>
      </c>
      <c r="E794">
        <v>4545.6726612000002</v>
      </c>
      <c r="F794">
        <v>3102</v>
      </c>
      <c r="G794">
        <v>245.97763848894601</v>
      </c>
      <c r="H794">
        <v>11.040901371697601</v>
      </c>
      <c r="I794">
        <v>149.77053915143699</v>
      </c>
      <c r="J794">
        <v>-2.4232997889360002</v>
      </c>
      <c r="K794">
        <v>3021.5250892546801</v>
      </c>
      <c r="L794">
        <v>2078.0668611881101</v>
      </c>
      <c r="M794">
        <v>25.695209152096702</v>
      </c>
      <c r="N794">
        <v>0.60060118358384296</v>
      </c>
      <c r="O794">
        <v>18.794326241134701</v>
      </c>
      <c r="P794">
        <v>285.46132339235697</v>
      </c>
    </row>
    <row r="795" spans="1:17" hidden="1" x14ac:dyDescent="0.3">
      <c r="A795" t="s">
        <v>1734</v>
      </c>
      <c r="B795" t="s">
        <v>1735</v>
      </c>
      <c r="C795" t="s">
        <v>3128</v>
      </c>
      <c r="D795" t="s">
        <v>117</v>
      </c>
      <c r="E795">
        <v>4505.9418158999997</v>
      </c>
      <c r="F795">
        <v>430.5</v>
      </c>
      <c r="G795">
        <v>-9.9979064221866096</v>
      </c>
      <c r="K795">
        <v>425.76520424318301</v>
      </c>
      <c r="L795">
        <v>384.46648021701702</v>
      </c>
      <c r="M795">
        <v>38.331602171758398</v>
      </c>
      <c r="N795">
        <v>1</v>
      </c>
      <c r="O795">
        <v>7.2938443670151001</v>
      </c>
      <c r="P795">
        <v>11.818181818181801</v>
      </c>
      <c r="Q795">
        <v>9.3594908740256E-2</v>
      </c>
    </row>
    <row r="796" spans="1:17" hidden="1" x14ac:dyDescent="0.3">
      <c r="A796" t="s">
        <v>1736</v>
      </c>
      <c r="B796" t="s">
        <v>1737</v>
      </c>
      <c r="C796" t="s">
        <v>3128</v>
      </c>
      <c r="D796" t="s">
        <v>1586</v>
      </c>
      <c r="E796">
        <v>4491.9724034250003</v>
      </c>
      <c r="F796">
        <v>8460.0499999999993</v>
      </c>
      <c r="G796">
        <v>-3.9757746502804401</v>
      </c>
      <c r="H796">
        <v>3.9686713579321</v>
      </c>
      <c r="I796">
        <v>28.867150862425099</v>
      </c>
      <c r="J796">
        <v>1.6433302073620599</v>
      </c>
      <c r="K796">
        <v>8632.2612969136499</v>
      </c>
      <c r="L796">
        <v>7952.2222303991903</v>
      </c>
      <c r="M796">
        <v>30.9368924864607</v>
      </c>
      <c r="N796">
        <v>0.64229048583570203</v>
      </c>
      <c r="O796">
        <v>7.55255583595841</v>
      </c>
      <c r="P796">
        <v>45.610622972263499</v>
      </c>
      <c r="Q796">
        <v>1.282415941432E-2</v>
      </c>
    </row>
    <row r="797" spans="1:17" hidden="1" x14ac:dyDescent="0.3">
      <c r="A797" t="s">
        <v>1738</v>
      </c>
      <c r="B797" t="s">
        <v>1739</v>
      </c>
      <c r="C797" t="s">
        <v>3128</v>
      </c>
      <c r="D797" t="s">
        <v>271</v>
      </c>
      <c r="E797">
        <v>4490.7323260000003</v>
      </c>
      <c r="F797">
        <v>1266.25</v>
      </c>
      <c r="G797">
        <v>60.218786142497599</v>
      </c>
      <c r="H797">
        <v>1.4445018133800001</v>
      </c>
      <c r="I797">
        <v>44.341214601515702</v>
      </c>
      <c r="J797">
        <v>1.8332525731062901</v>
      </c>
      <c r="K797">
        <v>1294.3623811515399</v>
      </c>
      <c r="L797">
        <v>1076.0090101917301</v>
      </c>
      <c r="M797">
        <v>31.247980447040501</v>
      </c>
      <c r="N797">
        <v>0.68080064054582401</v>
      </c>
      <c r="O797">
        <v>15.111549851924901</v>
      </c>
      <c r="P797">
        <v>103.250401284109</v>
      </c>
      <c r="Q797">
        <v>0.206496962623648</v>
      </c>
    </row>
    <row r="798" spans="1:17" hidden="1" x14ac:dyDescent="0.3">
      <c r="A798" t="s">
        <v>1740</v>
      </c>
      <c r="B798" t="s">
        <v>1741</v>
      </c>
      <c r="C798" t="s">
        <v>3128</v>
      </c>
      <c r="D798" t="s">
        <v>48</v>
      </c>
      <c r="E798">
        <v>4483.4531850000003</v>
      </c>
      <c r="F798">
        <v>2337.25</v>
      </c>
      <c r="G798">
        <v>551.42352583162301</v>
      </c>
      <c r="H798">
        <v>20.494502778256699</v>
      </c>
      <c r="I798">
        <v>-11.244860579594199</v>
      </c>
      <c r="J798">
        <v>-2.1398122872851801</v>
      </c>
      <c r="K798">
        <v>2196.27741350002</v>
      </c>
      <c r="L798">
        <v>1741.00959695496</v>
      </c>
      <c r="M798">
        <v>49.468993567262899</v>
      </c>
      <c r="N798">
        <v>1.55506572937765</v>
      </c>
      <c r="O798">
        <v>27.671408706813502</v>
      </c>
      <c r="P798">
        <v>597.686567164179</v>
      </c>
    </row>
    <row r="799" spans="1:17" hidden="1" x14ac:dyDescent="0.3">
      <c r="A799" t="s">
        <v>1742</v>
      </c>
      <c r="B799" t="s">
        <v>1743</v>
      </c>
      <c r="C799" t="s">
        <v>3128</v>
      </c>
      <c r="D799" t="s">
        <v>51</v>
      </c>
      <c r="E799">
        <v>4475.8206858399999</v>
      </c>
      <c r="F799">
        <v>1800.4</v>
      </c>
      <c r="G799">
        <v>148.73840251134499</v>
      </c>
      <c r="H799">
        <v>19.489166714751299</v>
      </c>
      <c r="I799">
        <v>60.0980495155735</v>
      </c>
      <c r="J799">
        <v>9.7649673754172603</v>
      </c>
      <c r="K799">
        <v>1570.45055002054</v>
      </c>
      <c r="L799">
        <v>1205.30364807467</v>
      </c>
      <c r="M799">
        <v>65.055280589857503</v>
      </c>
      <c r="N799">
        <v>1.0788156797331101</v>
      </c>
      <c r="O799">
        <v>4.3823594756720698</v>
      </c>
      <c r="P799">
        <v>218.09187279151899</v>
      </c>
      <c r="Q799">
        <v>0.24491387850069701</v>
      </c>
    </row>
    <row r="800" spans="1:17" x14ac:dyDescent="0.3">
      <c r="A800" t="s">
        <v>1744</v>
      </c>
      <c r="B800" t="s">
        <v>1745</v>
      </c>
      <c r="C800" t="s">
        <v>3122</v>
      </c>
      <c r="D800" t="s">
        <v>423</v>
      </c>
      <c r="E800">
        <v>4473.5590208100002</v>
      </c>
      <c r="F800">
        <v>269.7</v>
      </c>
      <c r="G800">
        <v>-56.837243013050802</v>
      </c>
      <c r="H800">
        <v>-2.72658841134866</v>
      </c>
      <c r="I800">
        <v>-33.906675493614202</v>
      </c>
      <c r="J800">
        <v>-0.449334487820783</v>
      </c>
      <c r="K800">
        <v>296.48815752402402</v>
      </c>
      <c r="L800">
        <v>335.77478376252702</v>
      </c>
      <c r="M800">
        <v>28.770809054756999</v>
      </c>
      <c r="N800">
        <v>0.36077412392506097</v>
      </c>
      <c r="O800">
        <v>101.11234705228</v>
      </c>
      <c r="P800">
        <v>2.6841804683038299</v>
      </c>
      <c r="Q800">
        <v>-9.7932193894521999E-2</v>
      </c>
    </row>
    <row r="801" spans="1:17" x14ac:dyDescent="0.3">
      <c r="A801" t="s">
        <v>1746</v>
      </c>
      <c r="B801" t="s">
        <v>1747</v>
      </c>
      <c r="C801" t="s">
        <v>3115</v>
      </c>
      <c r="D801" t="s">
        <v>123</v>
      </c>
      <c r="E801">
        <v>4467.6634199999999</v>
      </c>
      <c r="F801">
        <v>481.45</v>
      </c>
      <c r="G801">
        <v>80.741754620367999</v>
      </c>
      <c r="H801">
        <v>-14.387391102854</v>
      </c>
      <c r="I801">
        <v>26.030083686586401</v>
      </c>
      <c r="J801">
        <v>-1.41933536157525</v>
      </c>
      <c r="K801">
        <v>556.53591290273698</v>
      </c>
      <c r="L801">
        <v>480.05592536627398</v>
      </c>
      <c r="M801">
        <v>18.014945832959398</v>
      </c>
      <c r="N801">
        <v>0.69730102588508303</v>
      </c>
      <c r="O801">
        <v>51.074877972790503</v>
      </c>
      <c r="P801">
        <v>113.97777777777701</v>
      </c>
      <c r="Q801">
        <v>6.7076455423430006E-2</v>
      </c>
    </row>
    <row r="802" spans="1:17" x14ac:dyDescent="0.3">
      <c r="A802" t="s">
        <v>1748</v>
      </c>
      <c r="B802" t="s">
        <v>1749</v>
      </c>
      <c r="C802" t="s">
        <v>3120</v>
      </c>
      <c r="D802" t="s">
        <v>131</v>
      </c>
      <c r="E802">
        <v>4463.7</v>
      </c>
      <c r="F802">
        <v>7439.5</v>
      </c>
      <c r="G802">
        <v>-13.691015599136801</v>
      </c>
      <c r="H802">
        <v>-10.9961507455661</v>
      </c>
      <c r="I802">
        <v>11.100379313184799</v>
      </c>
      <c r="J802">
        <v>-1.05453646399048</v>
      </c>
      <c r="K802">
        <v>8204.25737490149</v>
      </c>
      <c r="L802">
        <v>7345.1510833983402</v>
      </c>
      <c r="M802">
        <v>26.1728994206393</v>
      </c>
      <c r="N802">
        <v>0.23521479309145599</v>
      </c>
      <c r="O802">
        <v>30.668055648901099</v>
      </c>
      <c r="P802">
        <v>57.1487415637773</v>
      </c>
      <c r="Q802">
        <v>0.11720008954781</v>
      </c>
    </row>
    <row r="803" spans="1:17" hidden="1" x14ac:dyDescent="0.3">
      <c r="A803" t="s">
        <v>1750</v>
      </c>
      <c r="B803" t="s">
        <v>1751</v>
      </c>
      <c r="C803" t="s">
        <v>3128</v>
      </c>
      <c r="D803" t="s">
        <v>728</v>
      </c>
      <c r="E803">
        <v>4449.3999170859997</v>
      </c>
      <c r="F803">
        <v>263.64</v>
      </c>
      <c r="G803">
        <v>1.7140452222163001</v>
      </c>
      <c r="H803">
        <v>1.2243982901775099</v>
      </c>
      <c r="I803">
        <v>0.95543029894356801</v>
      </c>
      <c r="J803">
        <v>2.2339523462564999</v>
      </c>
      <c r="K803">
        <v>274.87584799909001</v>
      </c>
      <c r="L803">
        <v>261.94852411371102</v>
      </c>
      <c r="M803">
        <v>58.987597709054498</v>
      </c>
      <c r="N803">
        <v>1.2106913669941</v>
      </c>
      <c r="O803">
        <v>11.511910180549201</v>
      </c>
      <c r="P803">
        <v>24.387827317763598</v>
      </c>
      <c r="Q803">
        <v>3.7892634135868998E-2</v>
      </c>
    </row>
    <row r="804" spans="1:17" hidden="1" x14ac:dyDescent="0.3">
      <c r="A804" t="s">
        <v>1752</v>
      </c>
      <c r="B804" t="s">
        <v>1753</v>
      </c>
      <c r="C804" t="s">
        <v>3128</v>
      </c>
      <c r="D804" t="s">
        <v>423</v>
      </c>
      <c r="E804">
        <v>4443.8842666500004</v>
      </c>
      <c r="F804">
        <v>968.25</v>
      </c>
      <c r="G804">
        <v>31.874258460835499</v>
      </c>
      <c r="H804">
        <v>5.5627889871438203</v>
      </c>
      <c r="I804">
        <v>55.454145541511203</v>
      </c>
      <c r="J804">
        <v>-0.70500660710938901</v>
      </c>
      <c r="K804">
        <v>954.25673712157402</v>
      </c>
      <c r="L804">
        <v>797.98626603578896</v>
      </c>
      <c r="M804">
        <v>43.636187102822497</v>
      </c>
      <c r="N804">
        <v>0.739072966324548</v>
      </c>
      <c r="O804">
        <v>14.737929253808399</v>
      </c>
      <c r="P804">
        <v>85.488505747126396</v>
      </c>
      <c r="Q804">
        <v>0.158377824812653</v>
      </c>
    </row>
    <row r="805" spans="1:17" hidden="1" x14ac:dyDescent="0.3">
      <c r="A805" t="s">
        <v>1754</v>
      </c>
      <c r="B805" t="s">
        <v>1755</v>
      </c>
      <c r="C805" t="s">
        <v>3128</v>
      </c>
      <c r="D805" t="s">
        <v>284</v>
      </c>
      <c r="E805">
        <v>4438.5074662500001</v>
      </c>
      <c r="F805">
        <v>462.5</v>
      </c>
      <c r="G805">
        <v>101.61779815942501</v>
      </c>
      <c r="H805">
        <v>36.313413012823098</v>
      </c>
      <c r="I805">
        <v>143.82355977614699</v>
      </c>
      <c r="J805">
        <v>5.4063622238258402</v>
      </c>
      <c r="K805">
        <v>397.31973018437202</v>
      </c>
      <c r="M805">
        <v>51.796555751252598</v>
      </c>
      <c r="N805">
        <v>0.23216306479141699</v>
      </c>
      <c r="O805">
        <v>11.351351351351299</v>
      </c>
      <c r="P805">
        <v>207.104913678618</v>
      </c>
    </row>
    <row r="806" spans="1:17" hidden="1" x14ac:dyDescent="0.3">
      <c r="A806" t="s">
        <v>1756</v>
      </c>
      <c r="B806" t="s">
        <v>1757</v>
      </c>
      <c r="C806" t="s">
        <v>3128</v>
      </c>
      <c r="D806" t="s">
        <v>350</v>
      </c>
      <c r="E806">
        <v>4437.3664918499999</v>
      </c>
      <c r="F806">
        <v>300.75</v>
      </c>
      <c r="G806">
        <v>138.66081159696299</v>
      </c>
      <c r="H806">
        <v>17.5611897582029</v>
      </c>
      <c r="I806">
        <v>95.602369838342298</v>
      </c>
      <c r="J806">
        <v>12.5310958559536</v>
      </c>
      <c r="K806">
        <v>267.57268861710202</v>
      </c>
      <c r="L806">
        <v>203.121071377232</v>
      </c>
      <c r="M806">
        <v>67.732471066214401</v>
      </c>
      <c r="N806">
        <v>0.41338575102347502</v>
      </c>
      <c r="O806">
        <v>12.2859517871986</v>
      </c>
      <c r="P806">
        <v>216.57894736842101</v>
      </c>
      <c r="Q806">
        <v>0.140727807939559</v>
      </c>
    </row>
    <row r="807" spans="1:17" hidden="1" x14ac:dyDescent="0.3">
      <c r="A807" t="s">
        <v>1758</v>
      </c>
      <c r="B807" t="s">
        <v>1759</v>
      </c>
      <c r="C807" t="s">
        <v>3128</v>
      </c>
      <c r="D807" t="s">
        <v>578</v>
      </c>
      <c r="E807">
        <v>4416.4036961000002</v>
      </c>
      <c r="F807">
        <v>54.76</v>
      </c>
      <c r="G807">
        <v>110.67102368431399</v>
      </c>
      <c r="H807">
        <v>-58.509985061217698</v>
      </c>
      <c r="I807">
        <v>125.254921799008</v>
      </c>
      <c r="J807">
        <v>-14.758180215886901</v>
      </c>
      <c r="K807">
        <v>104.45106025082799</v>
      </c>
      <c r="M807">
        <v>3.6535099845396699</v>
      </c>
      <c r="N807">
        <v>0.83661117089338599</v>
      </c>
      <c r="O807">
        <v>388.49525200876502</v>
      </c>
      <c r="P807">
        <v>143.377777777777</v>
      </c>
    </row>
    <row r="808" spans="1:17" hidden="1" x14ac:dyDescent="0.3">
      <c r="A808" t="s">
        <v>1760</v>
      </c>
      <c r="B808" t="s">
        <v>1761</v>
      </c>
      <c r="C808" t="s">
        <v>3128</v>
      </c>
      <c r="D808" t="s">
        <v>51</v>
      </c>
      <c r="E808">
        <v>4387.1408874999997</v>
      </c>
      <c r="F808">
        <v>437.5</v>
      </c>
      <c r="G808">
        <v>36.604964524880401</v>
      </c>
      <c r="H808">
        <v>16.623806824228399</v>
      </c>
      <c r="I808">
        <v>29.350383880062701</v>
      </c>
      <c r="J808">
        <v>-0.41523620531484101</v>
      </c>
      <c r="K808">
        <v>420.71266692008902</v>
      </c>
      <c r="L808">
        <v>364.60233831369999</v>
      </c>
      <c r="M808">
        <v>41.027675071444797</v>
      </c>
      <c r="N808">
        <v>1.07552579821909</v>
      </c>
      <c r="O808">
        <v>15.257142857142799</v>
      </c>
      <c r="P808">
        <v>64.350112697220098</v>
      </c>
      <c r="Q808">
        <v>9.7485136195243002E-2</v>
      </c>
    </row>
    <row r="809" spans="1:17" x14ac:dyDescent="0.3">
      <c r="A809" t="s">
        <v>1762</v>
      </c>
      <c r="B809" t="s">
        <v>1763</v>
      </c>
      <c r="C809" t="s">
        <v>3124</v>
      </c>
      <c r="D809" t="s">
        <v>271</v>
      </c>
      <c r="E809">
        <v>4386.5049789000004</v>
      </c>
      <c r="F809">
        <v>481.8</v>
      </c>
      <c r="G809">
        <v>1.2732419926204901</v>
      </c>
      <c r="H809">
        <v>3.9125794131639999</v>
      </c>
      <c r="I809">
        <v>10.033736963432601</v>
      </c>
      <c r="J809">
        <v>1.5765877059197899</v>
      </c>
      <c r="K809">
        <v>504.28097577529201</v>
      </c>
      <c r="L809">
        <v>485.75181590102801</v>
      </c>
      <c r="M809">
        <v>35.694708597530898</v>
      </c>
      <c r="N809">
        <v>1.07905769406003</v>
      </c>
      <c r="O809">
        <v>27.407638024076299</v>
      </c>
      <c r="P809">
        <v>33.796167731185697</v>
      </c>
      <c r="Q809">
        <v>-3.9452646008603001E-2</v>
      </c>
    </row>
    <row r="810" spans="1:17" x14ac:dyDescent="0.3">
      <c r="A810" t="s">
        <v>1764</v>
      </c>
      <c r="B810" t="s">
        <v>1765</v>
      </c>
      <c r="C810" t="s">
        <v>3124</v>
      </c>
      <c r="D810" t="s">
        <v>1766</v>
      </c>
      <c r="E810">
        <v>4352.6401074839996</v>
      </c>
      <c r="F810">
        <v>64.489999999999995</v>
      </c>
      <c r="G810">
        <v>-15.358362849392799</v>
      </c>
      <c r="H810">
        <v>11.817825632386601</v>
      </c>
      <c r="I810">
        <v>-11.8139515763367</v>
      </c>
      <c r="J810">
        <v>6.1929150614761701</v>
      </c>
      <c r="K810">
        <v>64.797608085915101</v>
      </c>
      <c r="L810">
        <v>64.406268754342406</v>
      </c>
      <c r="M810">
        <v>48.027293677765897</v>
      </c>
      <c r="N810">
        <v>1.52007497834343</v>
      </c>
      <c r="O810">
        <v>30.5473716855326</v>
      </c>
      <c r="P810">
        <v>47.912844036697201</v>
      </c>
      <c r="Q810">
        <v>5.0671753419115E-2</v>
      </c>
    </row>
    <row r="811" spans="1:17" x14ac:dyDescent="0.3">
      <c r="A811" t="s">
        <v>1767</v>
      </c>
      <c r="B811" t="s">
        <v>1768</v>
      </c>
      <c r="C811" t="s">
        <v>3127</v>
      </c>
      <c r="D811" t="s">
        <v>475</v>
      </c>
      <c r="E811">
        <v>4321.38690529</v>
      </c>
      <c r="F811">
        <v>780.65</v>
      </c>
      <c r="G811">
        <v>-13.5202356511929</v>
      </c>
      <c r="H811">
        <v>-0.392032416099797</v>
      </c>
      <c r="I811">
        <v>4.8752343239423599</v>
      </c>
      <c r="J811">
        <v>4.9140496396083</v>
      </c>
      <c r="K811">
        <v>839.22652158176004</v>
      </c>
      <c r="L811">
        <v>817.90370907308795</v>
      </c>
      <c r="M811">
        <v>36.587079808683797</v>
      </c>
      <c r="N811">
        <v>0.43722013984406899</v>
      </c>
      <c r="O811">
        <v>24.601293793633499</v>
      </c>
      <c r="P811">
        <v>18.829439074510901</v>
      </c>
      <c r="Q811">
        <v>-0.14142130947505399</v>
      </c>
    </row>
    <row r="812" spans="1:17" x14ac:dyDescent="0.3">
      <c r="A812" t="s">
        <v>1769</v>
      </c>
      <c r="B812" t="s">
        <v>1770</v>
      </c>
      <c r="C812" t="s">
        <v>578</v>
      </c>
      <c r="D812" t="s">
        <v>578</v>
      </c>
      <c r="E812">
        <v>4300.4696878000004</v>
      </c>
      <c r="F812">
        <v>208.22</v>
      </c>
      <c r="G812">
        <v>11.457801595725</v>
      </c>
      <c r="H812">
        <v>2.28541171201877</v>
      </c>
      <c r="I812">
        <v>18.851230828521501</v>
      </c>
      <c r="J812">
        <v>-4.33781022696959</v>
      </c>
      <c r="K812">
        <v>222.577259130882</v>
      </c>
      <c r="L812">
        <v>197.20815202190499</v>
      </c>
      <c r="M812">
        <v>29.281001009015299</v>
      </c>
      <c r="N812">
        <v>0.58437862700574605</v>
      </c>
      <c r="O812">
        <v>23.138987609259399</v>
      </c>
      <c r="P812">
        <v>55.272184936614401</v>
      </c>
      <c r="Q812">
        <v>8.9853422791853002E-2</v>
      </c>
    </row>
    <row r="813" spans="1:17" hidden="1" x14ac:dyDescent="0.3">
      <c r="A813" t="s">
        <v>1771</v>
      </c>
      <c r="B813" t="s">
        <v>1772</v>
      </c>
      <c r="C813" t="s">
        <v>3128</v>
      </c>
      <c r="D813" t="s">
        <v>1773</v>
      </c>
      <c r="E813">
        <v>4283.6508000000003</v>
      </c>
      <c r="F813">
        <v>381.6</v>
      </c>
      <c r="G813">
        <v>-28.093231494223598</v>
      </c>
      <c r="H813">
        <v>-3.7980948348373298</v>
      </c>
      <c r="I813">
        <v>-20.858590823581601</v>
      </c>
      <c r="J813">
        <v>-7.2722585710188099</v>
      </c>
      <c r="K813">
        <v>414.68531985430297</v>
      </c>
      <c r="L813">
        <v>411.56978412127802</v>
      </c>
      <c r="M813">
        <v>27.434963122938399</v>
      </c>
      <c r="N813">
        <v>0.85965000824947002</v>
      </c>
      <c r="O813">
        <v>67.321802935010396</v>
      </c>
      <c r="P813">
        <v>7.29649936735556</v>
      </c>
      <c r="Q813">
        <v>0.30012212788339698</v>
      </c>
    </row>
    <row r="814" spans="1:17" x14ac:dyDescent="0.3">
      <c r="A814" t="s">
        <v>1774</v>
      </c>
      <c r="B814" t="s">
        <v>1775</v>
      </c>
      <c r="C814" t="s">
        <v>3117</v>
      </c>
      <c r="D814" t="s">
        <v>51</v>
      </c>
      <c r="E814">
        <v>4265.9597999999996</v>
      </c>
      <c r="F814">
        <v>467.4</v>
      </c>
      <c r="G814">
        <v>-24.014043049044599</v>
      </c>
      <c r="H814">
        <v>-1.1924464981596099</v>
      </c>
      <c r="I814">
        <v>-7.5046026803949299</v>
      </c>
      <c r="J814">
        <v>1.3291992476801799</v>
      </c>
      <c r="K814">
        <v>503.01795559741402</v>
      </c>
      <c r="L814">
        <v>508.86821900006402</v>
      </c>
      <c r="M814">
        <v>23.388425021582002</v>
      </c>
      <c r="N814">
        <v>0.29563662332988599</v>
      </c>
      <c r="O814">
        <v>35.857937526743598</v>
      </c>
      <c r="P814">
        <v>8.4328964157290098</v>
      </c>
      <c r="Q814">
        <v>-3.1743379154879001E-2</v>
      </c>
    </row>
    <row r="815" spans="1:17" hidden="1" x14ac:dyDescent="0.3">
      <c r="A815" t="s">
        <v>1776</v>
      </c>
      <c r="B815" t="s">
        <v>1777</v>
      </c>
      <c r="C815" t="s">
        <v>3113</v>
      </c>
      <c r="D815" t="s">
        <v>24</v>
      </c>
      <c r="E815">
        <v>4264.668463125</v>
      </c>
      <c r="F815">
        <v>407.75</v>
      </c>
      <c r="G815">
        <v>-10.409917097586501</v>
      </c>
      <c r="H815">
        <v>-19.741223868448198</v>
      </c>
      <c r="I815">
        <v>-41.1960384281073</v>
      </c>
      <c r="J815">
        <v>-0.12603760923625501</v>
      </c>
      <c r="K815">
        <v>509.90695796066501</v>
      </c>
      <c r="M815">
        <v>17.776623374315498</v>
      </c>
      <c r="N815">
        <v>0.431214324561703</v>
      </c>
      <c r="O815">
        <v>86.609442060085797</v>
      </c>
      <c r="P815">
        <v>11.7123287671232</v>
      </c>
    </row>
    <row r="816" spans="1:17" x14ac:dyDescent="0.3">
      <c r="A816" t="s">
        <v>1778</v>
      </c>
      <c r="B816" t="s">
        <v>1779</v>
      </c>
      <c r="C816" t="s">
        <v>3115</v>
      </c>
      <c r="D816" t="s">
        <v>1780</v>
      </c>
      <c r="E816">
        <v>4239.2002314199999</v>
      </c>
      <c r="F816">
        <v>828.95</v>
      </c>
      <c r="G816">
        <v>15.1964864070678</v>
      </c>
      <c r="H816">
        <v>0.25347707238365502</v>
      </c>
      <c r="I816">
        <v>-9.1334945303288002</v>
      </c>
      <c r="J816">
        <v>-0.477463873600244</v>
      </c>
      <c r="K816">
        <v>945.00731379047704</v>
      </c>
      <c r="L816">
        <v>888.11545711859003</v>
      </c>
      <c r="M816">
        <v>27.1334925674266</v>
      </c>
      <c r="N816">
        <v>0.59888051932420805</v>
      </c>
      <c r="O816">
        <v>44.882079739429301</v>
      </c>
      <c r="P816">
        <v>42.6273227804542</v>
      </c>
      <c r="Q816">
        <v>5.0906716840356997E-2</v>
      </c>
    </row>
    <row r="817" spans="1:17" x14ac:dyDescent="0.3">
      <c r="A817" t="s">
        <v>1781</v>
      </c>
      <c r="B817" t="s">
        <v>1782</v>
      </c>
      <c r="C817" t="s">
        <v>3127</v>
      </c>
      <c r="D817" t="s">
        <v>287</v>
      </c>
      <c r="E817">
        <v>4236.0103224000004</v>
      </c>
      <c r="F817">
        <v>253.8</v>
      </c>
      <c r="G817">
        <v>-6.8163233793438804</v>
      </c>
      <c r="H817">
        <v>-2.7815652710885801</v>
      </c>
      <c r="I817">
        <v>-6.3059335857535199</v>
      </c>
      <c r="J817">
        <v>5.09261672832561E-2</v>
      </c>
      <c r="K817">
        <v>281.77116009758799</v>
      </c>
      <c r="L817">
        <v>275.06676404530202</v>
      </c>
      <c r="M817">
        <v>24.6162559243893</v>
      </c>
      <c r="N817">
        <v>0.58135044110347101</v>
      </c>
      <c r="O817">
        <v>32.387706855791897</v>
      </c>
      <c r="P817">
        <v>16.4487267721954</v>
      </c>
      <c r="Q817">
        <v>-1.8977053588860999E-2</v>
      </c>
    </row>
    <row r="818" spans="1:17" x14ac:dyDescent="0.3">
      <c r="A818" t="s">
        <v>1783</v>
      </c>
      <c r="B818" t="s">
        <v>1784</v>
      </c>
      <c r="C818" t="s">
        <v>3119</v>
      </c>
      <c r="D818" t="s">
        <v>215</v>
      </c>
      <c r="E818">
        <v>4235.3315991600002</v>
      </c>
      <c r="F818">
        <v>106.16</v>
      </c>
      <c r="G818">
        <v>-26.0835540396345</v>
      </c>
      <c r="H818">
        <v>-4.24748481298949</v>
      </c>
      <c r="I818">
        <v>-25.296133513994</v>
      </c>
      <c r="J818">
        <v>-0.141120020314255</v>
      </c>
      <c r="K818">
        <v>115.898305404938</v>
      </c>
      <c r="L818">
        <v>120.99900795216099</v>
      </c>
      <c r="M818">
        <v>32.804600962492202</v>
      </c>
      <c r="N818">
        <v>0.41189211772658402</v>
      </c>
      <c r="O818">
        <v>40.975885455915503</v>
      </c>
      <c r="P818">
        <v>2.3722275795563901</v>
      </c>
      <c r="Q818">
        <v>-3.1246976892374E-2</v>
      </c>
    </row>
    <row r="819" spans="1:17" x14ac:dyDescent="0.3">
      <c r="A819" t="s">
        <v>1785</v>
      </c>
      <c r="B819" t="s">
        <v>1786</v>
      </c>
      <c r="C819" t="s">
        <v>3117</v>
      </c>
      <c r="D819" t="s">
        <v>475</v>
      </c>
      <c r="E819">
        <v>4224.05394075</v>
      </c>
      <c r="F819">
        <v>377.55</v>
      </c>
      <c r="G819">
        <v>-5.8663564174105698</v>
      </c>
      <c r="H819">
        <v>-12.7673292189882</v>
      </c>
      <c r="I819">
        <v>-7.8508095505680604</v>
      </c>
      <c r="J819">
        <v>-15.0882388296353</v>
      </c>
      <c r="K819">
        <v>463.57694353294102</v>
      </c>
      <c r="L819">
        <v>418.87941556896601</v>
      </c>
      <c r="M819">
        <v>18.4020076439432</v>
      </c>
      <c r="N819">
        <v>0.63157109283574597</v>
      </c>
      <c r="O819">
        <v>51.238246589855599</v>
      </c>
      <c r="P819">
        <v>20.623003194888099</v>
      </c>
      <c r="Q819">
        <v>-1.9327191849959999E-3</v>
      </c>
    </row>
    <row r="820" spans="1:17" hidden="1" x14ac:dyDescent="0.3">
      <c r="A820" t="s">
        <v>1787</v>
      </c>
      <c r="B820" t="s">
        <v>1788</v>
      </c>
      <c r="C820" t="s">
        <v>3128</v>
      </c>
      <c r="D820" t="s">
        <v>992</v>
      </c>
      <c r="E820">
        <v>4223.3082615000003</v>
      </c>
      <c r="F820">
        <v>3367.95</v>
      </c>
      <c r="G820">
        <v>8.7649275838757497</v>
      </c>
      <c r="H820">
        <v>-3.31530658972199</v>
      </c>
      <c r="I820">
        <v>28.758062495151801</v>
      </c>
      <c r="J820">
        <v>2.6135890744050201</v>
      </c>
      <c r="K820">
        <v>3505.5364124760699</v>
      </c>
      <c r="L820">
        <v>3108.1230085387801</v>
      </c>
      <c r="M820">
        <v>14.198802533883899</v>
      </c>
      <c r="N820">
        <v>0.429038953848288</v>
      </c>
      <c r="O820">
        <v>18.558767202600901</v>
      </c>
      <c r="P820">
        <v>53.8438699068152</v>
      </c>
      <c r="Q820">
        <v>3.7732842212895003E-2</v>
      </c>
    </row>
    <row r="821" spans="1:17" hidden="1" x14ac:dyDescent="0.3">
      <c r="A821" t="s">
        <v>1789</v>
      </c>
      <c r="B821" t="s">
        <v>1790</v>
      </c>
      <c r="C821" t="s">
        <v>3128</v>
      </c>
      <c r="D821" t="s">
        <v>1316</v>
      </c>
      <c r="E821">
        <v>4222.9277012800003</v>
      </c>
      <c r="F821">
        <v>584.79999999999995</v>
      </c>
      <c r="G821">
        <v>12.8544525924487</v>
      </c>
      <c r="H821">
        <v>-8.6203338681687907</v>
      </c>
      <c r="I821">
        <v>30.758970759593801</v>
      </c>
      <c r="J821">
        <v>6.8693446327370902</v>
      </c>
      <c r="K821">
        <v>637.54719214221404</v>
      </c>
      <c r="L821">
        <v>574.54131440298897</v>
      </c>
      <c r="M821">
        <v>39.182400424534201</v>
      </c>
      <c r="N821">
        <v>0.23184697265337301</v>
      </c>
      <c r="O821">
        <v>47.024623803009497</v>
      </c>
      <c r="P821">
        <v>55.946666666666601</v>
      </c>
      <c r="Q821">
        <v>9.934282796594E-3</v>
      </c>
    </row>
    <row r="822" spans="1:17" x14ac:dyDescent="0.3">
      <c r="A822" t="s">
        <v>1791</v>
      </c>
      <c r="B822" t="s">
        <v>1792</v>
      </c>
      <c r="C822" t="s">
        <v>3125</v>
      </c>
      <c r="D822" t="s">
        <v>498</v>
      </c>
      <c r="E822">
        <v>4220.2547921260002</v>
      </c>
      <c r="F822">
        <v>84.71</v>
      </c>
      <c r="G822">
        <v>-47.887855513128201</v>
      </c>
      <c r="H822">
        <v>-12.3198686942841</v>
      </c>
      <c r="I822">
        <v>-24.259860768186002</v>
      </c>
      <c r="J822">
        <v>-6.81841066703818E-2</v>
      </c>
      <c r="K822">
        <v>99.557311438001804</v>
      </c>
      <c r="L822">
        <v>105.805358426797</v>
      </c>
      <c r="M822">
        <v>15.215570542868599</v>
      </c>
      <c r="N822">
        <v>0.48071733496635599</v>
      </c>
      <c r="O822">
        <v>57.832605359461603</v>
      </c>
      <c r="P822">
        <v>0.24852071005916301</v>
      </c>
      <c r="Q822">
        <v>-0.116207138036381</v>
      </c>
    </row>
    <row r="823" spans="1:17" x14ac:dyDescent="0.3">
      <c r="A823" t="s">
        <v>1793</v>
      </c>
      <c r="B823" t="s">
        <v>1794</v>
      </c>
      <c r="C823" t="s">
        <v>3122</v>
      </c>
      <c r="D823" t="s">
        <v>875</v>
      </c>
      <c r="E823">
        <v>4187.7255392500001</v>
      </c>
      <c r="F823">
        <v>341.5</v>
      </c>
      <c r="G823">
        <v>-16.780035116042502</v>
      </c>
      <c r="H823">
        <v>-6.4218907032828501</v>
      </c>
      <c r="I823">
        <v>9.2391000942906896</v>
      </c>
      <c r="J823">
        <v>-1.8909645008793501</v>
      </c>
      <c r="K823">
        <v>378.89229542712098</v>
      </c>
      <c r="L823">
        <v>359.87711302805599</v>
      </c>
      <c r="M823">
        <v>22.290050339730101</v>
      </c>
      <c r="N823">
        <v>0.45077498703766999</v>
      </c>
      <c r="O823">
        <v>31.7423133235724</v>
      </c>
      <c r="P823">
        <v>27.4491509610002</v>
      </c>
      <c r="Q823">
        <v>-2.6990382532701002E-2</v>
      </c>
    </row>
    <row r="824" spans="1:17" hidden="1" x14ac:dyDescent="0.3">
      <c r="A824" t="s">
        <v>1795</v>
      </c>
      <c r="B824" t="s">
        <v>1796</v>
      </c>
      <c r="C824" t="s">
        <v>3128</v>
      </c>
      <c r="D824" t="s">
        <v>287</v>
      </c>
      <c r="E824">
        <v>4178.0807156250003</v>
      </c>
      <c r="F824">
        <v>2375.85</v>
      </c>
      <c r="G824">
        <v>52.907671848143103</v>
      </c>
      <c r="H824">
        <v>2.1911060637723598</v>
      </c>
      <c r="I824">
        <v>35.726570461987897</v>
      </c>
      <c r="J824">
        <v>3.3226949701292701</v>
      </c>
      <c r="K824">
        <v>2487.5259564723701</v>
      </c>
      <c r="L824">
        <v>2134.8914573976199</v>
      </c>
      <c r="M824">
        <v>29.7788571393917</v>
      </c>
      <c r="N824">
        <v>0.84892534434131794</v>
      </c>
      <c r="O824">
        <v>21.2197739756297</v>
      </c>
      <c r="P824">
        <v>84.747278382581598</v>
      </c>
      <c r="Q824">
        <v>5.1038282660942999E-2</v>
      </c>
    </row>
    <row r="825" spans="1:17" hidden="1" x14ac:dyDescent="0.3">
      <c r="A825" t="s">
        <v>1797</v>
      </c>
      <c r="B825" t="s">
        <v>1798</v>
      </c>
      <c r="C825" t="s">
        <v>3128</v>
      </c>
      <c r="D825" t="s">
        <v>376</v>
      </c>
      <c r="E825">
        <v>4177.2051497550001</v>
      </c>
      <c r="F825">
        <v>1396.65</v>
      </c>
      <c r="G825">
        <v>41.9079161814483</v>
      </c>
      <c r="H825">
        <v>26.141044376385</v>
      </c>
      <c r="I825">
        <v>21.368574630002001</v>
      </c>
      <c r="J825">
        <v>1.6195538978992901</v>
      </c>
      <c r="K825">
        <v>1262.9588265616701</v>
      </c>
      <c r="L825">
        <v>1093.09757599728</v>
      </c>
      <c r="M825">
        <v>40.294441707811899</v>
      </c>
      <c r="N825">
        <v>0.65295351323086503</v>
      </c>
      <c r="O825">
        <v>12.4834425231804</v>
      </c>
      <c r="P825">
        <v>66.238171755043695</v>
      </c>
      <c r="Q825">
        <v>9.0867225828626996E-2</v>
      </c>
    </row>
    <row r="826" spans="1:17" hidden="1" x14ac:dyDescent="0.3">
      <c r="A826" t="s">
        <v>1799</v>
      </c>
      <c r="B826" t="s">
        <v>1800</v>
      </c>
      <c r="C826" t="s">
        <v>3128</v>
      </c>
      <c r="D826" t="s">
        <v>43</v>
      </c>
      <c r="E826">
        <v>4171.0172026</v>
      </c>
      <c r="F826">
        <v>592.75</v>
      </c>
      <c r="G826">
        <v>6.5539166708585102</v>
      </c>
      <c r="H826">
        <v>-5.7535036867426204</v>
      </c>
      <c r="I826">
        <v>15.7853736757154</v>
      </c>
      <c r="J826">
        <v>0.44142819312478798</v>
      </c>
      <c r="K826">
        <v>623.75659405590795</v>
      </c>
      <c r="L826">
        <v>552.20432876042605</v>
      </c>
      <c r="M826">
        <v>28.335044856194301</v>
      </c>
      <c r="N826">
        <v>0.359759838412674</v>
      </c>
      <c r="O826">
        <v>20.818220160269899</v>
      </c>
      <c r="P826">
        <v>37.6727441644408</v>
      </c>
    </row>
    <row r="827" spans="1:17" x14ac:dyDescent="0.3">
      <c r="A827" t="s">
        <v>1801</v>
      </c>
      <c r="B827" t="s">
        <v>1802</v>
      </c>
      <c r="C827" t="s">
        <v>3123</v>
      </c>
      <c r="D827" t="s">
        <v>449</v>
      </c>
      <c r="E827">
        <v>4167.0295922400001</v>
      </c>
      <c r="F827">
        <v>83.4</v>
      </c>
      <c r="G827">
        <v>-29.417227308439202</v>
      </c>
      <c r="H827">
        <v>3.5284859483484698</v>
      </c>
      <c r="I827">
        <v>-26.390196418929801</v>
      </c>
      <c r="J827">
        <v>1.7777424409268101</v>
      </c>
      <c r="K827">
        <v>90.264946451823107</v>
      </c>
      <c r="L827">
        <v>96.618530596253606</v>
      </c>
      <c r="M827">
        <v>33.381964419256398</v>
      </c>
      <c r="N827">
        <v>0.73944835711715295</v>
      </c>
      <c r="O827">
        <v>45.743405275779303</v>
      </c>
      <c r="P827">
        <v>2.9502530551783699</v>
      </c>
      <c r="Q827">
        <v>-1.0167597050472999E-2</v>
      </c>
    </row>
    <row r="828" spans="1:17" hidden="1" x14ac:dyDescent="0.3">
      <c r="A828" t="s">
        <v>1803</v>
      </c>
      <c r="B828" t="s">
        <v>1804</v>
      </c>
      <c r="C828" t="s">
        <v>3128</v>
      </c>
      <c r="D828" t="s">
        <v>234</v>
      </c>
      <c r="E828">
        <v>4151.0981638599997</v>
      </c>
      <c r="F828">
        <v>218.6</v>
      </c>
      <c r="G828">
        <v>132.87194757069801</v>
      </c>
      <c r="H828">
        <v>6.8838030192951303</v>
      </c>
      <c r="I828">
        <v>51.938163038871203</v>
      </c>
      <c r="J828">
        <v>1.77498657306538</v>
      </c>
      <c r="K828">
        <v>235.75444868598601</v>
      </c>
      <c r="L828">
        <v>198.93903340603001</v>
      </c>
      <c r="M828">
        <v>32.795215987548701</v>
      </c>
      <c r="N828">
        <v>1.06108147846418</v>
      </c>
      <c r="O828">
        <v>49.496797804208597</v>
      </c>
      <c r="P828">
        <v>164.00966183574801</v>
      </c>
      <c r="Q828">
        <v>0.13638027127587299</v>
      </c>
    </row>
    <row r="829" spans="1:17" x14ac:dyDescent="0.3">
      <c r="A829" t="s">
        <v>1805</v>
      </c>
      <c r="B829" t="s">
        <v>1806</v>
      </c>
      <c r="C829" t="s">
        <v>3119</v>
      </c>
      <c r="D829" t="s">
        <v>215</v>
      </c>
      <c r="E829">
        <v>4140.4491046889998</v>
      </c>
      <c r="F829">
        <v>162.83000000000001</v>
      </c>
      <c r="G829">
        <v>-3.0452560525540902</v>
      </c>
      <c r="H829">
        <v>-1.0710676200466001</v>
      </c>
      <c r="I829">
        <v>-7.4470398798828796</v>
      </c>
      <c r="J829">
        <v>1.49126051139292</v>
      </c>
      <c r="K829">
        <v>172.84625608967499</v>
      </c>
      <c r="L829">
        <v>171.40156083151001</v>
      </c>
      <c r="M829">
        <v>27.766170523636799</v>
      </c>
      <c r="N829">
        <v>0.357334802938027</v>
      </c>
      <c r="O829">
        <v>38.610821101762497</v>
      </c>
      <c r="P829">
        <v>23.449583017437401</v>
      </c>
      <c r="Q829">
        <v>5.3293083650895003E-2</v>
      </c>
    </row>
    <row r="830" spans="1:17" hidden="1" x14ac:dyDescent="0.3">
      <c r="A830" t="s">
        <v>1807</v>
      </c>
      <c r="B830" t="s">
        <v>1808</v>
      </c>
      <c r="C830" t="s">
        <v>3128</v>
      </c>
      <c r="D830" t="s">
        <v>51</v>
      </c>
      <c r="E830">
        <v>4138.6942885469998</v>
      </c>
      <c r="F830">
        <v>75.53</v>
      </c>
      <c r="G830">
        <v>74.001556430399702</v>
      </c>
      <c r="H830">
        <v>-3.9656228796848598</v>
      </c>
      <c r="I830">
        <v>59.053460801043101</v>
      </c>
      <c r="J830">
        <v>-0.18111569974637401</v>
      </c>
      <c r="K830">
        <v>80.6444568128274</v>
      </c>
      <c r="L830">
        <v>64.959081373598394</v>
      </c>
      <c r="M830">
        <v>31.057174341626201</v>
      </c>
      <c r="N830">
        <v>0.39370623117532499</v>
      </c>
      <c r="O830">
        <v>33.589302264000999</v>
      </c>
      <c r="P830">
        <v>99.025032938076393</v>
      </c>
      <c r="Q830">
        <v>4.9847971381488998E-2</v>
      </c>
    </row>
    <row r="831" spans="1:17" hidden="1" x14ac:dyDescent="0.3">
      <c r="A831" t="s">
        <v>1809</v>
      </c>
      <c r="B831" t="s">
        <v>1810</v>
      </c>
      <c r="C831" t="s">
        <v>3128</v>
      </c>
      <c r="D831" t="s">
        <v>51</v>
      </c>
      <c r="E831">
        <v>4123.11376716</v>
      </c>
      <c r="F831">
        <v>741.55</v>
      </c>
      <c r="G831">
        <v>110.641554884757</v>
      </c>
      <c r="H831">
        <v>6.05763743307359</v>
      </c>
      <c r="I831">
        <v>47.563462172255498</v>
      </c>
      <c r="J831">
        <v>-1.22639816267552</v>
      </c>
      <c r="K831">
        <v>753.31984702643501</v>
      </c>
      <c r="L831">
        <v>598.54614384409797</v>
      </c>
      <c r="M831">
        <v>31.585595380739399</v>
      </c>
      <c r="N831">
        <v>1.7978115076302901</v>
      </c>
      <c r="O831">
        <v>14.712426673858801</v>
      </c>
      <c r="P831">
        <v>153.41562686498301</v>
      </c>
      <c r="Q831">
        <v>-5.7652573112989998E-3</v>
      </c>
    </row>
    <row r="832" spans="1:17" hidden="1" x14ac:dyDescent="0.3">
      <c r="A832" t="s">
        <v>1811</v>
      </c>
      <c r="B832" t="s">
        <v>1812</v>
      </c>
      <c r="C832" t="s">
        <v>3128</v>
      </c>
      <c r="D832" t="s">
        <v>48</v>
      </c>
      <c r="E832">
        <v>4120.9411874699999</v>
      </c>
      <c r="F832">
        <v>742.1</v>
      </c>
      <c r="G832">
        <v>74.380369842580194</v>
      </c>
      <c r="H832">
        <v>-9.1790765335116598E-2</v>
      </c>
      <c r="I832">
        <v>73.692000929452306</v>
      </c>
      <c r="J832">
        <v>-1.5508143796232401</v>
      </c>
      <c r="K832">
        <v>785.80284770027902</v>
      </c>
      <c r="L832">
        <v>649.364688225995</v>
      </c>
      <c r="M832">
        <v>30.391178946703601</v>
      </c>
      <c r="N832">
        <v>0.56045043046114096</v>
      </c>
      <c r="O832">
        <v>25.993801374477801</v>
      </c>
      <c r="P832">
        <v>108.367260985539</v>
      </c>
    </row>
    <row r="833" spans="1:17" hidden="1" x14ac:dyDescent="0.3">
      <c r="A833" t="s">
        <v>1813</v>
      </c>
      <c r="B833" t="s">
        <v>1814</v>
      </c>
      <c r="C833" t="s">
        <v>3128</v>
      </c>
      <c r="D833" t="s">
        <v>1055</v>
      </c>
      <c r="E833">
        <v>4120.0136068800002</v>
      </c>
      <c r="F833">
        <v>146.41999999999999</v>
      </c>
      <c r="G833">
        <v>11.100987114629</v>
      </c>
      <c r="H833">
        <v>-8.1911640287186902</v>
      </c>
      <c r="I833">
        <v>33.331494933196197</v>
      </c>
      <c r="J833">
        <v>-6.2162499136957203</v>
      </c>
      <c r="K833">
        <v>171.806793551065</v>
      </c>
      <c r="L833">
        <v>151.97438788662399</v>
      </c>
      <c r="M833">
        <v>43.642237295710601</v>
      </c>
      <c r="N833">
        <v>0.78055680599065502</v>
      </c>
      <c r="O833">
        <v>52.847971588580798</v>
      </c>
      <c r="P833">
        <v>70.156885531667598</v>
      </c>
    </row>
    <row r="834" spans="1:17" x14ac:dyDescent="0.3">
      <c r="A834" t="s">
        <v>1815</v>
      </c>
      <c r="B834" t="s">
        <v>1816</v>
      </c>
      <c r="C834" t="s">
        <v>3124</v>
      </c>
      <c r="D834" t="s">
        <v>173</v>
      </c>
      <c r="E834">
        <v>4109.1319999999996</v>
      </c>
      <c r="F834">
        <v>3636.4</v>
      </c>
      <c r="G834">
        <v>79.349168279024795</v>
      </c>
      <c r="H834">
        <v>-18.4345454701179</v>
      </c>
      <c r="I834">
        <v>6.90427126521561</v>
      </c>
      <c r="J834">
        <v>-15.972891302780001</v>
      </c>
      <c r="K834">
        <v>4583.4345247361798</v>
      </c>
      <c r="L834">
        <v>4075.3060650471698</v>
      </c>
      <c r="M834">
        <v>17.902157828712301</v>
      </c>
      <c r="N834">
        <v>1.5753266875504699</v>
      </c>
      <c r="O834">
        <v>56.4638103618963</v>
      </c>
      <c r="P834">
        <v>103.548838511055</v>
      </c>
      <c r="Q834">
        <v>0.146697196850922</v>
      </c>
    </row>
    <row r="835" spans="1:17" x14ac:dyDescent="0.3">
      <c r="A835" t="s">
        <v>1817</v>
      </c>
      <c r="B835" t="s">
        <v>1818</v>
      </c>
      <c r="C835" t="s">
        <v>3123</v>
      </c>
      <c r="D835" t="s">
        <v>69</v>
      </c>
      <c r="E835">
        <v>4103.616</v>
      </c>
      <c r="F835">
        <v>582.9</v>
      </c>
      <c r="G835">
        <v>17.3554608919397</v>
      </c>
      <c r="H835">
        <v>-7.9376046051134503</v>
      </c>
      <c r="I835">
        <v>-34.570644206363802</v>
      </c>
      <c r="J835">
        <v>-5.5247099194690197</v>
      </c>
      <c r="K835">
        <v>691.62811379082495</v>
      </c>
      <c r="L835">
        <v>745.85504395912301</v>
      </c>
      <c r="M835">
        <v>22.562349658301802</v>
      </c>
      <c r="N835">
        <v>0.760751628043422</v>
      </c>
      <c r="O835">
        <v>99.862755189569398</v>
      </c>
      <c r="P835">
        <v>39.683680805176103</v>
      </c>
      <c r="Q835">
        <v>5.5342720472051E-2</v>
      </c>
    </row>
    <row r="836" spans="1:17" hidden="1" x14ac:dyDescent="0.3">
      <c r="A836" t="s">
        <v>1819</v>
      </c>
      <c r="B836" t="s">
        <v>1820</v>
      </c>
      <c r="C836" t="s">
        <v>3128</v>
      </c>
      <c r="D836" t="s">
        <v>1024</v>
      </c>
      <c r="E836">
        <v>4060.8879999999999</v>
      </c>
      <c r="F836">
        <v>118</v>
      </c>
      <c r="G836">
        <v>-19.4422642948964</v>
      </c>
      <c r="K836">
        <v>104.378999999999</v>
      </c>
      <c r="M836">
        <v>99.990560428137201</v>
      </c>
      <c r="N836">
        <v>1</v>
      </c>
      <c r="O836">
        <v>0</v>
      </c>
      <c r="P836">
        <v>5.3571428571428603</v>
      </c>
    </row>
    <row r="837" spans="1:17" x14ac:dyDescent="0.3">
      <c r="A837" t="s">
        <v>1821</v>
      </c>
      <c r="B837" t="s">
        <v>1822</v>
      </c>
      <c r="C837" t="s">
        <v>3127</v>
      </c>
      <c r="D837" t="s">
        <v>475</v>
      </c>
      <c r="E837">
        <v>4048.19834291999</v>
      </c>
      <c r="F837">
        <v>353.4</v>
      </c>
      <c r="G837">
        <v>-11.585006877093701</v>
      </c>
      <c r="H837">
        <v>-2.3068738605228898</v>
      </c>
      <c r="I837">
        <v>-9.4412176901270399</v>
      </c>
      <c r="J837">
        <v>3.8989537427096899</v>
      </c>
      <c r="K837">
        <v>381.29311785910602</v>
      </c>
      <c r="L837">
        <v>369.99468832163802</v>
      </c>
      <c r="M837">
        <v>28.659473168710399</v>
      </c>
      <c r="N837">
        <v>0.33968646693864202</v>
      </c>
      <c r="O837">
        <v>29.838709677419299</v>
      </c>
      <c r="P837">
        <v>16.326530612244799</v>
      </c>
      <c r="Q837">
        <v>0.117577918562733</v>
      </c>
    </row>
    <row r="838" spans="1:17" x14ac:dyDescent="0.3">
      <c r="A838" t="s">
        <v>1823</v>
      </c>
      <c r="B838" t="s">
        <v>1824</v>
      </c>
      <c r="C838" t="s">
        <v>3119</v>
      </c>
      <c r="D838" t="s">
        <v>215</v>
      </c>
      <c r="E838">
        <v>4045.9212149999998</v>
      </c>
      <c r="F838">
        <v>620.20000000000005</v>
      </c>
      <c r="G838">
        <v>30.564484624221901</v>
      </c>
      <c r="H838">
        <v>-0.57860261585383499</v>
      </c>
      <c r="I838">
        <v>0.65359859473635995</v>
      </c>
      <c r="J838">
        <v>0.29047350567809999</v>
      </c>
      <c r="K838">
        <v>679.881129463712</v>
      </c>
      <c r="L838">
        <v>642.09376983199297</v>
      </c>
      <c r="M838">
        <v>34.378657621930699</v>
      </c>
      <c r="N838">
        <v>0.44058632299669998</v>
      </c>
      <c r="O838">
        <v>33.408577878103799</v>
      </c>
      <c r="P838">
        <v>54.721217412997298</v>
      </c>
      <c r="Q838">
        <v>5.2665437741036998E-2</v>
      </c>
    </row>
    <row r="839" spans="1:17" x14ac:dyDescent="0.3">
      <c r="A839" t="s">
        <v>1825</v>
      </c>
      <c r="B839" t="s">
        <v>1826</v>
      </c>
      <c r="C839" t="s">
        <v>3116</v>
      </c>
      <c r="D839" t="s">
        <v>48</v>
      </c>
      <c r="E839">
        <v>4037.2166668769901</v>
      </c>
      <c r="F839">
        <v>50.01</v>
      </c>
      <c r="G839">
        <v>-15.213012395422499</v>
      </c>
      <c r="H839">
        <v>-5.0040159653363503</v>
      </c>
      <c r="I839">
        <v>-16.311745988493801</v>
      </c>
      <c r="J839">
        <v>-0.40662157846726399</v>
      </c>
      <c r="K839">
        <v>53.703773573409897</v>
      </c>
      <c r="L839">
        <v>56.231938698451302</v>
      </c>
      <c r="M839">
        <v>43.299792788498202</v>
      </c>
      <c r="N839">
        <v>0.72259660264891201</v>
      </c>
      <c r="O839">
        <v>57.9684063187362</v>
      </c>
      <c r="P839">
        <v>8.1297297297297106</v>
      </c>
      <c r="Q839">
        <v>8.9766313870291006E-2</v>
      </c>
    </row>
    <row r="840" spans="1:17" hidden="1" x14ac:dyDescent="0.3">
      <c r="A840" t="s">
        <v>1827</v>
      </c>
      <c r="B840" t="s">
        <v>1828</v>
      </c>
      <c r="C840" t="s">
        <v>3128</v>
      </c>
      <c r="D840" t="s">
        <v>622</v>
      </c>
      <c r="E840">
        <v>4023.5323552</v>
      </c>
      <c r="F840">
        <v>1585.75</v>
      </c>
      <c r="G840">
        <v>102185.285210677</v>
      </c>
      <c r="H840">
        <v>60.162786787932802</v>
      </c>
      <c r="I840">
        <v>1145.98463648907</v>
      </c>
      <c r="J840">
        <v>14.1754913212155</v>
      </c>
      <c r="K840">
        <v>1071.41976812554</v>
      </c>
      <c r="L840">
        <v>531.94470225149098</v>
      </c>
      <c r="M840">
        <v>99.999999956882107</v>
      </c>
      <c r="N840">
        <v>0.80218729659362098</v>
      </c>
      <c r="O840">
        <v>0</v>
      </c>
      <c r="P840">
        <v>105616.666666666</v>
      </c>
      <c r="Q840">
        <v>0.37227229764869202</v>
      </c>
    </row>
    <row r="841" spans="1:17" x14ac:dyDescent="0.3">
      <c r="A841" t="s">
        <v>1829</v>
      </c>
      <c r="B841" t="s">
        <v>1830</v>
      </c>
      <c r="C841" t="s">
        <v>3120</v>
      </c>
      <c r="D841" t="s">
        <v>117</v>
      </c>
      <c r="E841">
        <v>4008.2505347400001</v>
      </c>
      <c r="F841">
        <v>742.9</v>
      </c>
      <c r="G841">
        <v>34.741257795055297</v>
      </c>
      <c r="H841">
        <v>13.065289932399899</v>
      </c>
      <c r="I841">
        <v>2.6193186140307301</v>
      </c>
      <c r="J841">
        <v>13.421212982726701</v>
      </c>
      <c r="K841">
        <v>695.29941421277499</v>
      </c>
      <c r="L841">
        <v>654.228724126987</v>
      </c>
      <c r="M841">
        <v>59.978561749815</v>
      </c>
      <c r="N841">
        <v>2.49627515347502</v>
      </c>
      <c r="O841">
        <v>18.454704536276701</v>
      </c>
      <c r="P841">
        <v>66.831349651919993</v>
      </c>
      <c r="Q841">
        <v>8.4492487073256003E-2</v>
      </c>
    </row>
    <row r="842" spans="1:17" hidden="1" x14ac:dyDescent="0.3">
      <c r="A842" t="s">
        <v>1831</v>
      </c>
      <c r="B842" t="s">
        <v>1832</v>
      </c>
      <c r="C842" t="s">
        <v>3128</v>
      </c>
      <c r="D842" t="s">
        <v>117</v>
      </c>
      <c r="E842">
        <v>3968.4698232279902</v>
      </c>
      <c r="F842">
        <v>40.869999999999997</v>
      </c>
      <c r="G842">
        <v>-21.604891872703099</v>
      </c>
      <c r="H842">
        <v>-4.2448349560924603</v>
      </c>
      <c r="I842">
        <v>-20.085149613883001</v>
      </c>
      <c r="J842">
        <v>2.85225809865958</v>
      </c>
      <c r="K842">
        <v>45.432527125564803</v>
      </c>
      <c r="L842">
        <v>46.2965947794887</v>
      </c>
      <c r="M842">
        <v>29.564438186017401</v>
      </c>
      <c r="N842">
        <v>0.23652390921977301</v>
      </c>
      <c r="O842">
        <v>60.019574259848298</v>
      </c>
      <c r="P842">
        <v>5.4437564499483804</v>
      </c>
      <c r="Q842">
        <v>4.5348055464193002E-2</v>
      </c>
    </row>
    <row r="843" spans="1:17" x14ac:dyDescent="0.3">
      <c r="A843" t="s">
        <v>1833</v>
      </c>
      <c r="B843" t="s">
        <v>1834</v>
      </c>
      <c r="C843" t="s">
        <v>3125</v>
      </c>
      <c r="D843" t="s">
        <v>237</v>
      </c>
      <c r="E843">
        <v>3937.1817633119999</v>
      </c>
      <c r="F843">
        <v>178.92</v>
      </c>
      <c r="G843">
        <v>-7.8182869265961603</v>
      </c>
      <c r="H843">
        <v>-3.5705685039358799</v>
      </c>
      <c r="I843">
        <v>-11.2601812556168</v>
      </c>
      <c r="J843">
        <v>5.8061018951916701</v>
      </c>
      <c r="K843">
        <v>193.00981530344399</v>
      </c>
      <c r="L843">
        <v>190.35787807403301</v>
      </c>
      <c r="M843">
        <v>33.2452966337408</v>
      </c>
      <c r="N843">
        <v>1.32653270519447</v>
      </c>
      <c r="O843">
        <v>32.936507936507901</v>
      </c>
      <c r="P843">
        <v>22.129692832764398</v>
      </c>
    </row>
    <row r="844" spans="1:17" hidden="1" x14ac:dyDescent="0.3">
      <c r="A844" t="s">
        <v>1835</v>
      </c>
      <c r="B844" t="s">
        <v>1836</v>
      </c>
      <c r="C844" t="s">
        <v>3128</v>
      </c>
      <c r="D844" t="s">
        <v>138</v>
      </c>
      <c r="E844">
        <v>3931.3515376999999</v>
      </c>
      <c r="F844">
        <v>863</v>
      </c>
      <c r="G844">
        <v>124.14343290766701</v>
      </c>
      <c r="H844">
        <v>10.550706030734201</v>
      </c>
      <c r="I844">
        <v>25.5464096145528</v>
      </c>
      <c r="J844">
        <v>1.56057843513563</v>
      </c>
      <c r="K844">
        <v>836.41298749679095</v>
      </c>
      <c r="L844">
        <v>700.11931145178301</v>
      </c>
      <c r="M844">
        <v>39.014201856070997</v>
      </c>
      <c r="N844">
        <v>0.93834252650976702</v>
      </c>
      <c r="O844">
        <v>13.215527230590901</v>
      </c>
      <c r="P844">
        <v>148.774863072931</v>
      </c>
      <c r="Q844">
        <v>0.152841812157096</v>
      </c>
    </row>
    <row r="845" spans="1:17" hidden="1" x14ac:dyDescent="0.3">
      <c r="A845" t="s">
        <v>1837</v>
      </c>
      <c r="B845" t="s">
        <v>1838</v>
      </c>
      <c r="C845" t="s">
        <v>3128</v>
      </c>
      <c r="D845" t="s">
        <v>271</v>
      </c>
      <c r="E845">
        <v>3919.5779263999998</v>
      </c>
      <c r="F845">
        <v>1229</v>
      </c>
      <c r="G845">
        <v>-9.4645162909161904</v>
      </c>
      <c r="H845">
        <v>0.48370562074694001</v>
      </c>
      <c r="I845">
        <v>-9.0931137173930896</v>
      </c>
      <c r="J845">
        <v>-2.5447263535675302</v>
      </c>
      <c r="K845">
        <v>1328.69746816</v>
      </c>
      <c r="L845">
        <v>1289.1931743213399</v>
      </c>
      <c r="M845">
        <v>26.0067610606493</v>
      </c>
      <c r="N845">
        <v>0.38813119575413801</v>
      </c>
      <c r="O845">
        <v>28.136696501220499</v>
      </c>
      <c r="P845">
        <v>13.4915504663403</v>
      </c>
      <c r="Q845">
        <v>0.107606740711806</v>
      </c>
    </row>
    <row r="846" spans="1:17" hidden="1" x14ac:dyDescent="0.3">
      <c r="A846" t="s">
        <v>1839</v>
      </c>
      <c r="B846" t="s">
        <v>1840</v>
      </c>
      <c r="C846" t="s">
        <v>3128</v>
      </c>
      <c r="D846" t="s">
        <v>208</v>
      </c>
      <c r="E846">
        <v>3908.31187321999</v>
      </c>
      <c r="F846">
        <v>7609.4</v>
      </c>
      <c r="G846">
        <v>148.441024077923</v>
      </c>
      <c r="H846">
        <v>69.851245684512804</v>
      </c>
      <c r="I846">
        <v>112.078415428992</v>
      </c>
      <c r="J846">
        <v>30.462727066200699</v>
      </c>
      <c r="K846">
        <v>5854.6774654369401</v>
      </c>
      <c r="L846">
        <v>4465.5611906282902</v>
      </c>
      <c r="M846">
        <v>65.305890446509295</v>
      </c>
      <c r="N846">
        <v>0.77357514073353995</v>
      </c>
      <c r="O846">
        <v>15.3836044891844</v>
      </c>
      <c r="P846">
        <v>181.82962962962901</v>
      </c>
      <c r="Q846">
        <v>0.15405797210234601</v>
      </c>
    </row>
    <row r="847" spans="1:17" x14ac:dyDescent="0.3">
      <c r="A847" t="s">
        <v>1841</v>
      </c>
      <c r="B847" t="s">
        <v>1842</v>
      </c>
      <c r="C847" t="s">
        <v>3122</v>
      </c>
      <c r="D847" t="s">
        <v>875</v>
      </c>
      <c r="E847">
        <v>3904.9752692249999</v>
      </c>
      <c r="F847">
        <v>315.55</v>
      </c>
      <c r="G847">
        <v>39.705379573712101</v>
      </c>
      <c r="H847">
        <v>-7.5702558909800199</v>
      </c>
      <c r="I847">
        <v>27.437457664086299</v>
      </c>
      <c r="J847">
        <v>-4.8520344162167603</v>
      </c>
      <c r="K847">
        <v>363.74682495588399</v>
      </c>
      <c r="L847">
        <v>315.82246095687401</v>
      </c>
      <c r="M847">
        <v>26.061267255417601</v>
      </c>
      <c r="N847">
        <v>0.92157632763446395</v>
      </c>
      <c r="O847">
        <v>30.549833623831301</v>
      </c>
      <c r="P847">
        <v>69.0597374765604</v>
      </c>
      <c r="Q847">
        <v>3.3197634825981003E-2</v>
      </c>
    </row>
    <row r="848" spans="1:17" x14ac:dyDescent="0.3">
      <c r="A848" t="s">
        <v>1843</v>
      </c>
      <c r="B848" t="s">
        <v>1844</v>
      </c>
      <c r="C848" t="s">
        <v>3125</v>
      </c>
      <c r="D848" t="s">
        <v>1470</v>
      </c>
      <c r="E848">
        <v>3903.6869564180001</v>
      </c>
      <c r="F848">
        <v>71.98</v>
      </c>
      <c r="G848">
        <v>21.6510580915293</v>
      </c>
      <c r="H848">
        <v>-1.5820862860728</v>
      </c>
      <c r="I848">
        <v>-16.8878000613932</v>
      </c>
      <c r="J848">
        <v>-1.78680371297346</v>
      </c>
      <c r="K848">
        <v>79.635815947746195</v>
      </c>
      <c r="L848">
        <v>77.473748195009605</v>
      </c>
      <c r="M848">
        <v>29.2354006523348</v>
      </c>
      <c r="N848">
        <v>0.35681993803908801</v>
      </c>
      <c r="O848">
        <v>43.442622950819597</v>
      </c>
      <c r="P848">
        <v>54.132762312633801</v>
      </c>
      <c r="Q848">
        <v>0.156166409919722</v>
      </c>
    </row>
    <row r="849" spans="1:17" x14ac:dyDescent="0.3">
      <c r="A849" t="s">
        <v>1845</v>
      </c>
      <c r="B849" t="s">
        <v>1846</v>
      </c>
      <c r="C849" t="s">
        <v>3116</v>
      </c>
      <c r="D849" t="s">
        <v>48</v>
      </c>
      <c r="E849">
        <v>3901.717445535</v>
      </c>
      <c r="F849">
        <v>563.85</v>
      </c>
      <c r="G849">
        <v>-38.544964757984602</v>
      </c>
      <c r="H849">
        <v>-5.1804850154483004</v>
      </c>
      <c r="I849">
        <v>13.8853946175307</v>
      </c>
      <c r="J849">
        <v>-5.2057830480284801</v>
      </c>
      <c r="K849">
        <v>635.87584755540195</v>
      </c>
      <c r="L849">
        <v>625.12942994414004</v>
      </c>
      <c r="M849">
        <v>27.433391442396498</v>
      </c>
      <c r="N849">
        <v>0.68992336235305995</v>
      </c>
      <c r="O849">
        <v>78.957169459962699</v>
      </c>
      <c r="P849">
        <v>32.126537785588702</v>
      </c>
      <c r="Q849">
        <v>0.12882014056095301</v>
      </c>
    </row>
    <row r="850" spans="1:17" hidden="1" x14ac:dyDescent="0.3">
      <c r="A850" t="s">
        <v>1847</v>
      </c>
      <c r="B850" t="s">
        <v>1848</v>
      </c>
      <c r="C850" t="s">
        <v>3128</v>
      </c>
      <c r="D850" t="s">
        <v>128</v>
      </c>
      <c r="E850">
        <v>3899.00664726999</v>
      </c>
      <c r="F850">
        <v>322.7</v>
      </c>
      <c r="G850">
        <v>22.287698685382601</v>
      </c>
      <c r="H850">
        <v>7.9817904309044296</v>
      </c>
      <c r="I850">
        <v>20.0907049172217</v>
      </c>
      <c r="J850">
        <v>1.0125305648166001</v>
      </c>
      <c r="K850">
        <v>338.45427697812801</v>
      </c>
      <c r="M850">
        <v>40.410361355437502</v>
      </c>
      <c r="N850">
        <v>1.74788360462096</v>
      </c>
      <c r="O850">
        <v>64.239231484350796</v>
      </c>
      <c r="P850">
        <v>90.495867768595005</v>
      </c>
    </row>
    <row r="851" spans="1:17" x14ac:dyDescent="0.3">
      <c r="A851" t="s">
        <v>1849</v>
      </c>
      <c r="B851" t="s">
        <v>1850</v>
      </c>
      <c r="C851" t="s">
        <v>3115</v>
      </c>
      <c r="D851" t="s">
        <v>992</v>
      </c>
      <c r="E851">
        <v>3891.7944030419999</v>
      </c>
      <c r="F851">
        <v>30.51</v>
      </c>
      <c r="G851">
        <v>-29.268811864485102</v>
      </c>
      <c r="H851">
        <v>-12.244802517523</v>
      </c>
      <c r="I851">
        <v>-9.5713753354028697</v>
      </c>
      <c r="J851">
        <v>-2.9858786570179801</v>
      </c>
      <c r="K851">
        <v>36.593929495628103</v>
      </c>
      <c r="L851">
        <v>35.504324597982801</v>
      </c>
      <c r="M851">
        <v>24.696914369138899</v>
      </c>
      <c r="N851">
        <v>0.56843001934578097</v>
      </c>
      <c r="O851">
        <v>51.098000655522704</v>
      </c>
      <c r="P851">
        <v>23.272727272727199</v>
      </c>
      <c r="Q851">
        <v>8.2576176787126004E-2</v>
      </c>
    </row>
    <row r="852" spans="1:17" hidden="1" x14ac:dyDescent="0.3">
      <c r="A852" t="s">
        <v>1851</v>
      </c>
      <c r="B852" t="s">
        <v>1852</v>
      </c>
      <c r="C852" t="s">
        <v>3128</v>
      </c>
      <c r="D852" t="s">
        <v>411</v>
      </c>
      <c r="E852">
        <v>3886.1044253999999</v>
      </c>
      <c r="F852">
        <v>312.3</v>
      </c>
      <c r="G852">
        <v>71.314337373452702</v>
      </c>
      <c r="H852">
        <v>-4.6438101887995999E-2</v>
      </c>
      <c r="I852">
        <v>68.965556597025497</v>
      </c>
      <c r="J852">
        <v>-3.14107180312251</v>
      </c>
      <c r="K852">
        <v>346.84931435921698</v>
      </c>
      <c r="L852">
        <v>282.57622728969699</v>
      </c>
      <c r="M852">
        <v>24.847239450519901</v>
      </c>
      <c r="N852">
        <v>0.360186277858562</v>
      </c>
      <c r="O852">
        <v>43.355747678514199</v>
      </c>
      <c r="P852">
        <v>126.80562111914</v>
      </c>
      <c r="Q852">
        <v>0.14939410312849299</v>
      </c>
    </row>
    <row r="853" spans="1:17" hidden="1" x14ac:dyDescent="0.3">
      <c r="A853" t="s">
        <v>1853</v>
      </c>
      <c r="B853" t="s">
        <v>1854</v>
      </c>
      <c r="C853" t="s">
        <v>3128</v>
      </c>
      <c r="D853" t="s">
        <v>244</v>
      </c>
      <c r="E853">
        <v>3885.9374156399999</v>
      </c>
      <c r="F853">
        <v>174.3</v>
      </c>
      <c r="G853">
        <v>106.97495903061299</v>
      </c>
      <c r="H853">
        <v>0.206168842062703</v>
      </c>
      <c r="I853">
        <v>93.302816989679798</v>
      </c>
      <c r="J853">
        <v>1.3996776405209701</v>
      </c>
      <c r="K853">
        <v>172.81729993842399</v>
      </c>
      <c r="L853">
        <v>128.34357300563201</v>
      </c>
      <c r="M853">
        <v>38.0547011541613</v>
      </c>
      <c r="N853">
        <v>0.51780252755570799</v>
      </c>
      <c r="O853">
        <v>17.842799770510599</v>
      </c>
      <c r="P853">
        <v>138.76712328767101</v>
      </c>
      <c r="Q853">
        <v>0.29024832147783403</v>
      </c>
    </row>
    <row r="854" spans="1:17" hidden="1" x14ac:dyDescent="0.3">
      <c r="A854" t="s">
        <v>1855</v>
      </c>
      <c r="B854" t="s">
        <v>1856</v>
      </c>
      <c r="C854" t="s">
        <v>3128</v>
      </c>
      <c r="D854" t="s">
        <v>1857</v>
      </c>
      <c r="E854">
        <v>3884.3951531519901</v>
      </c>
      <c r="F854">
        <v>129.52000000000001</v>
      </c>
      <c r="G854">
        <v>9.7279888806885406</v>
      </c>
      <c r="H854">
        <v>-8.2485701004048604</v>
      </c>
      <c r="I854">
        <v>26.122413921549299</v>
      </c>
      <c r="J854">
        <v>-0.73562110457948804</v>
      </c>
      <c r="K854">
        <v>138.74437391784599</v>
      </c>
      <c r="L854">
        <v>126.57707163834</v>
      </c>
      <c r="M854">
        <v>36.875121063030903</v>
      </c>
      <c r="N854">
        <v>0.49107793988209397</v>
      </c>
      <c r="O854">
        <v>27.308523780111098</v>
      </c>
      <c r="P854">
        <v>54.007134363852501</v>
      </c>
      <c r="Q854">
        <v>6.4370601268527006E-2</v>
      </c>
    </row>
    <row r="855" spans="1:17" hidden="1" x14ac:dyDescent="0.3">
      <c r="A855" t="s">
        <v>1858</v>
      </c>
      <c r="B855" t="s">
        <v>1859</v>
      </c>
      <c r="C855" t="s">
        <v>3128</v>
      </c>
      <c r="D855" t="s">
        <v>523</v>
      </c>
      <c r="E855">
        <v>3882.1287091599902</v>
      </c>
      <c r="F855">
        <v>4493.45</v>
      </c>
      <c r="G855">
        <v>-0.80505971394426001</v>
      </c>
      <c r="H855">
        <v>5.9882640477703397</v>
      </c>
      <c r="I855">
        <v>28.5344672623491</v>
      </c>
      <c r="J855">
        <v>0.181464576655815</v>
      </c>
      <c r="K855">
        <v>4454.3948808622799</v>
      </c>
      <c r="L855">
        <v>3982.5579243878001</v>
      </c>
      <c r="M855">
        <v>38.6475391432135</v>
      </c>
      <c r="N855">
        <v>0.96152583830245897</v>
      </c>
      <c r="O855">
        <v>8.7660928685086201</v>
      </c>
      <c r="P855">
        <v>49.961620611400299</v>
      </c>
      <c r="Q855">
        <v>2.5720333709441E-2</v>
      </c>
    </row>
    <row r="856" spans="1:17" x14ac:dyDescent="0.3">
      <c r="A856" t="s">
        <v>1860</v>
      </c>
      <c r="B856" t="s">
        <v>1861</v>
      </c>
      <c r="C856" t="s">
        <v>3113</v>
      </c>
      <c r="D856" t="s">
        <v>404</v>
      </c>
      <c r="E856">
        <v>3877.1578736000001</v>
      </c>
      <c r="F856">
        <v>35.200000000000003</v>
      </c>
      <c r="G856">
        <v>-54.625759503813697</v>
      </c>
      <c r="H856">
        <v>-11.1734379679105</v>
      </c>
      <c r="I856">
        <v>-40.1674097716148</v>
      </c>
      <c r="J856">
        <v>-5.3500629292650403</v>
      </c>
      <c r="K856">
        <v>43.506119041850397</v>
      </c>
      <c r="L856">
        <v>48.4905952405364</v>
      </c>
      <c r="M856">
        <v>17.950246741083699</v>
      </c>
      <c r="N856">
        <v>1.1531338753481499</v>
      </c>
      <c r="O856">
        <v>94.034090909090807</v>
      </c>
      <c r="P856">
        <v>0.83070753365799199</v>
      </c>
    </row>
    <row r="857" spans="1:17" hidden="1" x14ac:dyDescent="0.3">
      <c r="A857" t="s">
        <v>1862</v>
      </c>
      <c r="B857" t="s">
        <v>1863</v>
      </c>
      <c r="C857" t="s">
        <v>3128</v>
      </c>
      <c r="D857" t="s">
        <v>215</v>
      </c>
      <c r="E857">
        <v>3875.6848935599901</v>
      </c>
      <c r="F857">
        <v>505.2</v>
      </c>
      <c r="G857">
        <v>-10.691877843687299</v>
      </c>
      <c r="H857">
        <v>-7.3675700163994904</v>
      </c>
      <c r="I857">
        <v>-17.008036026131101</v>
      </c>
      <c r="J857">
        <v>-0.70697620887712698</v>
      </c>
      <c r="K857">
        <v>580.84877005452802</v>
      </c>
      <c r="L857">
        <v>568.663683108702</v>
      </c>
      <c r="M857">
        <v>14.1895801630771</v>
      </c>
      <c r="N857">
        <v>0.59518479177383699</v>
      </c>
      <c r="O857">
        <v>39.1528107680126</v>
      </c>
      <c r="P857">
        <v>11.943274983381301</v>
      </c>
      <c r="Q857">
        <v>0.13961545976083101</v>
      </c>
    </row>
    <row r="858" spans="1:17" hidden="1" x14ac:dyDescent="0.3">
      <c r="A858" t="s">
        <v>1864</v>
      </c>
      <c r="B858" t="s">
        <v>1865</v>
      </c>
      <c r="C858" t="s">
        <v>3128</v>
      </c>
      <c r="D858" t="s">
        <v>475</v>
      </c>
      <c r="E858">
        <v>3865.4008679250001</v>
      </c>
      <c r="F858">
        <v>279.25</v>
      </c>
      <c r="G858">
        <v>60.105911957775596</v>
      </c>
      <c r="H858">
        <v>-5.1678286908137796</v>
      </c>
      <c r="I858">
        <v>38.256707507019698</v>
      </c>
      <c r="J858">
        <v>-1.3888059308893299</v>
      </c>
      <c r="K858">
        <v>284.456134394608</v>
      </c>
      <c r="L858">
        <v>230.015824394465</v>
      </c>
      <c r="M858">
        <v>34.530710171734498</v>
      </c>
      <c r="N858">
        <v>0.26738907404023898</v>
      </c>
      <c r="O858">
        <v>20.411817367949801</v>
      </c>
      <c r="P858">
        <v>105.18001469507701</v>
      </c>
      <c r="Q858">
        <v>5.854077987866E-2</v>
      </c>
    </row>
    <row r="859" spans="1:17" x14ac:dyDescent="0.3">
      <c r="A859" t="s">
        <v>1866</v>
      </c>
      <c r="B859" t="s">
        <v>1867</v>
      </c>
      <c r="C859" t="s">
        <v>3119</v>
      </c>
      <c r="D859" t="s">
        <v>215</v>
      </c>
      <c r="E859">
        <v>3856.7513780999998</v>
      </c>
      <c r="F859">
        <v>1465.35</v>
      </c>
      <c r="G859">
        <v>40.505091361160403</v>
      </c>
      <c r="H859">
        <v>-2.2734153462812801</v>
      </c>
      <c r="I859">
        <v>20.4085696386541</v>
      </c>
      <c r="J859">
        <v>-0.23147154751302701</v>
      </c>
      <c r="K859">
        <v>1574.53997722244</v>
      </c>
      <c r="L859">
        <v>1373.21377287121</v>
      </c>
      <c r="M859">
        <v>26.488925854897001</v>
      </c>
      <c r="N859">
        <v>0.35381443622631198</v>
      </c>
      <c r="O859">
        <v>22.155116525062201</v>
      </c>
      <c r="P859">
        <v>62.816666666666599</v>
      </c>
      <c r="Q859">
        <v>0.10895728598540801</v>
      </c>
    </row>
    <row r="860" spans="1:17" hidden="1" x14ac:dyDescent="0.3">
      <c r="A860" t="s">
        <v>1868</v>
      </c>
      <c r="B860" t="s">
        <v>1869</v>
      </c>
      <c r="C860" t="s">
        <v>3128</v>
      </c>
      <c r="D860" t="s">
        <v>423</v>
      </c>
      <c r="E860">
        <v>3854.34</v>
      </c>
      <c r="F860">
        <v>579.6</v>
      </c>
      <c r="G860">
        <v>159.85177959225001</v>
      </c>
      <c r="H860">
        <v>21.2897824483899</v>
      </c>
      <c r="I860">
        <v>187.92969101071299</v>
      </c>
      <c r="J860">
        <v>1.3098232533867999</v>
      </c>
      <c r="K860">
        <v>513.04405304004899</v>
      </c>
      <c r="L860">
        <v>349.77804753141299</v>
      </c>
      <c r="M860">
        <v>45.279390250508598</v>
      </c>
      <c r="N860">
        <v>0.61348702025338997</v>
      </c>
      <c r="O860">
        <v>17.097998619737702</v>
      </c>
      <c r="P860">
        <v>227.45762711864401</v>
      </c>
      <c r="Q860">
        <v>0.121493361164849</v>
      </c>
    </row>
    <row r="861" spans="1:17" hidden="1" x14ac:dyDescent="0.3">
      <c r="A861" t="s">
        <v>1870</v>
      </c>
      <c r="B861" t="s">
        <v>1871</v>
      </c>
      <c r="C861" t="s">
        <v>3128</v>
      </c>
      <c r="D861" t="s">
        <v>244</v>
      </c>
      <c r="E861">
        <v>3853.087634</v>
      </c>
      <c r="F861">
        <v>619.9</v>
      </c>
      <c r="G861">
        <v>8.3058089731333293</v>
      </c>
      <c r="H861">
        <v>32.768162589573798</v>
      </c>
      <c r="I861">
        <v>22.8897070878267</v>
      </c>
      <c r="J861">
        <v>37.836657507369999</v>
      </c>
      <c r="M861">
        <v>79.371557804468395</v>
      </c>
      <c r="O861">
        <v>6.0332311663171501</v>
      </c>
      <c r="P861">
        <v>54.165630440188899</v>
      </c>
    </row>
    <row r="862" spans="1:17" x14ac:dyDescent="0.3">
      <c r="A862" t="s">
        <v>1872</v>
      </c>
      <c r="B862" t="s">
        <v>1873</v>
      </c>
      <c r="C862" t="s">
        <v>3112</v>
      </c>
      <c r="D862" t="s">
        <v>234</v>
      </c>
      <c r="E862">
        <v>3796.4861814599999</v>
      </c>
      <c r="F862">
        <v>1390.65</v>
      </c>
      <c r="G862">
        <v>4.4228689742857901</v>
      </c>
      <c r="H862">
        <v>6.4285610699957898</v>
      </c>
      <c r="I862">
        <v>1.12380421854599</v>
      </c>
      <c r="J862">
        <v>3.00492009409338</v>
      </c>
      <c r="K862">
        <v>1398.9956336001201</v>
      </c>
      <c r="L862">
        <v>1290.06858689308</v>
      </c>
      <c r="M862">
        <v>33.419663050882001</v>
      </c>
      <c r="N862">
        <v>0.87801237457368897</v>
      </c>
      <c r="O862">
        <v>11.6600151008521</v>
      </c>
      <c r="P862">
        <v>47.611718501220601</v>
      </c>
      <c r="Q862">
        <v>9.8532695634120995E-2</v>
      </c>
    </row>
    <row r="863" spans="1:17" hidden="1" x14ac:dyDescent="0.3">
      <c r="A863" t="s">
        <v>1874</v>
      </c>
      <c r="B863" t="s">
        <v>1875</v>
      </c>
      <c r="C863" t="s">
        <v>3128</v>
      </c>
      <c r="D863" t="s">
        <v>114</v>
      </c>
      <c r="E863">
        <v>3796.0072280449999</v>
      </c>
      <c r="F863">
        <v>1097.45</v>
      </c>
      <c r="G863">
        <v>391.54090914991502</v>
      </c>
      <c r="H863">
        <v>-16.345912000682102</v>
      </c>
      <c r="I863">
        <v>146.05331540994101</v>
      </c>
      <c r="J863">
        <v>1.62655827669474</v>
      </c>
      <c r="K863">
        <v>1189.0087825938101</v>
      </c>
      <c r="L863">
        <v>839.66810956487996</v>
      </c>
      <c r="M863">
        <v>31.065399543922499</v>
      </c>
      <c r="N863">
        <v>0.96013588226886704</v>
      </c>
      <c r="O863">
        <v>35.222561392318497</v>
      </c>
      <c r="P863">
        <v>422.71969516551502</v>
      </c>
      <c r="Q863">
        <v>0.166028533454498</v>
      </c>
    </row>
    <row r="864" spans="1:17" hidden="1" x14ac:dyDescent="0.3">
      <c r="A864" t="s">
        <v>1876</v>
      </c>
      <c r="B864" t="s">
        <v>1877</v>
      </c>
      <c r="C864" t="s">
        <v>3128</v>
      </c>
      <c r="D864" t="s">
        <v>249</v>
      </c>
      <c r="E864">
        <v>3790.2201850000001</v>
      </c>
      <c r="F864">
        <v>413.45</v>
      </c>
      <c r="G864">
        <v>77.990630529367607</v>
      </c>
      <c r="H864">
        <v>1.16870352690017</v>
      </c>
      <c r="I864">
        <v>64.017867252492593</v>
      </c>
      <c r="J864">
        <v>2.6921313579541399</v>
      </c>
      <c r="K864">
        <v>416.63658225463001</v>
      </c>
      <c r="L864">
        <v>316.05690371336499</v>
      </c>
      <c r="M864">
        <v>39.711660673036498</v>
      </c>
      <c r="N864">
        <v>0.98051892982963096</v>
      </c>
      <c r="O864">
        <v>18.3940016930705</v>
      </c>
      <c r="P864">
        <v>167.60517799352701</v>
      </c>
      <c r="Q864">
        <v>0.16160298314326699</v>
      </c>
    </row>
    <row r="865" spans="1:17" x14ac:dyDescent="0.3">
      <c r="A865" t="s">
        <v>1878</v>
      </c>
      <c r="B865" t="s">
        <v>1879</v>
      </c>
      <c r="C865" t="s">
        <v>3124</v>
      </c>
      <c r="D865" t="s">
        <v>117</v>
      </c>
      <c r="E865">
        <v>3779.0342014500002</v>
      </c>
      <c r="F865">
        <v>1861.95</v>
      </c>
      <c r="G865">
        <v>6.2727682336700097</v>
      </c>
      <c r="H865">
        <v>-0.46928797852395998</v>
      </c>
      <c r="I865">
        <v>-15.722433353643201</v>
      </c>
      <c r="J865">
        <v>4.2008645743150899</v>
      </c>
      <c r="K865">
        <v>1993.8547890709201</v>
      </c>
      <c r="L865">
        <v>1929.0695567473899</v>
      </c>
      <c r="M865">
        <v>39.883324053470901</v>
      </c>
      <c r="N865">
        <v>0.38858549745923099</v>
      </c>
      <c r="O865">
        <v>31.601278229812799</v>
      </c>
      <c r="P865">
        <v>44.314834909316303</v>
      </c>
      <c r="Q865">
        <v>0.24789689990173</v>
      </c>
    </row>
    <row r="866" spans="1:17" hidden="1" x14ac:dyDescent="0.3">
      <c r="A866" t="s">
        <v>1880</v>
      </c>
      <c r="B866" t="s">
        <v>1881</v>
      </c>
      <c r="C866" t="s">
        <v>3128</v>
      </c>
      <c r="D866" t="s">
        <v>404</v>
      </c>
      <c r="E866">
        <v>3769.3084123199901</v>
      </c>
      <c r="F866">
        <v>233.7</v>
      </c>
      <c r="G866">
        <v>-48.902951391051502</v>
      </c>
      <c r="H866">
        <v>-9.4701172896194006</v>
      </c>
      <c r="I866">
        <v>-34.319053276358098</v>
      </c>
      <c r="J866">
        <v>-3.3676241302483398</v>
      </c>
      <c r="M866">
        <v>23.969752039773901</v>
      </c>
      <c r="O866">
        <v>49.7646555412922</v>
      </c>
      <c r="P866">
        <v>3.1105228325612102</v>
      </c>
    </row>
    <row r="867" spans="1:17" x14ac:dyDescent="0.3">
      <c r="A867" t="s">
        <v>1882</v>
      </c>
      <c r="B867" t="s">
        <v>1883</v>
      </c>
      <c r="C867" t="s">
        <v>3124</v>
      </c>
      <c r="D867" t="s">
        <v>91</v>
      </c>
      <c r="E867">
        <v>3763.2268426750002</v>
      </c>
      <c r="F867">
        <v>933.95</v>
      </c>
      <c r="G867">
        <v>6.48343034428704</v>
      </c>
      <c r="H867">
        <v>-4.4836130295562802</v>
      </c>
      <c r="I867">
        <v>27.711837681845999</v>
      </c>
      <c r="J867">
        <v>-3.16068985915342</v>
      </c>
      <c r="K867">
        <v>1069.4821665388499</v>
      </c>
      <c r="L867">
        <v>1013.41829737021</v>
      </c>
      <c r="M867">
        <v>29.2891911225333</v>
      </c>
      <c r="N867">
        <v>1.3361850658208101</v>
      </c>
      <c r="O867">
        <v>70.533754483644699</v>
      </c>
      <c r="P867">
        <v>53.1065573770491</v>
      </c>
      <c r="Q867">
        <v>2.3027891955138002E-2</v>
      </c>
    </row>
    <row r="868" spans="1:17" hidden="1" x14ac:dyDescent="0.3">
      <c r="A868" t="s">
        <v>1884</v>
      </c>
      <c r="B868" t="s">
        <v>1885</v>
      </c>
      <c r="C868" t="s">
        <v>3128</v>
      </c>
      <c r="D868" t="s">
        <v>138</v>
      </c>
      <c r="E868">
        <v>3741.2504306000001</v>
      </c>
      <c r="F868">
        <v>415.5</v>
      </c>
      <c r="G868">
        <v>-20.9493255254968</v>
      </c>
      <c r="H868">
        <v>4.10085593940458</v>
      </c>
      <c r="I868">
        <v>-10.801037997821201</v>
      </c>
      <c r="J868">
        <v>1.37617134857005</v>
      </c>
      <c r="K868">
        <v>419.52624338328502</v>
      </c>
      <c r="L868">
        <v>422.07151520820798</v>
      </c>
      <c r="M868">
        <v>44.585668307043797</v>
      </c>
      <c r="N868">
        <v>4.3019871690240102E-2</v>
      </c>
      <c r="O868">
        <v>15.2827918170878</v>
      </c>
      <c r="P868">
        <v>5.8194320641792903</v>
      </c>
      <c r="Q868">
        <v>-1.7352154127906E-2</v>
      </c>
    </row>
    <row r="869" spans="1:17" x14ac:dyDescent="0.3">
      <c r="A869" t="s">
        <v>1886</v>
      </c>
      <c r="B869" t="s">
        <v>1887</v>
      </c>
      <c r="C869" t="s">
        <v>3124</v>
      </c>
      <c r="D869" t="s">
        <v>287</v>
      </c>
      <c r="E869">
        <v>3739.6270357499998</v>
      </c>
      <c r="F869">
        <v>1191.25</v>
      </c>
      <c r="G869">
        <v>-8.3479535091964294</v>
      </c>
      <c r="H869">
        <v>11.5448555264175</v>
      </c>
      <c r="I869">
        <v>36.493402686744602</v>
      </c>
      <c r="J869">
        <v>12.803445223692099</v>
      </c>
      <c r="K869">
        <v>1162.7311346434401</v>
      </c>
      <c r="L869">
        <v>1098.91049518107</v>
      </c>
      <c r="M869">
        <v>51.848291193305798</v>
      </c>
      <c r="N869">
        <v>0.75060048900096898</v>
      </c>
      <c r="O869">
        <v>15.4249737670514</v>
      </c>
      <c r="P869">
        <v>58.484667065788599</v>
      </c>
      <c r="Q869">
        <v>-4.0792386727074997E-2</v>
      </c>
    </row>
    <row r="870" spans="1:17" x14ac:dyDescent="0.3">
      <c r="A870" t="s">
        <v>1888</v>
      </c>
      <c r="B870" t="s">
        <v>1889</v>
      </c>
      <c r="C870" t="s">
        <v>3113</v>
      </c>
      <c r="D870" t="s">
        <v>54</v>
      </c>
      <c r="E870">
        <v>3737.6590447599901</v>
      </c>
      <c r="F870">
        <v>41.62</v>
      </c>
      <c r="G870">
        <v>-13.7599506130277</v>
      </c>
      <c r="H870">
        <v>-12.315965207982901</v>
      </c>
      <c r="I870">
        <v>-39.723066360233503</v>
      </c>
      <c r="J870">
        <v>-1.8468934690960901</v>
      </c>
      <c r="K870">
        <v>52.0867221233569</v>
      </c>
      <c r="L870">
        <v>58.440877112844099</v>
      </c>
      <c r="M870">
        <v>25.3560036846897</v>
      </c>
      <c r="N870">
        <v>0.50968266850525001</v>
      </c>
      <c r="O870">
        <v>139.380105718404</v>
      </c>
      <c r="P870">
        <v>11.6566063044936</v>
      </c>
      <c r="Q870">
        <v>-3.9117765364090002E-3</v>
      </c>
    </row>
    <row r="871" spans="1:17" hidden="1" x14ac:dyDescent="0.3">
      <c r="A871" t="s">
        <v>1890</v>
      </c>
      <c r="B871" t="s">
        <v>1891</v>
      </c>
      <c r="C871" t="s">
        <v>3128</v>
      </c>
      <c r="D871" t="s">
        <v>1024</v>
      </c>
      <c r="E871">
        <v>3730.8735000000001</v>
      </c>
      <c r="F871">
        <v>58.83</v>
      </c>
      <c r="G871">
        <v>-37.374919531158099</v>
      </c>
      <c r="H871">
        <v>1.13446723196193</v>
      </c>
      <c r="I871">
        <v>-17.983106520876099</v>
      </c>
      <c r="J871">
        <v>3.04390233874939</v>
      </c>
      <c r="K871">
        <v>61.667416754463098</v>
      </c>
      <c r="L871">
        <v>64.6639468101733</v>
      </c>
      <c r="M871">
        <v>80.428401478298795</v>
      </c>
      <c r="N871">
        <v>0.90263144095825398</v>
      </c>
      <c r="O871">
        <v>21.451640319564799</v>
      </c>
      <c r="P871">
        <v>5.10204081632714E-2</v>
      </c>
      <c r="Q871">
        <v>-6.679688381315E-3</v>
      </c>
    </row>
    <row r="872" spans="1:17" hidden="1" x14ac:dyDescent="0.3">
      <c r="A872" t="s">
        <v>1892</v>
      </c>
      <c r="B872" t="s">
        <v>1893</v>
      </c>
      <c r="C872" t="s">
        <v>3128</v>
      </c>
      <c r="D872" t="s">
        <v>728</v>
      </c>
      <c r="E872">
        <v>3724.7253936799998</v>
      </c>
      <c r="F872">
        <v>173.61</v>
      </c>
      <c r="G872">
        <v>17.743823410170801</v>
      </c>
      <c r="H872">
        <v>11.1114513724368</v>
      </c>
      <c r="I872">
        <v>11.4392497976679</v>
      </c>
      <c r="J872">
        <v>8.1302206973378706</v>
      </c>
      <c r="K872">
        <v>165.23371252647399</v>
      </c>
      <c r="L872">
        <v>153.87231537359401</v>
      </c>
      <c r="M872">
        <v>58.331342908403499</v>
      </c>
      <c r="N872">
        <v>1.1849314008663701</v>
      </c>
      <c r="O872">
        <v>2.4710558147572099</v>
      </c>
      <c r="P872">
        <v>40.256907416383903</v>
      </c>
      <c r="Q872">
        <v>8.2626113561340003E-3</v>
      </c>
    </row>
    <row r="873" spans="1:17" hidden="1" x14ac:dyDescent="0.3">
      <c r="A873" t="s">
        <v>1894</v>
      </c>
      <c r="B873" t="s">
        <v>1895</v>
      </c>
      <c r="C873" t="s">
        <v>3128</v>
      </c>
      <c r="D873" t="s">
        <v>475</v>
      </c>
      <c r="E873">
        <v>3722.4526679999999</v>
      </c>
      <c r="F873">
        <v>1621.8</v>
      </c>
      <c r="G873">
        <v>101.043640933622</v>
      </c>
      <c r="H873">
        <v>37.626437678871099</v>
      </c>
      <c r="I873">
        <v>118.88670206143</v>
      </c>
      <c r="J873">
        <v>17.829020269089199</v>
      </c>
      <c r="K873">
        <v>1277.5269958952099</v>
      </c>
      <c r="L873">
        <v>963.71236860458896</v>
      </c>
      <c r="M873">
        <v>78.076951537027099</v>
      </c>
      <c r="N873">
        <v>1.6646355873168499</v>
      </c>
      <c r="O873">
        <v>9.6929337772844999</v>
      </c>
      <c r="P873">
        <v>204.84962406015001</v>
      </c>
    </row>
    <row r="874" spans="1:17" x14ac:dyDescent="0.3">
      <c r="A874" t="s">
        <v>1896</v>
      </c>
      <c r="B874" t="s">
        <v>1897</v>
      </c>
      <c r="C874" t="s">
        <v>3113</v>
      </c>
      <c r="D874" t="s">
        <v>512</v>
      </c>
      <c r="E874">
        <v>3719.5123532600001</v>
      </c>
      <c r="F874">
        <v>67.290000000000006</v>
      </c>
      <c r="G874">
        <v>50.054971819870502</v>
      </c>
      <c r="H874">
        <v>7.9710545776277604</v>
      </c>
      <c r="I874">
        <v>40.178673642306599</v>
      </c>
      <c r="J874">
        <v>12.8379373245726</v>
      </c>
      <c r="K874">
        <v>59.098840816835903</v>
      </c>
      <c r="L874">
        <v>51.798430858020602</v>
      </c>
      <c r="M874">
        <v>50.409402579163803</v>
      </c>
      <c r="N874">
        <v>1.03805259276804</v>
      </c>
      <c r="O874">
        <v>6.8509436766235696</v>
      </c>
      <c r="P874">
        <v>102.375939849624</v>
      </c>
      <c r="Q874">
        <v>-2.9959971538196999E-2</v>
      </c>
    </row>
    <row r="875" spans="1:17" hidden="1" x14ac:dyDescent="0.3">
      <c r="A875" t="s">
        <v>1898</v>
      </c>
      <c r="B875" t="s">
        <v>1899</v>
      </c>
      <c r="C875" t="s">
        <v>3128</v>
      </c>
      <c r="D875" t="s">
        <v>404</v>
      </c>
      <c r="E875">
        <v>3714.7289995639999</v>
      </c>
      <c r="F875">
        <v>99.88</v>
      </c>
      <c r="G875">
        <v>-49.950715951421103</v>
      </c>
      <c r="H875">
        <v>-6.0621919926105496</v>
      </c>
      <c r="I875">
        <v>-26.614529731733899</v>
      </c>
      <c r="J875">
        <v>0.32177060113975497</v>
      </c>
      <c r="K875">
        <v>110.535156703746</v>
      </c>
      <c r="L875">
        <v>120.953220531284</v>
      </c>
      <c r="M875">
        <v>31.553976769054898</v>
      </c>
      <c r="N875">
        <v>0.57334011433371002</v>
      </c>
      <c r="O875">
        <v>53.784541449739699</v>
      </c>
      <c r="P875">
        <v>1.9183673469387701</v>
      </c>
    </row>
    <row r="876" spans="1:17" hidden="1" x14ac:dyDescent="0.3">
      <c r="A876" t="s">
        <v>1900</v>
      </c>
      <c r="B876" t="s">
        <v>1901</v>
      </c>
      <c r="C876" t="s">
        <v>3128</v>
      </c>
      <c r="D876" t="s">
        <v>452</v>
      </c>
      <c r="E876">
        <v>3710.4446712499998</v>
      </c>
      <c r="F876">
        <v>269.64999999999998</v>
      </c>
      <c r="G876">
        <v>46.892183003112301</v>
      </c>
      <c r="H876">
        <v>10.4269226149377</v>
      </c>
      <c r="I876">
        <v>42.272036324865098</v>
      </c>
      <c r="J876">
        <v>5.9452083163301204</v>
      </c>
      <c r="K876">
        <v>272.506830554347</v>
      </c>
      <c r="L876">
        <v>226.177508935796</v>
      </c>
      <c r="M876">
        <v>39.307694593569501</v>
      </c>
      <c r="N876">
        <v>0.55471867267112895</v>
      </c>
      <c r="O876">
        <v>12.9983311700352</v>
      </c>
      <c r="P876">
        <v>90.835102618541995</v>
      </c>
      <c r="Q876">
        <v>0.24286865914282199</v>
      </c>
    </row>
    <row r="877" spans="1:17" hidden="1" x14ac:dyDescent="0.3">
      <c r="A877" t="s">
        <v>1902</v>
      </c>
      <c r="B877" t="s">
        <v>1903</v>
      </c>
      <c r="C877" t="s">
        <v>3128</v>
      </c>
      <c r="D877" t="s">
        <v>423</v>
      </c>
      <c r="E877">
        <v>3708.6036333000002</v>
      </c>
      <c r="F877">
        <v>601.79999999999995</v>
      </c>
      <c r="G877">
        <v>-44.3866114629812</v>
      </c>
      <c r="H877">
        <v>-3.0176547132259799</v>
      </c>
      <c r="I877">
        <v>-12.7638120853586</v>
      </c>
      <c r="J877">
        <v>0.32069125847079799</v>
      </c>
      <c r="K877">
        <v>637.89832406503399</v>
      </c>
      <c r="L877">
        <v>664.20131791526296</v>
      </c>
      <c r="M877">
        <v>32.580511510862102</v>
      </c>
      <c r="N877">
        <v>0.58730836110275597</v>
      </c>
      <c r="O877">
        <v>35.917248255234298</v>
      </c>
      <c r="P877">
        <v>2.63494499872087</v>
      </c>
      <c r="Q877">
        <v>0.115327270519406</v>
      </c>
    </row>
    <row r="878" spans="1:17" x14ac:dyDescent="0.3">
      <c r="A878" t="s">
        <v>1904</v>
      </c>
      <c r="B878" t="s">
        <v>1905</v>
      </c>
      <c r="C878" t="s">
        <v>3129</v>
      </c>
      <c r="D878" t="s">
        <v>105</v>
      </c>
      <c r="E878">
        <v>3702.404269746</v>
      </c>
      <c r="F878">
        <v>216.51</v>
      </c>
      <c r="G878">
        <v>18.202764172524098</v>
      </c>
      <c r="H878">
        <v>-6.0721001126547698</v>
      </c>
      <c r="I878">
        <v>-31.327029658682701</v>
      </c>
      <c r="J878">
        <v>-1.1619842678412899</v>
      </c>
      <c r="K878">
        <v>248.95197056267901</v>
      </c>
      <c r="L878">
        <v>249.052345682349</v>
      </c>
      <c r="M878">
        <v>26.513459387546</v>
      </c>
      <c r="N878">
        <v>0.60634127985330899</v>
      </c>
      <c r="O878">
        <v>48.007020460948603</v>
      </c>
      <c r="P878">
        <v>46.786440677965999</v>
      </c>
      <c r="Q878">
        <v>6.2009529206826002E-2</v>
      </c>
    </row>
    <row r="879" spans="1:17" x14ac:dyDescent="0.3">
      <c r="A879" t="s">
        <v>1906</v>
      </c>
      <c r="B879" t="s">
        <v>1907</v>
      </c>
      <c r="C879" t="s">
        <v>3124</v>
      </c>
      <c r="D879" t="s">
        <v>271</v>
      </c>
      <c r="E879">
        <v>3701.804293878</v>
      </c>
      <c r="F879">
        <v>159.22999999999999</v>
      </c>
      <c r="G879">
        <v>1.88614800590827</v>
      </c>
      <c r="H879">
        <v>10.0215087359368</v>
      </c>
      <c r="I879">
        <v>14.275180898250101</v>
      </c>
      <c r="J879">
        <v>-1.81212509718672</v>
      </c>
      <c r="K879">
        <v>177.97797537768099</v>
      </c>
      <c r="L879">
        <v>160.452553443982</v>
      </c>
      <c r="M879">
        <v>22.809031795878301</v>
      </c>
      <c r="N879">
        <v>0.773672419973925</v>
      </c>
      <c r="O879">
        <v>25.2527789989323</v>
      </c>
      <c r="P879">
        <v>42.106202588130202</v>
      </c>
      <c r="Q879">
        <v>4.333684499189E-3</v>
      </c>
    </row>
    <row r="880" spans="1:17" hidden="1" x14ac:dyDescent="0.3">
      <c r="A880" t="s">
        <v>1908</v>
      </c>
      <c r="B880" t="s">
        <v>1909</v>
      </c>
      <c r="C880" t="s">
        <v>3128</v>
      </c>
      <c r="D880" t="s">
        <v>423</v>
      </c>
      <c r="E880">
        <v>3697.1991902699901</v>
      </c>
      <c r="F880">
        <v>583.95000000000005</v>
      </c>
      <c r="G880">
        <v>42.153413184501098</v>
      </c>
      <c r="I880">
        <v>25.383597583677702</v>
      </c>
      <c r="K880">
        <v>555.13151102030702</v>
      </c>
      <c r="L880">
        <v>481.76224515429197</v>
      </c>
      <c r="M880">
        <v>64.780785260819798</v>
      </c>
      <c r="N880">
        <v>1.7659892812226601</v>
      </c>
      <c r="O880">
        <v>5.9851014641664397</v>
      </c>
      <c r="P880">
        <v>77.492401215805501</v>
      </c>
      <c r="Q880">
        <v>-3.9150349227047E-2</v>
      </c>
    </row>
    <row r="881" spans="1:17" hidden="1" x14ac:dyDescent="0.3">
      <c r="A881" t="s">
        <v>1910</v>
      </c>
      <c r="B881" t="s">
        <v>1911</v>
      </c>
      <c r="C881" t="s">
        <v>3128</v>
      </c>
      <c r="D881" t="s">
        <v>48</v>
      </c>
      <c r="E881">
        <v>3674.6004971000002</v>
      </c>
      <c r="F881">
        <v>23.5</v>
      </c>
      <c r="G881">
        <v>-18.588902747378199</v>
      </c>
      <c r="H881">
        <v>-9.8461075676732399</v>
      </c>
      <c r="I881">
        <v>22.040958148550601</v>
      </c>
      <c r="J881">
        <v>-5.7933532464736697</v>
      </c>
      <c r="K881">
        <v>26.321982887506401</v>
      </c>
      <c r="L881">
        <v>22.561286677380799</v>
      </c>
      <c r="M881">
        <v>28.107302642794</v>
      </c>
      <c r="N881">
        <v>0.30272280409409202</v>
      </c>
      <c r="O881">
        <v>42.340425531914903</v>
      </c>
      <c r="P881">
        <v>57.252555472450702</v>
      </c>
      <c r="Q881">
        <v>0.112846026134552</v>
      </c>
    </row>
    <row r="882" spans="1:17" x14ac:dyDescent="0.3">
      <c r="A882" t="s">
        <v>1912</v>
      </c>
      <c r="B882" t="s">
        <v>1913</v>
      </c>
      <c r="C882" t="s">
        <v>3122</v>
      </c>
      <c r="D882" t="s">
        <v>48</v>
      </c>
      <c r="E882">
        <v>3674.0004468000002</v>
      </c>
      <c r="F882">
        <v>2167.8000000000002</v>
      </c>
      <c r="G882">
        <v>1.62382122984518</v>
      </c>
      <c r="H882">
        <v>2.0356754271463098</v>
      </c>
      <c r="I882">
        <v>30.3038028378989</v>
      </c>
      <c r="J882">
        <v>-1.66005860723815</v>
      </c>
      <c r="K882">
        <v>2183.3980141806301</v>
      </c>
      <c r="L882">
        <v>1916.5417094433999</v>
      </c>
      <c r="M882">
        <v>36.735000108062899</v>
      </c>
      <c r="N882">
        <v>0.64058111093555503</v>
      </c>
      <c r="O882">
        <v>26.164775348279299</v>
      </c>
      <c r="P882">
        <v>53.309759547383301</v>
      </c>
      <c r="Q882">
        <v>8.5266055414818007E-2</v>
      </c>
    </row>
    <row r="883" spans="1:17" hidden="1" x14ac:dyDescent="0.3">
      <c r="A883" t="s">
        <v>1914</v>
      </c>
      <c r="B883" t="s">
        <v>1915</v>
      </c>
      <c r="C883" t="s">
        <v>3128</v>
      </c>
      <c r="D883" t="s">
        <v>1586</v>
      </c>
      <c r="E883">
        <v>3629.7</v>
      </c>
      <c r="F883">
        <v>327</v>
      </c>
      <c r="G883">
        <v>-48.077443799466899</v>
      </c>
      <c r="H883">
        <v>1.3067908560528101</v>
      </c>
      <c r="I883">
        <v>-0.68872172781784802</v>
      </c>
      <c r="J883">
        <v>1.5186667270794301</v>
      </c>
      <c r="K883">
        <v>341.560953350712</v>
      </c>
      <c r="L883">
        <v>343.74177789968297</v>
      </c>
      <c r="M883">
        <v>31.8197904464513</v>
      </c>
      <c r="N883">
        <v>0.27005670289568001</v>
      </c>
      <c r="O883">
        <v>41.177370030581002</v>
      </c>
      <c r="P883">
        <v>12.603305785123901</v>
      </c>
      <c r="Q883">
        <v>-1.7831728093843001E-2</v>
      </c>
    </row>
    <row r="884" spans="1:17" hidden="1" x14ac:dyDescent="0.3">
      <c r="A884" t="s">
        <v>1916</v>
      </c>
      <c r="B884" t="s">
        <v>1917</v>
      </c>
      <c r="C884" t="s">
        <v>3128</v>
      </c>
      <c r="D884" t="s">
        <v>138</v>
      </c>
      <c r="E884">
        <v>3613.4106032949999</v>
      </c>
      <c r="F884">
        <v>291.8</v>
      </c>
      <c r="G884">
        <v>334.41517466712099</v>
      </c>
      <c r="H884">
        <v>11.7379401635247</v>
      </c>
      <c r="I884">
        <v>114.89757179009</v>
      </c>
      <c r="J884">
        <v>4.7468278709713498</v>
      </c>
      <c r="K884">
        <v>270.85596754202197</v>
      </c>
      <c r="L884">
        <v>204.25647471740399</v>
      </c>
      <c r="M884">
        <v>50.610568847557197</v>
      </c>
      <c r="N884">
        <v>0.53264199847723404</v>
      </c>
      <c r="O884">
        <v>17.9917751884852</v>
      </c>
      <c r="P884">
        <v>363.91096979332201</v>
      </c>
      <c r="Q884">
        <v>0.163071963225702</v>
      </c>
    </row>
    <row r="885" spans="1:17" hidden="1" x14ac:dyDescent="0.3">
      <c r="A885" t="s">
        <v>1918</v>
      </c>
      <c r="B885" t="s">
        <v>1919</v>
      </c>
      <c r="C885" t="s">
        <v>3128</v>
      </c>
      <c r="D885" t="s">
        <v>85</v>
      </c>
      <c r="E885">
        <v>3612.5466884000002</v>
      </c>
      <c r="F885">
        <v>1597.7</v>
      </c>
      <c r="G885">
        <v>136.21579672694801</v>
      </c>
      <c r="H885">
        <v>2.58823140546358</v>
      </c>
      <c r="I885">
        <v>32.414407455163698</v>
      </c>
      <c r="J885">
        <v>1.1020387624240999</v>
      </c>
      <c r="K885">
        <v>1666.4208877943499</v>
      </c>
      <c r="L885">
        <v>1297.2206669509901</v>
      </c>
      <c r="M885">
        <v>24.672441951543401</v>
      </c>
      <c r="N885">
        <v>0.38977586999542202</v>
      </c>
      <c r="O885">
        <v>20.610878137322398</v>
      </c>
      <c r="P885">
        <v>195.87037037037001</v>
      </c>
      <c r="Q885">
        <v>0.168596416255721</v>
      </c>
    </row>
    <row r="886" spans="1:17" x14ac:dyDescent="0.3">
      <c r="A886" t="s">
        <v>1920</v>
      </c>
      <c r="B886" t="s">
        <v>1921</v>
      </c>
      <c r="C886" t="s">
        <v>3124</v>
      </c>
      <c r="D886" t="s">
        <v>117</v>
      </c>
      <c r="E886">
        <v>3612.2236388849901</v>
      </c>
      <c r="F886">
        <v>91.894999999999996</v>
      </c>
      <c r="G886">
        <v>-36.255337314865997</v>
      </c>
      <c r="H886">
        <v>-10.0599438094681</v>
      </c>
      <c r="I886">
        <v>-23.041595020328401</v>
      </c>
      <c r="J886">
        <v>-7.7210431174530196</v>
      </c>
      <c r="K886">
        <v>105.064948805603</v>
      </c>
      <c r="L886">
        <v>108.19786376981401</v>
      </c>
      <c r="M886">
        <v>27.803979513745201</v>
      </c>
      <c r="N886">
        <v>0.42653005819645901</v>
      </c>
      <c r="O886">
        <v>51.259589749170203</v>
      </c>
      <c r="P886">
        <v>10.119832234871099</v>
      </c>
      <c r="Q886">
        <v>4.6140999361656998E-2</v>
      </c>
    </row>
    <row r="887" spans="1:17" hidden="1" x14ac:dyDescent="0.3">
      <c r="A887" t="s">
        <v>1922</v>
      </c>
      <c r="B887" t="s">
        <v>1923</v>
      </c>
      <c r="C887" t="s">
        <v>3128</v>
      </c>
      <c r="D887" t="s">
        <v>54</v>
      </c>
      <c r="E887">
        <v>3607.4621104500002</v>
      </c>
      <c r="F887">
        <v>265.10000000000002</v>
      </c>
      <c r="G887">
        <v>32.4257182839184</v>
      </c>
      <c r="H887">
        <v>3.6698109641399799</v>
      </c>
      <c r="I887">
        <v>11.581079574966999</v>
      </c>
      <c r="J887">
        <v>-1.9583316303795499</v>
      </c>
      <c r="K887">
        <v>275.41325500342799</v>
      </c>
      <c r="L887">
        <v>246.63826632876399</v>
      </c>
      <c r="M887">
        <v>40.201220102498901</v>
      </c>
      <c r="N887">
        <v>0.32581168484838002</v>
      </c>
      <c r="O887">
        <v>29.3851376838928</v>
      </c>
      <c r="P887">
        <v>65.6875</v>
      </c>
      <c r="Q887">
        <v>9.9275779211620008E-3</v>
      </c>
    </row>
    <row r="888" spans="1:17" hidden="1" x14ac:dyDescent="0.3">
      <c r="A888" t="s">
        <v>1924</v>
      </c>
      <c r="B888" t="s">
        <v>1925</v>
      </c>
      <c r="C888" t="s">
        <v>3128</v>
      </c>
      <c r="D888" t="s">
        <v>111</v>
      </c>
      <c r="E888">
        <v>3580.5861</v>
      </c>
      <c r="F888">
        <v>536.9</v>
      </c>
      <c r="G888">
        <v>164.26687794419101</v>
      </c>
      <c r="H888">
        <v>13.148624962854701</v>
      </c>
      <c r="I888">
        <v>18.9640877278832</v>
      </c>
      <c r="J888">
        <v>-14.5020911433171</v>
      </c>
      <c r="K888">
        <v>514.48793543693205</v>
      </c>
      <c r="L888">
        <v>411.685815156172</v>
      </c>
      <c r="M888">
        <v>34.698709162330097</v>
      </c>
      <c r="N888">
        <v>1.30195144662636</v>
      </c>
      <c r="O888">
        <v>22.3691562674613</v>
      </c>
      <c r="P888">
        <v>206.8</v>
      </c>
      <c r="Q888">
        <v>0.24123809841914901</v>
      </c>
    </row>
    <row r="889" spans="1:17" x14ac:dyDescent="0.3">
      <c r="A889" t="s">
        <v>1926</v>
      </c>
      <c r="B889" t="s">
        <v>1927</v>
      </c>
      <c r="C889" t="s">
        <v>3120</v>
      </c>
      <c r="D889" t="s">
        <v>117</v>
      </c>
      <c r="E889">
        <v>3576.6351650080001</v>
      </c>
      <c r="F889">
        <v>204.57</v>
      </c>
      <c r="G889">
        <v>-5.8182206640476801</v>
      </c>
      <c r="H889">
        <v>-3.9214889867121898</v>
      </c>
      <c r="I889">
        <v>-5.3853732678044404</v>
      </c>
      <c r="J889">
        <v>-1.4829944618780899</v>
      </c>
      <c r="K889">
        <v>215.684033233261</v>
      </c>
      <c r="L889">
        <v>214.71780823791099</v>
      </c>
      <c r="M889">
        <v>30.7008180048336</v>
      </c>
      <c r="N889">
        <v>0.538460138503839</v>
      </c>
      <c r="O889">
        <v>34.403871535415703</v>
      </c>
      <c r="P889">
        <v>16.8971428571428</v>
      </c>
      <c r="Q889">
        <v>9.3087632786121005E-2</v>
      </c>
    </row>
    <row r="890" spans="1:17" hidden="1" x14ac:dyDescent="0.3">
      <c r="A890" t="s">
        <v>1928</v>
      </c>
      <c r="B890" t="s">
        <v>1929</v>
      </c>
      <c r="C890" t="s">
        <v>3128</v>
      </c>
      <c r="D890" t="s">
        <v>51</v>
      </c>
      <c r="E890">
        <v>3575.652347925</v>
      </c>
      <c r="F890">
        <v>2161.9499999999998</v>
      </c>
      <c r="G890">
        <v>26.205785913128299</v>
      </c>
      <c r="H890">
        <v>-13.1984888750625</v>
      </c>
      <c r="I890">
        <v>37.552300382245498</v>
      </c>
      <c r="J890">
        <v>-10.5760609269807</v>
      </c>
      <c r="K890">
        <v>2422.8453645525601</v>
      </c>
      <c r="L890">
        <v>1948.37336020878</v>
      </c>
      <c r="M890">
        <v>23.132601942147399</v>
      </c>
      <c r="N890">
        <v>0.59393635559479396</v>
      </c>
      <c r="O890">
        <v>37.604939984735999</v>
      </c>
      <c r="P890">
        <v>67.333591331269304</v>
      </c>
      <c r="Q890">
        <v>0.14266537246953701</v>
      </c>
    </row>
    <row r="891" spans="1:17" x14ac:dyDescent="0.3">
      <c r="A891" t="s">
        <v>1930</v>
      </c>
      <c r="B891" t="s">
        <v>1931</v>
      </c>
      <c r="C891" t="s">
        <v>3113</v>
      </c>
      <c r="D891" t="s">
        <v>24</v>
      </c>
      <c r="E891">
        <v>3566.833928992</v>
      </c>
      <c r="F891">
        <v>113.66</v>
      </c>
      <c r="G891">
        <v>-20.582331429470699</v>
      </c>
      <c r="H891">
        <v>6.2568193834222896</v>
      </c>
      <c r="I891">
        <v>-17.820301846497198</v>
      </c>
      <c r="J891">
        <v>1.5517164413304201</v>
      </c>
      <c r="K891">
        <v>119.485845039411</v>
      </c>
      <c r="L891">
        <v>124.070850322837</v>
      </c>
      <c r="M891">
        <v>30.3185268036035</v>
      </c>
      <c r="N891">
        <v>0.86325216381182202</v>
      </c>
      <c r="O891">
        <v>43.806088333626597</v>
      </c>
      <c r="P891">
        <v>4.5726377771644096</v>
      </c>
      <c r="Q891">
        <v>6.696396133023E-3</v>
      </c>
    </row>
    <row r="892" spans="1:17" hidden="1" x14ac:dyDescent="0.3">
      <c r="A892" t="s">
        <v>1932</v>
      </c>
      <c r="B892" t="s">
        <v>1933</v>
      </c>
      <c r="C892" t="s">
        <v>3128</v>
      </c>
      <c r="D892" t="s">
        <v>215</v>
      </c>
      <c r="E892">
        <v>3566.3092779199901</v>
      </c>
      <c r="F892">
        <v>1139.8</v>
      </c>
      <c r="G892">
        <v>60.605386307678799</v>
      </c>
      <c r="H892">
        <v>22.5755936569618</v>
      </c>
      <c r="I892">
        <v>81.767491757555305</v>
      </c>
      <c r="J892">
        <v>1.5857960045930599</v>
      </c>
      <c r="K892">
        <v>1065.9278492833701</v>
      </c>
      <c r="L892">
        <v>865.31729415336497</v>
      </c>
      <c r="M892">
        <v>42.149703393675402</v>
      </c>
      <c r="N892">
        <v>1.2840384162410401</v>
      </c>
      <c r="O892">
        <v>11.9450780838743</v>
      </c>
      <c r="P892">
        <v>106.466805542976</v>
      </c>
      <c r="Q892">
        <v>9.9471797438205001E-2</v>
      </c>
    </row>
    <row r="893" spans="1:17" x14ac:dyDescent="0.3">
      <c r="A893" t="s">
        <v>1934</v>
      </c>
      <c r="B893" t="s">
        <v>1935</v>
      </c>
      <c r="C893" t="s">
        <v>3124</v>
      </c>
      <c r="D893" t="s">
        <v>544</v>
      </c>
      <c r="E893">
        <v>3545.4299714099998</v>
      </c>
      <c r="F893">
        <v>318.3</v>
      </c>
      <c r="G893">
        <v>-10.2604788809832</v>
      </c>
      <c r="H893">
        <v>9.3594994092325994</v>
      </c>
      <c r="I893">
        <v>0.12215562728073601</v>
      </c>
      <c r="J893">
        <v>1.8461681881882801</v>
      </c>
      <c r="K893">
        <v>331.19572156014198</v>
      </c>
      <c r="L893">
        <v>330.81437351336598</v>
      </c>
      <c r="M893">
        <v>38.711275587208299</v>
      </c>
      <c r="N893">
        <v>1.11148045283887</v>
      </c>
      <c r="O893">
        <v>41.972981464027598</v>
      </c>
      <c r="P893">
        <v>35.274118147046302</v>
      </c>
      <c r="Q893">
        <v>4.7306075492040004E-3</v>
      </c>
    </row>
    <row r="894" spans="1:17" x14ac:dyDescent="0.3">
      <c r="A894" t="s">
        <v>1936</v>
      </c>
      <c r="B894" t="s">
        <v>1937</v>
      </c>
      <c r="C894" t="s">
        <v>3131</v>
      </c>
      <c r="D894" t="s">
        <v>1449</v>
      </c>
      <c r="E894">
        <v>3538.5702461000001</v>
      </c>
      <c r="F894">
        <v>535.75</v>
      </c>
      <c r="G894">
        <v>-45.999794018284497</v>
      </c>
      <c r="H894">
        <v>-7.4467618882608697</v>
      </c>
      <c r="I894">
        <v>-21.366980013893802</v>
      </c>
      <c r="J894">
        <v>-2.3525336809691</v>
      </c>
      <c r="K894">
        <v>587.056772942615</v>
      </c>
      <c r="L894">
        <v>618.41346704429202</v>
      </c>
      <c r="M894">
        <v>24.934007983137601</v>
      </c>
      <c r="N894">
        <v>0.64792284840709102</v>
      </c>
      <c r="O894">
        <v>52.123191787214097</v>
      </c>
      <c r="P894">
        <v>2.22285823316159</v>
      </c>
      <c r="Q894">
        <v>7.9291091142159001E-2</v>
      </c>
    </row>
    <row r="895" spans="1:17" hidden="1" x14ac:dyDescent="0.3">
      <c r="A895" t="s">
        <v>1938</v>
      </c>
      <c r="B895" t="s">
        <v>1939</v>
      </c>
      <c r="C895" t="s">
        <v>3128</v>
      </c>
      <c r="D895" t="s">
        <v>1656</v>
      </c>
      <c r="E895">
        <v>3536.7318442249998</v>
      </c>
      <c r="F895">
        <v>2085.25</v>
      </c>
      <c r="G895">
        <v>7.9112827013361304</v>
      </c>
      <c r="H895">
        <v>5.9131455007596498</v>
      </c>
      <c r="I895">
        <v>21.527712759193101</v>
      </c>
      <c r="J895">
        <v>3.5622148370526201</v>
      </c>
      <c r="K895">
        <v>2120.38700081058</v>
      </c>
      <c r="L895">
        <v>1936.27531405476</v>
      </c>
      <c r="M895">
        <v>43.430201412443999</v>
      </c>
      <c r="N895">
        <v>0.58700894662794101</v>
      </c>
      <c r="O895">
        <v>18.4030691763577</v>
      </c>
      <c r="P895">
        <v>47.258218283252702</v>
      </c>
      <c r="Q895">
        <v>0.110119861113643</v>
      </c>
    </row>
    <row r="896" spans="1:17" hidden="1" x14ac:dyDescent="0.3">
      <c r="A896" t="s">
        <v>1940</v>
      </c>
      <c r="B896" t="s">
        <v>1941</v>
      </c>
      <c r="C896" t="s">
        <v>3128</v>
      </c>
      <c r="E896">
        <v>3523.4011320199902</v>
      </c>
      <c r="F896">
        <v>1863.4</v>
      </c>
      <c r="G896">
        <v>2893.0684732189002</v>
      </c>
      <c r="H896">
        <v>-25.601429127166298</v>
      </c>
      <c r="I896">
        <v>182.18241143192</v>
      </c>
      <c r="J896">
        <v>-12.3993806878669</v>
      </c>
      <c r="K896">
        <v>2082.81343193773</v>
      </c>
      <c r="L896">
        <v>1203.84369710287</v>
      </c>
      <c r="M896">
        <v>20.048224938002701</v>
      </c>
      <c r="N896">
        <v>0.42331352234306802</v>
      </c>
      <c r="O896">
        <v>70.065471718364194</v>
      </c>
      <c r="P896">
        <v>2914.2348754448399</v>
      </c>
    </row>
    <row r="897" spans="1:17" hidden="1" x14ac:dyDescent="0.3">
      <c r="A897" t="s">
        <v>1942</v>
      </c>
      <c r="B897" t="s">
        <v>1943</v>
      </c>
      <c r="C897" t="s">
        <v>3128</v>
      </c>
      <c r="D897" t="s">
        <v>287</v>
      </c>
      <c r="E897">
        <v>3512.0942423050001</v>
      </c>
      <c r="F897">
        <v>2900.05</v>
      </c>
      <c r="G897">
        <v>7.10047674087504</v>
      </c>
      <c r="H897">
        <v>-4.9486218720098298</v>
      </c>
      <c r="I897">
        <v>39.2109252430092</v>
      </c>
      <c r="J897">
        <v>0.59973181824919497</v>
      </c>
      <c r="K897">
        <v>3114.6030668834701</v>
      </c>
      <c r="L897">
        <v>2670.3963303560199</v>
      </c>
      <c r="M897">
        <v>28.898543977224399</v>
      </c>
      <c r="N897">
        <v>0.198365705175163</v>
      </c>
      <c r="O897">
        <v>28.771917725556399</v>
      </c>
      <c r="P897">
        <v>92.2281509959235</v>
      </c>
      <c r="Q897">
        <v>0.114261873501857</v>
      </c>
    </row>
    <row r="898" spans="1:17" hidden="1" x14ac:dyDescent="0.3">
      <c r="A898" t="s">
        <v>1944</v>
      </c>
      <c r="B898" t="s">
        <v>1945</v>
      </c>
      <c r="C898" t="s">
        <v>3128</v>
      </c>
      <c r="D898" t="s">
        <v>111</v>
      </c>
      <c r="E898">
        <v>3498.3809504999999</v>
      </c>
      <c r="F898">
        <v>928.75</v>
      </c>
      <c r="G898">
        <v>25.451326087274399</v>
      </c>
      <c r="H898">
        <v>-6.30984519909636</v>
      </c>
      <c r="I898">
        <v>7.80966241173327</v>
      </c>
      <c r="J898">
        <v>8.0146954032002693</v>
      </c>
      <c r="K898">
        <v>907.23781262248497</v>
      </c>
      <c r="L898">
        <v>820.24992903113298</v>
      </c>
      <c r="M898">
        <v>52.199021912611997</v>
      </c>
      <c r="N898">
        <v>0.13675318207269099</v>
      </c>
      <c r="O898">
        <v>21.572005383579999</v>
      </c>
      <c r="P898">
        <v>66.651713619235593</v>
      </c>
      <c r="Q898">
        <v>8.4838110025549002E-2</v>
      </c>
    </row>
    <row r="899" spans="1:17" hidden="1" x14ac:dyDescent="0.3">
      <c r="A899" t="s">
        <v>1946</v>
      </c>
      <c r="B899" t="s">
        <v>1947</v>
      </c>
      <c r="C899" t="s">
        <v>3128</v>
      </c>
      <c r="D899" t="s">
        <v>523</v>
      </c>
      <c r="E899">
        <v>3497.1339782250002</v>
      </c>
      <c r="F899">
        <v>2878.95</v>
      </c>
      <c r="G899">
        <v>16.519816956737198</v>
      </c>
      <c r="H899">
        <v>6.4003596598906896</v>
      </c>
      <c r="I899">
        <v>12.404497603957401</v>
      </c>
      <c r="J899">
        <v>4.48445551049603</v>
      </c>
      <c r="K899">
        <v>3051.4235654127801</v>
      </c>
      <c r="L899">
        <v>2796.6028905856901</v>
      </c>
      <c r="M899">
        <v>29.9109477692163</v>
      </c>
      <c r="N899">
        <v>0.58857250086100699</v>
      </c>
      <c r="O899">
        <v>20.5300543600965</v>
      </c>
      <c r="P899">
        <v>39.372594582818898</v>
      </c>
      <c r="Q899">
        <v>5.3989056641436002E-2</v>
      </c>
    </row>
    <row r="900" spans="1:17" hidden="1" x14ac:dyDescent="0.3">
      <c r="A900" t="s">
        <v>1948</v>
      </c>
      <c r="B900" t="s">
        <v>1949</v>
      </c>
      <c r="C900" t="s">
        <v>3128</v>
      </c>
      <c r="D900" t="s">
        <v>208</v>
      </c>
      <c r="E900">
        <v>3448.9964549699998</v>
      </c>
      <c r="F900">
        <v>3559.9</v>
      </c>
      <c r="G900">
        <v>202.72587327220299</v>
      </c>
      <c r="H900">
        <v>36.420972114305897</v>
      </c>
      <c r="I900">
        <v>144.58340409774399</v>
      </c>
      <c r="J900">
        <v>36.657161990467898</v>
      </c>
      <c r="K900">
        <v>2683.1933055191598</v>
      </c>
      <c r="L900">
        <v>2005.52144791827</v>
      </c>
      <c r="M900">
        <v>58.632131119432302</v>
      </c>
      <c r="N900">
        <v>1.4585548100111201</v>
      </c>
      <c r="O900">
        <v>2.13770049720496</v>
      </c>
      <c r="P900">
        <v>233.13681452367501</v>
      </c>
      <c r="Q900">
        <v>0.17691031513649799</v>
      </c>
    </row>
    <row r="901" spans="1:17" hidden="1" x14ac:dyDescent="0.3">
      <c r="A901" t="s">
        <v>1950</v>
      </c>
      <c r="B901" t="s">
        <v>1951</v>
      </c>
      <c r="C901" t="s">
        <v>3128</v>
      </c>
      <c r="D901" t="s">
        <v>271</v>
      </c>
      <c r="E901">
        <v>3446.41266438</v>
      </c>
      <c r="F901">
        <v>3557.05</v>
      </c>
      <c r="G901">
        <v>15.740627776185899</v>
      </c>
      <c r="H901">
        <v>-8.7622458117514697</v>
      </c>
      <c r="I901">
        <v>43.390090542611802</v>
      </c>
      <c r="J901">
        <v>-1.6435328064158301</v>
      </c>
      <c r="K901">
        <v>3820.2769900846401</v>
      </c>
      <c r="L901">
        <v>3359.7179508648601</v>
      </c>
      <c r="M901">
        <v>17.275310643903701</v>
      </c>
      <c r="N901">
        <v>0.125063232975135</v>
      </c>
      <c r="O901">
        <v>26.509326548684999</v>
      </c>
      <c r="P901">
        <v>64.983766233766204</v>
      </c>
      <c r="Q901">
        <v>9.2054778710789001E-2</v>
      </c>
    </row>
    <row r="902" spans="1:17" x14ac:dyDescent="0.3">
      <c r="A902" t="s">
        <v>1952</v>
      </c>
      <c r="B902" t="s">
        <v>1953</v>
      </c>
      <c r="C902" t="s">
        <v>3127</v>
      </c>
      <c r="D902" t="s">
        <v>287</v>
      </c>
      <c r="E902">
        <v>3412.4217225000002</v>
      </c>
      <c r="F902">
        <v>1102.1500000000001</v>
      </c>
      <c r="G902">
        <v>36.137529837153302</v>
      </c>
      <c r="H902">
        <v>-16.3995373178367</v>
      </c>
      <c r="I902">
        <v>35.000128042401101</v>
      </c>
      <c r="J902">
        <v>-5.6142519578870296</v>
      </c>
      <c r="K902">
        <v>1253.72139386556</v>
      </c>
      <c r="L902">
        <v>1068.5064615665401</v>
      </c>
      <c r="M902">
        <v>24.0729570720266</v>
      </c>
      <c r="N902">
        <v>0.57909809494882103</v>
      </c>
      <c r="O902">
        <v>40.538946604364099</v>
      </c>
      <c r="P902">
        <v>62.427234544248698</v>
      </c>
      <c r="Q902">
        <v>2.2294972368930001E-2</v>
      </c>
    </row>
    <row r="903" spans="1:17" x14ac:dyDescent="0.3">
      <c r="A903" t="s">
        <v>1954</v>
      </c>
      <c r="B903" t="s">
        <v>1955</v>
      </c>
      <c r="C903" t="s">
        <v>3129</v>
      </c>
      <c r="D903" t="s">
        <v>449</v>
      </c>
      <c r="E903">
        <v>3406.1206750199999</v>
      </c>
      <c r="F903">
        <v>22.09</v>
      </c>
      <c r="G903">
        <v>-37.01402127355</v>
      </c>
      <c r="H903">
        <v>-7.2087241310847503</v>
      </c>
      <c r="I903">
        <v>-6.1734132021466204</v>
      </c>
      <c r="J903">
        <v>1.0268780364266901</v>
      </c>
      <c r="K903">
        <v>22.8692794787951</v>
      </c>
      <c r="L903">
        <v>23.6397787945854</v>
      </c>
      <c r="M903">
        <v>40.5076405081712</v>
      </c>
      <c r="N903">
        <v>0.23566334641570499</v>
      </c>
      <c r="O903">
        <v>104.39112720688</v>
      </c>
      <c r="P903">
        <v>32.275449101796397</v>
      </c>
    </row>
    <row r="904" spans="1:17" x14ac:dyDescent="0.3">
      <c r="A904" t="s">
        <v>1956</v>
      </c>
      <c r="B904" t="s">
        <v>1957</v>
      </c>
      <c r="C904" t="s">
        <v>3124</v>
      </c>
      <c r="D904" t="s">
        <v>117</v>
      </c>
      <c r="E904">
        <v>3394.3274849999998</v>
      </c>
      <c r="F904">
        <v>589.25</v>
      </c>
      <c r="G904">
        <v>-11.1187787316738</v>
      </c>
      <c r="H904">
        <v>-9.2874583944114093</v>
      </c>
      <c r="I904">
        <v>3.0148175664338099</v>
      </c>
      <c r="J904">
        <v>-3.1231121770543999</v>
      </c>
      <c r="K904">
        <v>629.54858887728699</v>
      </c>
      <c r="L904">
        <v>591.40145776128304</v>
      </c>
      <c r="M904">
        <v>29.279772778870001</v>
      </c>
      <c r="N904">
        <v>0.635466763841254</v>
      </c>
      <c r="O904">
        <v>23.852354688162901</v>
      </c>
      <c r="P904">
        <v>28.097826086956498</v>
      </c>
      <c r="Q904">
        <v>9.0854834460416006E-2</v>
      </c>
    </row>
    <row r="905" spans="1:17" hidden="1" x14ac:dyDescent="0.3">
      <c r="A905" t="s">
        <v>1958</v>
      </c>
      <c r="B905" t="s">
        <v>1959</v>
      </c>
      <c r="C905" t="s">
        <v>3128</v>
      </c>
      <c r="D905" t="s">
        <v>48</v>
      </c>
      <c r="E905">
        <v>3393.4328999999998</v>
      </c>
      <c r="F905">
        <v>272.25</v>
      </c>
      <c r="G905">
        <v>19.5676375776358</v>
      </c>
      <c r="H905">
        <v>4.4517492009292896</v>
      </c>
      <c r="I905">
        <v>76.689121604009799</v>
      </c>
      <c r="J905">
        <v>-9.0993887510825697</v>
      </c>
      <c r="K905">
        <v>273.32634520524698</v>
      </c>
      <c r="L905">
        <v>230.74951564105501</v>
      </c>
      <c r="M905">
        <v>32.846893315893197</v>
      </c>
      <c r="N905">
        <v>0.90746552599995101</v>
      </c>
      <c r="O905">
        <v>23.4159779614325</v>
      </c>
      <c r="P905">
        <v>93.085106382978694</v>
      </c>
    </row>
    <row r="906" spans="1:17" hidden="1" x14ac:dyDescent="0.3">
      <c r="A906" t="s">
        <v>1960</v>
      </c>
      <c r="B906" t="s">
        <v>1961</v>
      </c>
      <c r="C906" t="s">
        <v>3128</v>
      </c>
      <c r="D906" t="s">
        <v>992</v>
      </c>
      <c r="E906">
        <v>3392.20975</v>
      </c>
      <c r="F906">
        <v>419.05</v>
      </c>
      <c r="G906">
        <v>-27.114107309535498</v>
      </c>
      <c r="H906">
        <v>-13.6924219558408</v>
      </c>
      <c r="I906">
        <v>4.6451004010385102</v>
      </c>
      <c r="J906">
        <v>-4.5127378478993103</v>
      </c>
      <c r="K906">
        <v>471.76450309173498</v>
      </c>
      <c r="L906">
        <v>435.36716005866498</v>
      </c>
      <c r="M906">
        <v>27.559813360102702</v>
      </c>
      <c r="N906">
        <v>0.23599818832456501</v>
      </c>
      <c r="O906">
        <v>39.601479537048</v>
      </c>
      <c r="P906">
        <v>23.9609525218162</v>
      </c>
      <c r="Q906">
        <v>4.0156791951840003E-3</v>
      </c>
    </row>
    <row r="907" spans="1:17" hidden="1" x14ac:dyDescent="0.3">
      <c r="A907" t="s">
        <v>1962</v>
      </c>
      <c r="B907" t="s">
        <v>1963</v>
      </c>
      <c r="C907" t="s">
        <v>3128</v>
      </c>
      <c r="D907" t="s">
        <v>464</v>
      </c>
      <c r="E907">
        <v>3370.1666302619901</v>
      </c>
      <c r="F907">
        <v>165.93</v>
      </c>
      <c r="G907">
        <v>23.434904963611501</v>
      </c>
      <c r="H907">
        <v>-8.3401971759206308</v>
      </c>
      <c r="I907">
        <v>26.161495888762399</v>
      </c>
      <c r="J907">
        <v>-6.2376960568611901</v>
      </c>
      <c r="K907">
        <v>182.49647602588101</v>
      </c>
      <c r="L907">
        <v>155.89660601583199</v>
      </c>
      <c r="M907">
        <v>24.8004863681318</v>
      </c>
      <c r="N907">
        <v>0.47219040856355599</v>
      </c>
      <c r="O907">
        <v>27.071656722714302</v>
      </c>
      <c r="P907">
        <v>69.9231950844854</v>
      </c>
      <c r="Q907">
        <v>0.105207784571815</v>
      </c>
    </row>
    <row r="908" spans="1:17" hidden="1" x14ac:dyDescent="0.3">
      <c r="A908" t="s">
        <v>1964</v>
      </c>
      <c r="B908" t="s">
        <v>1965</v>
      </c>
      <c r="C908" t="s">
        <v>3128</v>
      </c>
      <c r="D908" t="s">
        <v>1316</v>
      </c>
      <c r="E908">
        <v>3369.1455482849901</v>
      </c>
      <c r="F908">
        <v>769.45</v>
      </c>
      <c r="G908">
        <v>-2.0657134247545699</v>
      </c>
      <c r="H908">
        <v>3.5014490715627602</v>
      </c>
      <c r="I908">
        <v>44.304837785026798</v>
      </c>
      <c r="J908">
        <v>7.5793661708255797</v>
      </c>
      <c r="K908">
        <v>774.36940109657996</v>
      </c>
      <c r="L908">
        <v>713.62434049657202</v>
      </c>
      <c r="M908">
        <v>45.579722269730503</v>
      </c>
      <c r="N908">
        <v>0.369157817405388</v>
      </c>
      <c r="O908">
        <v>27.753590226785299</v>
      </c>
      <c r="P908">
        <v>71.293410507569007</v>
      </c>
      <c r="Q908">
        <v>-2.8090474867800998E-2</v>
      </c>
    </row>
    <row r="909" spans="1:17" x14ac:dyDescent="0.3">
      <c r="A909" t="s">
        <v>1966</v>
      </c>
      <c r="B909" t="s">
        <v>1967</v>
      </c>
      <c r="C909" t="s">
        <v>3115</v>
      </c>
      <c r="D909" t="s">
        <v>229</v>
      </c>
      <c r="E909">
        <v>3367.5451971000002</v>
      </c>
      <c r="F909">
        <v>416.2</v>
      </c>
      <c r="G909">
        <v>-35.475646615471803</v>
      </c>
      <c r="H909">
        <v>-1.46936503128044</v>
      </c>
      <c r="I909">
        <v>-20.287666873004</v>
      </c>
      <c r="J909">
        <v>-6.8628389198539003E-2</v>
      </c>
      <c r="K909">
        <v>445.57805786470902</v>
      </c>
      <c r="L909">
        <v>482.35139637813302</v>
      </c>
      <c r="M909">
        <v>26.5702361730077</v>
      </c>
      <c r="N909">
        <v>0.63216140188388104</v>
      </c>
      <c r="O909">
        <v>67.948101874098896</v>
      </c>
      <c r="P909">
        <v>2.8289067325509598</v>
      </c>
    </row>
    <row r="910" spans="1:17" hidden="1" x14ac:dyDescent="0.3">
      <c r="A910" t="s">
        <v>1968</v>
      </c>
      <c r="B910" t="s">
        <v>1969</v>
      </c>
      <c r="C910" t="s">
        <v>3128</v>
      </c>
      <c r="D910" t="s">
        <v>708</v>
      </c>
      <c r="E910">
        <v>3365.7426197499999</v>
      </c>
      <c r="F910">
        <v>723.5</v>
      </c>
      <c r="G910">
        <v>-43.558464441002002</v>
      </c>
      <c r="H910">
        <v>-0.52597308059153802</v>
      </c>
      <c r="I910">
        <v>-17.602058901546201</v>
      </c>
      <c r="J910">
        <v>-0.264072692230025</v>
      </c>
      <c r="K910">
        <v>791.67352707343002</v>
      </c>
      <c r="L910">
        <v>853.56958178014099</v>
      </c>
      <c r="M910">
        <v>28.046288351111698</v>
      </c>
      <c r="N910">
        <v>0.14225243363079801</v>
      </c>
      <c r="O910">
        <v>43.745680718728302</v>
      </c>
      <c r="P910">
        <v>0.65386755703951105</v>
      </c>
      <c r="Q910">
        <v>-9.9979017970789993E-2</v>
      </c>
    </row>
    <row r="911" spans="1:17" hidden="1" x14ac:dyDescent="0.3">
      <c r="A911" t="s">
        <v>1970</v>
      </c>
      <c r="B911" t="s">
        <v>1971</v>
      </c>
      <c r="C911" t="s">
        <v>3128</v>
      </c>
      <c r="E911">
        <v>3346.4250000000002</v>
      </c>
      <c r="F911">
        <v>638.95000000000005</v>
      </c>
      <c r="G911">
        <v>625.53220709976699</v>
      </c>
      <c r="H911">
        <v>2.7336596082903499</v>
      </c>
      <c r="I911">
        <v>10.947156516004201</v>
      </c>
      <c r="J911">
        <v>2.4101885844682598</v>
      </c>
      <c r="K911">
        <v>644.86054988728699</v>
      </c>
      <c r="L911">
        <v>549.33761480814997</v>
      </c>
      <c r="M911">
        <v>39.097547826568899</v>
      </c>
      <c r="N911">
        <v>0.15163362879801501</v>
      </c>
      <c r="O911">
        <v>24.055090382658999</v>
      </c>
      <c r="P911">
        <v>646.69860932569804</v>
      </c>
      <c r="Q911">
        <v>0.16808446371810101</v>
      </c>
    </row>
    <row r="912" spans="1:17" hidden="1" x14ac:dyDescent="0.3">
      <c r="A912" t="s">
        <v>1972</v>
      </c>
      <c r="B912" t="s">
        <v>1973</v>
      </c>
      <c r="C912" t="s">
        <v>3128</v>
      </c>
      <c r="D912" t="s">
        <v>48</v>
      </c>
      <c r="E912">
        <v>3335.8643771249999</v>
      </c>
      <c r="F912">
        <v>599.75</v>
      </c>
      <c r="G912">
        <v>-34.815527558880298</v>
      </c>
      <c r="H912">
        <v>-7.3642063011217003</v>
      </c>
      <c r="I912">
        <v>-9.5512793903185909</v>
      </c>
      <c r="J912">
        <v>2.9704327273704099</v>
      </c>
      <c r="K912">
        <v>666.684173714243</v>
      </c>
      <c r="M912">
        <v>29.270035070355998</v>
      </c>
      <c r="N912">
        <v>0.70351642644244405</v>
      </c>
      <c r="O912">
        <v>49.604001667361402</v>
      </c>
      <c r="P912">
        <v>9.0454545454545503</v>
      </c>
    </row>
    <row r="913" spans="1:17" hidden="1" x14ac:dyDescent="0.3">
      <c r="A913" t="s">
        <v>1974</v>
      </c>
      <c r="B913" t="s">
        <v>1975</v>
      </c>
      <c r="C913" t="s">
        <v>3128</v>
      </c>
      <c r="D913" t="s">
        <v>85</v>
      </c>
      <c r="E913">
        <v>3333.0757576199999</v>
      </c>
      <c r="F913">
        <v>312.10000000000002</v>
      </c>
      <c r="G913">
        <v>99.398968798804006</v>
      </c>
      <c r="H913">
        <v>-3.7220858390755001</v>
      </c>
      <c r="I913">
        <v>87.872324549198595</v>
      </c>
      <c r="J913">
        <v>-3.7805774488491601</v>
      </c>
      <c r="K913">
        <v>336.36184030843401</v>
      </c>
      <c r="L913">
        <v>251.90031188714801</v>
      </c>
      <c r="M913">
        <v>28.1039411526089</v>
      </c>
      <c r="N913">
        <v>0.35304681428239898</v>
      </c>
      <c r="O913">
        <v>29.830182633771201</v>
      </c>
      <c r="P913">
        <v>125.99565532222999</v>
      </c>
      <c r="Q913">
        <v>5.9670635847501E-2</v>
      </c>
    </row>
    <row r="914" spans="1:17" x14ac:dyDescent="0.3">
      <c r="A914" t="s">
        <v>1976</v>
      </c>
      <c r="B914" t="s">
        <v>1977</v>
      </c>
      <c r="C914" t="s">
        <v>3123</v>
      </c>
      <c r="D914" t="s">
        <v>449</v>
      </c>
      <c r="E914">
        <v>3328.6991346</v>
      </c>
      <c r="F914">
        <v>867.3</v>
      </c>
      <c r="G914">
        <v>-56.331237390766098</v>
      </c>
      <c r="H914">
        <v>-7.6997221741375901</v>
      </c>
      <c r="I914">
        <v>-20.6899564509255</v>
      </c>
      <c r="J914">
        <v>-3.33608996962601</v>
      </c>
      <c r="K914">
        <v>1026.4128753254499</v>
      </c>
      <c r="L914">
        <v>1137.8836845314199</v>
      </c>
      <c r="M914">
        <v>12.975816927491399</v>
      </c>
      <c r="N914">
        <v>0.77828677153498904</v>
      </c>
      <c r="O914">
        <v>66.926092470886601</v>
      </c>
      <c r="P914">
        <v>1.43859649122806</v>
      </c>
      <c r="Q914">
        <v>-0.14709802036047701</v>
      </c>
    </row>
    <row r="915" spans="1:17" hidden="1" x14ac:dyDescent="0.3">
      <c r="A915" t="s">
        <v>1978</v>
      </c>
      <c r="B915" t="s">
        <v>1979</v>
      </c>
      <c r="C915" t="s">
        <v>3128</v>
      </c>
      <c r="D915" t="s">
        <v>287</v>
      </c>
      <c r="E915">
        <v>3309.4112320499999</v>
      </c>
      <c r="F915">
        <v>482.7</v>
      </c>
      <c r="G915">
        <v>29.324634406960602</v>
      </c>
      <c r="H915">
        <v>-2.1141342308111599</v>
      </c>
      <c r="I915">
        <v>-10.960475585088499</v>
      </c>
      <c r="J915">
        <v>1.8497272222156</v>
      </c>
      <c r="K915">
        <v>542.355226557479</v>
      </c>
      <c r="L915">
        <v>514.26429573593703</v>
      </c>
      <c r="M915">
        <v>23.996326715323899</v>
      </c>
      <c r="N915">
        <v>0.56444130077503296</v>
      </c>
      <c r="O915">
        <v>35.695048684483098</v>
      </c>
      <c r="P915">
        <v>50.843749999999901</v>
      </c>
      <c r="Q915">
        <v>8.1529802734196993E-2</v>
      </c>
    </row>
    <row r="916" spans="1:17" hidden="1" x14ac:dyDescent="0.3">
      <c r="A916" t="s">
        <v>1980</v>
      </c>
      <c r="B916" t="s">
        <v>1981</v>
      </c>
      <c r="C916" t="s">
        <v>3128</v>
      </c>
      <c r="D916" t="s">
        <v>215</v>
      </c>
      <c r="E916">
        <v>3296.1066138000001</v>
      </c>
      <c r="F916">
        <v>483.6</v>
      </c>
      <c r="G916">
        <v>8.93852109933135</v>
      </c>
      <c r="H916">
        <v>-5.7236812865783699</v>
      </c>
      <c r="I916">
        <v>-2.2684402630925802</v>
      </c>
      <c r="J916">
        <v>0.53956608199225897</v>
      </c>
      <c r="K916">
        <v>532.81145844624496</v>
      </c>
      <c r="L916">
        <v>501.401229499159</v>
      </c>
      <c r="M916">
        <v>25.238312398005501</v>
      </c>
      <c r="N916">
        <v>0.47037077928572602</v>
      </c>
      <c r="O916">
        <v>26.126964433415999</v>
      </c>
      <c r="P916">
        <v>33.406896551724103</v>
      </c>
      <c r="Q916">
        <v>0.13972606267870899</v>
      </c>
    </row>
    <row r="917" spans="1:17" x14ac:dyDescent="0.3">
      <c r="A917" t="s">
        <v>1982</v>
      </c>
      <c r="B917" t="s">
        <v>1983</v>
      </c>
      <c r="C917" t="s">
        <v>3124</v>
      </c>
      <c r="D917" t="s">
        <v>117</v>
      </c>
      <c r="E917">
        <v>3273.5429693999999</v>
      </c>
      <c r="F917">
        <v>749.9</v>
      </c>
      <c r="G917">
        <v>37.811761861412599</v>
      </c>
      <c r="H917">
        <v>-0.94931481271700802</v>
      </c>
      <c r="I917">
        <v>-16.999419652988799</v>
      </c>
      <c r="J917">
        <v>0.64236082645340198</v>
      </c>
      <c r="K917">
        <v>810.82997991032505</v>
      </c>
      <c r="L917">
        <v>784.017125837962</v>
      </c>
      <c r="M917">
        <v>28.399350857491498</v>
      </c>
      <c r="N917">
        <v>0.65001680213471102</v>
      </c>
      <c r="O917">
        <v>44.419255900786702</v>
      </c>
      <c r="P917">
        <v>75.497308682424503</v>
      </c>
      <c r="Q917">
        <v>8.6338051403059002E-2</v>
      </c>
    </row>
    <row r="918" spans="1:17" x14ac:dyDescent="0.3">
      <c r="A918" t="s">
        <v>1984</v>
      </c>
      <c r="B918" t="s">
        <v>1985</v>
      </c>
      <c r="C918" t="s">
        <v>3124</v>
      </c>
      <c r="D918" t="s">
        <v>452</v>
      </c>
      <c r="E918">
        <v>3270.4083999999998</v>
      </c>
      <c r="F918">
        <v>377.75</v>
      </c>
      <c r="G918">
        <v>-21.060399840877299</v>
      </c>
      <c r="H918">
        <v>7.1897233439239496</v>
      </c>
      <c r="I918">
        <v>-47.742940248309097</v>
      </c>
      <c r="J918">
        <v>0.184933562177616</v>
      </c>
      <c r="K918">
        <v>416.97632435077497</v>
      </c>
      <c r="L918">
        <v>457.54495589980303</v>
      </c>
      <c r="M918">
        <v>29.519175845609499</v>
      </c>
      <c r="N918">
        <v>0.48272633374587798</v>
      </c>
      <c r="O918">
        <v>97.875579086697499</v>
      </c>
      <c r="P918">
        <v>5.64955950216752</v>
      </c>
      <c r="Q918">
        <v>0.13709233653580499</v>
      </c>
    </row>
    <row r="919" spans="1:17" hidden="1" x14ac:dyDescent="0.3">
      <c r="A919" t="s">
        <v>1986</v>
      </c>
      <c r="B919" t="s">
        <v>1987</v>
      </c>
      <c r="C919" t="s">
        <v>3128</v>
      </c>
      <c r="D919" t="s">
        <v>51</v>
      </c>
      <c r="E919">
        <v>3258.3046154919998</v>
      </c>
      <c r="F919">
        <v>126.89</v>
      </c>
      <c r="G919">
        <v>38.644680897494702</v>
      </c>
      <c r="H919">
        <v>3.2043888227791602</v>
      </c>
      <c r="I919">
        <v>38.186463373075</v>
      </c>
      <c r="J919">
        <v>3.2134536104511899</v>
      </c>
      <c r="K919">
        <v>135.23507005198101</v>
      </c>
      <c r="L919">
        <v>121.491056658757</v>
      </c>
      <c r="M919">
        <v>39.457033458992299</v>
      </c>
      <c r="N919">
        <v>0.82866431221546799</v>
      </c>
      <c r="O919">
        <v>33.186224288753998</v>
      </c>
      <c r="P919">
        <v>62.471190781049899</v>
      </c>
      <c r="Q919">
        <v>1.2632709531551E-2</v>
      </c>
    </row>
    <row r="920" spans="1:17" x14ac:dyDescent="0.3">
      <c r="A920" t="s">
        <v>1988</v>
      </c>
      <c r="B920" t="s">
        <v>1989</v>
      </c>
      <c r="C920" t="s">
        <v>3130</v>
      </c>
      <c r="D920" t="s">
        <v>1990</v>
      </c>
      <c r="E920">
        <v>3235.7510259999999</v>
      </c>
      <c r="F920">
        <v>18.28</v>
      </c>
      <c r="G920">
        <v>-25.459595943208399</v>
      </c>
      <c r="H920">
        <v>-4.1495707841018001</v>
      </c>
      <c r="I920">
        <v>-18.4861185690688</v>
      </c>
      <c r="J920">
        <v>0.32436149206078801</v>
      </c>
      <c r="K920">
        <v>19.915100060763098</v>
      </c>
      <c r="L920">
        <v>20.773270433128801</v>
      </c>
      <c r="M920">
        <v>30.442306895964599</v>
      </c>
      <c r="N920">
        <v>0.42777484822926298</v>
      </c>
      <c r="O920">
        <v>52.8993435448577</v>
      </c>
      <c r="P920">
        <v>2.2371364653243901</v>
      </c>
      <c r="Q920">
        <v>-3.7254546938082E-2</v>
      </c>
    </row>
    <row r="921" spans="1:17" x14ac:dyDescent="0.3">
      <c r="A921" t="s">
        <v>1991</v>
      </c>
      <c r="B921" t="s">
        <v>1992</v>
      </c>
      <c r="C921" t="s">
        <v>3113</v>
      </c>
      <c r="D921" t="s">
        <v>1993</v>
      </c>
      <c r="E921">
        <v>3226.8548753999999</v>
      </c>
      <c r="F921">
        <v>192.6</v>
      </c>
      <c r="G921">
        <v>-48.801194636225901</v>
      </c>
      <c r="H921">
        <v>-5.4972102101161298</v>
      </c>
      <c r="I921">
        <v>-18.917506387068201</v>
      </c>
      <c r="J921">
        <v>0.61647450371507495</v>
      </c>
      <c r="K921">
        <v>214.93734247625</v>
      </c>
      <c r="L921">
        <v>226.83573199548201</v>
      </c>
      <c r="M921">
        <v>25.808796035118998</v>
      </c>
      <c r="N921">
        <v>0.71778326364729494</v>
      </c>
      <c r="O921">
        <v>45.898234683281402</v>
      </c>
      <c r="P921">
        <v>0.78492935635792105</v>
      </c>
    </row>
    <row r="922" spans="1:17" hidden="1" x14ac:dyDescent="0.3">
      <c r="A922" t="s">
        <v>1994</v>
      </c>
      <c r="B922" t="s">
        <v>1995</v>
      </c>
      <c r="C922" t="s">
        <v>3128</v>
      </c>
      <c r="D922" t="s">
        <v>75</v>
      </c>
      <c r="E922">
        <v>3202.4031599999998</v>
      </c>
      <c r="F922">
        <v>1032.9000000000001</v>
      </c>
      <c r="G922">
        <v>55.081358204066497</v>
      </c>
      <c r="H922">
        <v>5.1001073889240596</v>
      </c>
      <c r="I922">
        <v>113.370647507161</v>
      </c>
      <c r="J922">
        <v>6.4460046291704698</v>
      </c>
      <c r="K922">
        <v>1015.5618205634401</v>
      </c>
      <c r="L922">
        <v>787.50258813156302</v>
      </c>
      <c r="M922">
        <v>45.349209199365198</v>
      </c>
      <c r="N922">
        <v>0.64243834461038196</v>
      </c>
      <c r="O922">
        <v>13.728337689999</v>
      </c>
      <c r="P922">
        <v>145.25703431081499</v>
      </c>
      <c r="Q922">
        <v>5.6044269732827001E-2</v>
      </c>
    </row>
    <row r="923" spans="1:17" hidden="1" x14ac:dyDescent="0.3">
      <c r="A923" t="s">
        <v>1996</v>
      </c>
      <c r="B923" t="s">
        <v>1997</v>
      </c>
      <c r="C923" t="s">
        <v>3128</v>
      </c>
      <c r="D923" t="s">
        <v>51</v>
      </c>
      <c r="E923">
        <v>3196.496048775</v>
      </c>
      <c r="F923">
        <v>293.35000000000002</v>
      </c>
      <c r="G923">
        <v>116.363962146538</v>
      </c>
      <c r="H923">
        <v>-1.5129625412634999</v>
      </c>
      <c r="I923">
        <v>2.7948262392471901</v>
      </c>
      <c r="J923">
        <v>0.26519601685571897</v>
      </c>
      <c r="K923">
        <v>323.66165142335302</v>
      </c>
      <c r="L923">
        <v>289.09625658508901</v>
      </c>
      <c r="M923">
        <v>37.880228053331599</v>
      </c>
      <c r="N923">
        <v>1.4420451320543499</v>
      </c>
      <c r="O923">
        <v>32.946991648201802</v>
      </c>
      <c r="P923">
        <v>171.118299445471</v>
      </c>
      <c r="Q923">
        <v>0.13836576879894899</v>
      </c>
    </row>
    <row r="924" spans="1:17" x14ac:dyDescent="0.3">
      <c r="A924" t="s">
        <v>1998</v>
      </c>
      <c r="B924" t="s">
        <v>1999</v>
      </c>
      <c r="C924" t="s">
        <v>3127</v>
      </c>
      <c r="D924" t="s">
        <v>287</v>
      </c>
      <c r="E924">
        <v>3191.4377003999998</v>
      </c>
      <c r="F924">
        <v>311.7</v>
      </c>
      <c r="G924">
        <v>40.713628934806401</v>
      </c>
      <c r="H924">
        <v>5.3468501944307096</v>
      </c>
      <c r="I924">
        <v>12.318888221396399</v>
      </c>
      <c r="J924">
        <v>6.8048392765504797</v>
      </c>
      <c r="K924">
        <v>316.81973937197199</v>
      </c>
      <c r="L924">
        <v>291.45703238627499</v>
      </c>
      <c r="M924">
        <v>45.690266759457899</v>
      </c>
      <c r="N924">
        <v>1.0762240367634801</v>
      </c>
      <c r="O924">
        <v>16.410009624638999</v>
      </c>
      <c r="P924">
        <v>64.877016662258598</v>
      </c>
      <c r="Q924">
        <v>2.5390074820348E-2</v>
      </c>
    </row>
    <row r="925" spans="1:17" hidden="1" x14ac:dyDescent="0.3">
      <c r="A925" t="s">
        <v>2000</v>
      </c>
      <c r="B925" t="s">
        <v>2001</v>
      </c>
      <c r="C925" t="s">
        <v>3128</v>
      </c>
      <c r="D925" t="s">
        <v>2002</v>
      </c>
      <c r="E925">
        <v>3189.6933749999998</v>
      </c>
      <c r="F925">
        <v>1254.55</v>
      </c>
      <c r="G925">
        <v>23.583799689379902</v>
      </c>
      <c r="H925">
        <v>-6.8237618320103604</v>
      </c>
      <c r="I925">
        <v>17.213627722194399</v>
      </c>
      <c r="J925">
        <v>0.106417691381249</v>
      </c>
      <c r="K925">
        <v>1371.63797754599</v>
      </c>
      <c r="L925">
        <v>1264.5180987287299</v>
      </c>
      <c r="M925">
        <v>28.822370239686201</v>
      </c>
      <c r="N925">
        <v>0.30517295130764399</v>
      </c>
      <c r="O925">
        <v>33.111474233788996</v>
      </c>
      <c r="P925">
        <v>52.149657388878701</v>
      </c>
      <c r="Q925">
        <v>1.9047409031900001E-2</v>
      </c>
    </row>
    <row r="926" spans="1:17" x14ac:dyDescent="0.3">
      <c r="A926" t="s">
        <v>2003</v>
      </c>
      <c r="B926" t="s">
        <v>2004</v>
      </c>
      <c r="C926" t="s">
        <v>3112</v>
      </c>
      <c r="D926" t="s">
        <v>21</v>
      </c>
      <c r="E926">
        <v>3184.1243445</v>
      </c>
      <c r="F926">
        <v>538.75</v>
      </c>
      <c r="G926">
        <v>-26.357779260686701</v>
      </c>
      <c r="H926">
        <v>-4.5299323398629801</v>
      </c>
      <c r="I926">
        <v>-5.9755946807986904</v>
      </c>
      <c r="J926">
        <v>1.21251551351262</v>
      </c>
      <c r="K926">
        <v>591.59838167594501</v>
      </c>
      <c r="L926">
        <v>598.50094220693597</v>
      </c>
      <c r="M926">
        <v>24.825496988933299</v>
      </c>
      <c r="N926">
        <v>0.30409918744201703</v>
      </c>
      <c r="O926">
        <v>46.914153132250497</v>
      </c>
      <c r="P926">
        <v>19.7222222222222</v>
      </c>
      <c r="Q926">
        <v>5.8538626020065002E-2</v>
      </c>
    </row>
    <row r="927" spans="1:17" hidden="1" x14ac:dyDescent="0.3">
      <c r="A927" t="s">
        <v>2005</v>
      </c>
      <c r="B927" t="s">
        <v>2006</v>
      </c>
      <c r="C927" t="s">
        <v>3128</v>
      </c>
      <c r="D927" t="s">
        <v>512</v>
      </c>
      <c r="E927">
        <v>3181.19873121</v>
      </c>
      <c r="F927">
        <v>405.45</v>
      </c>
      <c r="G927">
        <v>55.9053304959819</v>
      </c>
      <c r="H927">
        <v>10.398247632354099</v>
      </c>
      <c r="I927">
        <v>38.558000631916201</v>
      </c>
      <c r="J927">
        <v>-5.0015412217307</v>
      </c>
      <c r="K927">
        <v>414.55356487659202</v>
      </c>
      <c r="L927">
        <v>336.81380602430102</v>
      </c>
      <c r="M927">
        <v>34.261233912892102</v>
      </c>
      <c r="N927">
        <v>0.73964640509637503</v>
      </c>
      <c r="O927">
        <v>23.073128622518201</v>
      </c>
      <c r="P927">
        <v>91.724790164322002</v>
      </c>
      <c r="Q927">
        <v>0.14851037228597899</v>
      </c>
    </row>
    <row r="928" spans="1:17" hidden="1" x14ac:dyDescent="0.3">
      <c r="A928" t="s">
        <v>2007</v>
      </c>
      <c r="B928" t="s">
        <v>2008</v>
      </c>
      <c r="C928" t="s">
        <v>3128</v>
      </c>
      <c r="D928" t="s">
        <v>1316</v>
      </c>
      <c r="E928">
        <v>3181.04884128</v>
      </c>
      <c r="F928">
        <v>216.2</v>
      </c>
      <c r="K928">
        <v>198.53034696656701</v>
      </c>
      <c r="L928">
        <v>172.215069946667</v>
      </c>
      <c r="M928">
        <v>81.1750791682543</v>
      </c>
      <c r="N928">
        <v>1</v>
      </c>
      <c r="Q928">
        <v>0.14788253940821999</v>
      </c>
    </row>
    <row r="929" spans="1:17" hidden="1" x14ac:dyDescent="0.3">
      <c r="A929" t="s">
        <v>2009</v>
      </c>
      <c r="B929" t="s">
        <v>2010</v>
      </c>
      <c r="C929" t="s">
        <v>3128</v>
      </c>
      <c r="D929" t="s">
        <v>512</v>
      </c>
      <c r="E929">
        <v>3177.262821924</v>
      </c>
      <c r="F929">
        <v>113.87</v>
      </c>
      <c r="G929">
        <v>65.778194878031599</v>
      </c>
      <c r="H929">
        <v>-8.35447803806343</v>
      </c>
      <c r="I929">
        <v>21.941906397736702</v>
      </c>
      <c r="J929">
        <v>-4.7903766929406402</v>
      </c>
      <c r="K929">
        <v>127.70547035865</v>
      </c>
      <c r="L929">
        <v>103.28157530515099</v>
      </c>
      <c r="M929">
        <v>28.654120881835301</v>
      </c>
      <c r="N929">
        <v>0.16574423296673299</v>
      </c>
      <c r="O929">
        <v>39.956330527520798</v>
      </c>
      <c r="P929">
        <v>106.647091406586</v>
      </c>
      <c r="Q929">
        <v>5.1272361969377997E-2</v>
      </c>
    </row>
    <row r="930" spans="1:17" hidden="1" x14ac:dyDescent="0.3">
      <c r="A930" t="s">
        <v>2011</v>
      </c>
      <c r="B930" t="s">
        <v>2012</v>
      </c>
      <c r="C930" t="s">
        <v>3128</v>
      </c>
      <c r="D930" t="s">
        <v>244</v>
      </c>
      <c r="E930">
        <v>3160.69038933</v>
      </c>
      <c r="F930">
        <v>529.4</v>
      </c>
      <c r="G930">
        <v>131.109032608474</v>
      </c>
      <c r="H930">
        <v>-0.489256792737641</v>
      </c>
      <c r="I930">
        <v>29.860794857834598</v>
      </c>
      <c r="J930">
        <v>4.6544941297273601</v>
      </c>
      <c r="K930">
        <v>539.54170203514002</v>
      </c>
      <c r="L930">
        <v>464.23163115441099</v>
      </c>
      <c r="M930">
        <v>38.503680408417701</v>
      </c>
      <c r="N930">
        <v>0.47320044093604802</v>
      </c>
      <c r="O930">
        <v>31.091802040045302</v>
      </c>
      <c r="P930">
        <v>166.633089901787</v>
      </c>
      <c r="Q930">
        <v>0.18708529350896899</v>
      </c>
    </row>
    <row r="931" spans="1:17" x14ac:dyDescent="0.3">
      <c r="A931" t="s">
        <v>2013</v>
      </c>
      <c r="B931" t="s">
        <v>2014</v>
      </c>
      <c r="C931" t="s">
        <v>3120</v>
      </c>
      <c r="D931" t="s">
        <v>117</v>
      </c>
      <c r="E931">
        <v>3158.16650175</v>
      </c>
      <c r="F931">
        <v>1084.8499999999999</v>
      </c>
      <c r="G931">
        <v>-15.5746171373578</v>
      </c>
      <c r="H931">
        <v>6.8321132809886302</v>
      </c>
      <c r="I931">
        <v>-17.426521205254598</v>
      </c>
      <c r="J931">
        <v>8.8466530305378601</v>
      </c>
      <c r="K931">
        <v>1077.2528921400699</v>
      </c>
      <c r="L931">
        <v>1109.1408302520399</v>
      </c>
      <c r="M931">
        <v>62.138632629005897</v>
      </c>
      <c r="N931">
        <v>0.69060207786015804</v>
      </c>
      <c r="O931">
        <v>25.270774761487701</v>
      </c>
      <c r="P931">
        <v>13.596858638743401</v>
      </c>
      <c r="Q931">
        <v>5.5863998938800001E-3</v>
      </c>
    </row>
    <row r="932" spans="1:17" hidden="1" x14ac:dyDescent="0.3">
      <c r="A932" t="s">
        <v>2015</v>
      </c>
      <c r="B932" t="s">
        <v>2016</v>
      </c>
      <c r="C932" t="s">
        <v>3128</v>
      </c>
      <c r="D932" t="s">
        <v>350</v>
      </c>
      <c r="E932">
        <v>3149.1644086199999</v>
      </c>
      <c r="F932">
        <v>951.8</v>
      </c>
      <c r="G932">
        <v>48.919373328036102</v>
      </c>
      <c r="H932">
        <v>0.37486861844981101</v>
      </c>
      <c r="I932">
        <v>44.317218441279302</v>
      </c>
      <c r="J932">
        <v>-5.56519850779436</v>
      </c>
      <c r="K932">
        <v>1040.72364279516</v>
      </c>
      <c r="L932">
        <v>867.51913645214597</v>
      </c>
      <c r="M932">
        <v>29.979945911514001</v>
      </c>
      <c r="N932">
        <v>0.379835278760491</v>
      </c>
      <c r="O932">
        <v>42.887161168312602</v>
      </c>
      <c r="P932">
        <v>75.140307295979298</v>
      </c>
      <c r="Q932">
        <v>3.0184943797699999E-2</v>
      </c>
    </row>
    <row r="933" spans="1:17" hidden="1" x14ac:dyDescent="0.3">
      <c r="A933" t="s">
        <v>2017</v>
      </c>
      <c r="B933" t="s">
        <v>2018</v>
      </c>
      <c r="C933" t="s">
        <v>3125</v>
      </c>
      <c r="D933" t="s">
        <v>237</v>
      </c>
      <c r="E933">
        <v>3125.9327039</v>
      </c>
      <c r="F933">
        <v>146.5</v>
      </c>
      <c r="G933">
        <v>-49.193913893825801</v>
      </c>
      <c r="H933">
        <v>1.3888995056901201</v>
      </c>
      <c r="I933">
        <v>-25.1030825317047</v>
      </c>
      <c r="J933">
        <v>4.9660754078758602</v>
      </c>
      <c r="K933">
        <v>160.18525046017601</v>
      </c>
      <c r="M933">
        <v>35.447324110688697</v>
      </c>
      <c r="N933">
        <v>1.25678902638287</v>
      </c>
      <c r="O933">
        <v>60.4095563139931</v>
      </c>
      <c r="P933">
        <v>2.4475524475524302</v>
      </c>
    </row>
    <row r="934" spans="1:17" hidden="1" x14ac:dyDescent="0.3">
      <c r="A934" t="s">
        <v>2019</v>
      </c>
      <c r="B934" t="s">
        <v>2020</v>
      </c>
      <c r="C934" t="s">
        <v>3128</v>
      </c>
      <c r="D934" t="s">
        <v>138</v>
      </c>
      <c r="E934">
        <v>3124.8584599549999</v>
      </c>
      <c r="F934">
        <v>863.35</v>
      </c>
      <c r="G934">
        <v>112.56348562074101</v>
      </c>
      <c r="H934">
        <v>45.270447814829701</v>
      </c>
      <c r="I934">
        <v>16.605700995944101</v>
      </c>
      <c r="J934">
        <v>-0.26160157131620299</v>
      </c>
      <c r="K934">
        <v>809.24485191756401</v>
      </c>
      <c r="L934">
        <v>678.03233678577703</v>
      </c>
      <c r="M934">
        <v>37.451044451647597</v>
      </c>
      <c r="N934">
        <v>0.89242927840245001</v>
      </c>
      <c r="O934">
        <v>15.8047141947066</v>
      </c>
      <c r="P934">
        <v>135.08041853891501</v>
      </c>
      <c r="Q934">
        <v>0.111969250588277</v>
      </c>
    </row>
    <row r="935" spans="1:17" hidden="1" x14ac:dyDescent="0.3">
      <c r="A935" t="s">
        <v>2021</v>
      </c>
      <c r="B935" t="s">
        <v>2022</v>
      </c>
      <c r="C935" t="s">
        <v>3128</v>
      </c>
      <c r="D935" t="s">
        <v>85</v>
      </c>
      <c r="E935">
        <v>3122.7871919999998</v>
      </c>
      <c r="F935">
        <v>2539</v>
      </c>
      <c r="G935">
        <v>-29.166981978086898</v>
      </c>
      <c r="H935">
        <v>-4.1645111791704901</v>
      </c>
      <c r="I935">
        <v>-3.3333479158814998</v>
      </c>
      <c r="J935">
        <v>5.5279983971579902</v>
      </c>
      <c r="K935">
        <v>2832.1328952672502</v>
      </c>
      <c r="L935">
        <v>2784.5232324620201</v>
      </c>
      <c r="M935">
        <v>38.816384205943997</v>
      </c>
      <c r="N935">
        <v>0.48504198806466398</v>
      </c>
      <c r="O935">
        <v>50.2658526979125</v>
      </c>
      <c r="P935">
        <v>21.364212136421202</v>
      </c>
      <c r="Q935">
        <v>0.13702314011148201</v>
      </c>
    </row>
    <row r="936" spans="1:17" x14ac:dyDescent="0.3">
      <c r="A936" t="s">
        <v>2023</v>
      </c>
      <c r="B936" t="s">
        <v>2024</v>
      </c>
      <c r="C936" t="s">
        <v>3125</v>
      </c>
      <c r="D936" t="s">
        <v>1470</v>
      </c>
      <c r="E936">
        <v>3114.7134003040001</v>
      </c>
      <c r="F936">
        <v>121.4</v>
      </c>
      <c r="G936">
        <v>-34.606687430922001</v>
      </c>
      <c r="H936">
        <v>2.5937054844657901</v>
      </c>
      <c r="I936">
        <v>-2.1972934491567</v>
      </c>
      <c r="J936">
        <v>6.0957109952778099</v>
      </c>
      <c r="K936">
        <v>122.769296428099</v>
      </c>
      <c r="L936">
        <v>132.49478919929101</v>
      </c>
      <c r="M936">
        <v>41.402464924900798</v>
      </c>
      <c r="N936">
        <v>0.67155452928908499</v>
      </c>
      <c r="O936">
        <v>31.630971993410199</v>
      </c>
      <c r="P936">
        <v>16.227860220200998</v>
      </c>
      <c r="Q936">
        <v>-0.116204417601494</v>
      </c>
    </row>
    <row r="937" spans="1:17" hidden="1" x14ac:dyDescent="0.3">
      <c r="A937" t="s">
        <v>2025</v>
      </c>
      <c r="B937" t="s">
        <v>2026</v>
      </c>
      <c r="C937" t="s">
        <v>3128</v>
      </c>
      <c r="D937" t="s">
        <v>117</v>
      </c>
      <c r="E937">
        <v>3097.0629514000002</v>
      </c>
      <c r="F937">
        <v>946</v>
      </c>
      <c r="G937">
        <v>-17.523564647185399</v>
      </c>
      <c r="H937">
        <v>-1.10793432523534</v>
      </c>
      <c r="I937">
        <v>2.4413520602503</v>
      </c>
      <c r="J937">
        <v>8.5128674969109994</v>
      </c>
      <c r="K937">
        <v>1022.74282514552</v>
      </c>
      <c r="L937">
        <v>959.75965655850598</v>
      </c>
      <c r="M937">
        <v>43.308440633707797</v>
      </c>
      <c r="N937">
        <v>0.61249128633644001</v>
      </c>
      <c r="O937">
        <v>40.591966173361499</v>
      </c>
      <c r="P937">
        <v>31.3888888888888</v>
      </c>
      <c r="Q937">
        <v>0.12752961177830399</v>
      </c>
    </row>
    <row r="938" spans="1:17" hidden="1" x14ac:dyDescent="0.3">
      <c r="A938" t="s">
        <v>2027</v>
      </c>
      <c r="B938" t="s">
        <v>2028</v>
      </c>
      <c r="C938" t="s">
        <v>3128</v>
      </c>
      <c r="D938" t="s">
        <v>21</v>
      </c>
      <c r="E938">
        <v>3095.35829805</v>
      </c>
      <c r="F938">
        <v>574.25</v>
      </c>
      <c r="G938">
        <v>39.193832345417803</v>
      </c>
      <c r="H938">
        <v>-19.598831806219099</v>
      </c>
      <c r="I938">
        <v>20.7315408948593</v>
      </c>
      <c r="J938">
        <v>3.6869101368344599</v>
      </c>
      <c r="K938">
        <v>642.72176263402503</v>
      </c>
      <c r="L938">
        <v>551.70188340555399</v>
      </c>
      <c r="M938">
        <v>31.596075622002999</v>
      </c>
      <c r="N938">
        <v>0.44282891961759502</v>
      </c>
      <c r="O938">
        <v>43.665650848933304</v>
      </c>
      <c r="P938">
        <v>76.556495003843196</v>
      </c>
      <c r="Q938">
        <v>9.9533849100246999E-2</v>
      </c>
    </row>
    <row r="939" spans="1:17" hidden="1" x14ac:dyDescent="0.3">
      <c r="A939" t="s">
        <v>2029</v>
      </c>
      <c r="B939" t="s">
        <v>2030</v>
      </c>
      <c r="C939" t="s">
        <v>3128</v>
      </c>
      <c r="D939" t="s">
        <v>2002</v>
      </c>
      <c r="E939">
        <v>3092.8</v>
      </c>
      <c r="F939">
        <v>486.6</v>
      </c>
      <c r="G939">
        <v>70.710569382901795</v>
      </c>
      <c r="H939">
        <v>4.5815691324206202</v>
      </c>
      <c r="I939">
        <v>53.456963081658301</v>
      </c>
      <c r="J939">
        <v>2.6804087638737002</v>
      </c>
      <c r="K939">
        <v>447.76847495609798</v>
      </c>
      <c r="L939">
        <v>353.871595814145</v>
      </c>
      <c r="M939">
        <v>49.322316021086799</v>
      </c>
      <c r="N939">
        <v>0.59453443616421098</v>
      </c>
      <c r="O939">
        <v>9.9465680230168498</v>
      </c>
      <c r="P939">
        <v>114.314027747192</v>
      </c>
      <c r="Q939">
        <v>0.19130611677723799</v>
      </c>
    </row>
    <row r="940" spans="1:17" hidden="1" x14ac:dyDescent="0.3">
      <c r="A940" t="s">
        <v>2031</v>
      </c>
      <c r="B940" t="s">
        <v>2032</v>
      </c>
      <c r="C940" t="s">
        <v>3128</v>
      </c>
      <c r="D940" t="s">
        <v>244</v>
      </c>
      <c r="E940">
        <v>3089.26506195</v>
      </c>
      <c r="F940">
        <v>223.95</v>
      </c>
      <c r="G940">
        <v>148.32818261161401</v>
      </c>
      <c r="H940">
        <v>2.5895957978181001</v>
      </c>
      <c r="I940">
        <v>130.778386190829</v>
      </c>
      <c r="J940">
        <v>-1.3646241714843299</v>
      </c>
      <c r="K940">
        <v>226.309300263647</v>
      </c>
      <c r="L940">
        <v>182.300297503016</v>
      </c>
      <c r="M940">
        <v>50.030937036773402</v>
      </c>
      <c r="N940">
        <v>1.3763865010744301</v>
      </c>
      <c r="O940">
        <v>37.530698816700102</v>
      </c>
      <c r="P940">
        <v>176.48148148148101</v>
      </c>
      <c r="Q940">
        <v>0.168698948304638</v>
      </c>
    </row>
    <row r="941" spans="1:17" hidden="1" x14ac:dyDescent="0.3">
      <c r="A941" t="s">
        <v>2033</v>
      </c>
      <c r="B941" t="s">
        <v>2034</v>
      </c>
      <c r="C941" t="s">
        <v>3128</v>
      </c>
      <c r="D941" t="s">
        <v>215</v>
      </c>
      <c r="E941">
        <v>3079.05566774</v>
      </c>
      <c r="F941">
        <v>511.55</v>
      </c>
      <c r="G941">
        <v>1.9058941772929101</v>
      </c>
      <c r="H941">
        <v>-2.9809930277345398</v>
      </c>
      <c r="I941">
        <v>-0.86851361733382604</v>
      </c>
      <c r="J941">
        <v>9.1855244114516594</v>
      </c>
      <c r="K941">
        <v>541.74584725943203</v>
      </c>
      <c r="L941">
        <v>534.99693022991698</v>
      </c>
      <c r="M941">
        <v>51.062717836497697</v>
      </c>
      <c r="N941">
        <v>1.7719872330012001</v>
      </c>
      <c r="O941">
        <v>36.350307887791999</v>
      </c>
      <c r="P941">
        <v>23.6075872900809</v>
      </c>
      <c r="Q941">
        <v>6.7815536738672993E-2</v>
      </c>
    </row>
    <row r="942" spans="1:17" x14ac:dyDescent="0.3">
      <c r="A942" t="s">
        <v>2035</v>
      </c>
      <c r="B942" t="s">
        <v>2036</v>
      </c>
      <c r="C942" t="s">
        <v>3119</v>
      </c>
      <c r="D942" t="s">
        <v>215</v>
      </c>
      <c r="E942">
        <v>3074.5593353999998</v>
      </c>
      <c r="F942">
        <v>195.92</v>
      </c>
      <c r="G942">
        <v>-53.055851209070198</v>
      </c>
      <c r="H942">
        <v>0.65027250331610897</v>
      </c>
      <c r="I942">
        <v>-13.795385948793699</v>
      </c>
      <c r="J942">
        <v>-2.1035691478677698</v>
      </c>
      <c r="K942">
        <v>210.80290104105401</v>
      </c>
      <c r="L942">
        <v>223.04414832175499</v>
      </c>
      <c r="M942">
        <v>31.583524019596599</v>
      </c>
      <c r="N942">
        <v>0.71445179147807703</v>
      </c>
      <c r="O942">
        <v>52.0518579011841</v>
      </c>
      <c r="P942">
        <v>3.7437119406936699</v>
      </c>
      <c r="Q942">
        <v>-4.2154479593370002E-3</v>
      </c>
    </row>
    <row r="943" spans="1:17" hidden="1" x14ac:dyDescent="0.3">
      <c r="A943" t="s">
        <v>2037</v>
      </c>
      <c r="B943" t="s">
        <v>2038</v>
      </c>
      <c r="C943" t="s">
        <v>3128</v>
      </c>
      <c r="D943" t="s">
        <v>138</v>
      </c>
      <c r="E943">
        <v>3060.9818956499998</v>
      </c>
      <c r="F943">
        <v>304.5</v>
      </c>
      <c r="G943">
        <v>-4.2309183549632099</v>
      </c>
      <c r="H943">
        <v>4.7108270286325897</v>
      </c>
      <c r="I943">
        <v>-21.0127415708413</v>
      </c>
      <c r="J943">
        <v>2.0056561517459599</v>
      </c>
      <c r="K943">
        <v>320.68127072943003</v>
      </c>
      <c r="L943">
        <v>327.06743736764503</v>
      </c>
      <c r="M943">
        <v>43.092685107522698</v>
      </c>
      <c r="N943">
        <v>0.864384796359431</v>
      </c>
      <c r="O943">
        <v>54.022988505747101</v>
      </c>
      <c r="P943">
        <v>28.643852978453701</v>
      </c>
      <c r="Q943">
        <v>4.7638847778947002E-2</v>
      </c>
    </row>
    <row r="944" spans="1:17" hidden="1" x14ac:dyDescent="0.3">
      <c r="A944" t="s">
        <v>2039</v>
      </c>
      <c r="B944" t="s">
        <v>2040</v>
      </c>
      <c r="C944" t="s">
        <v>3128</v>
      </c>
      <c r="D944" t="s">
        <v>237</v>
      </c>
      <c r="E944">
        <v>3053.5101804599999</v>
      </c>
      <c r="F944">
        <v>170.97</v>
      </c>
      <c r="G944">
        <v>43.3069022473735</v>
      </c>
      <c r="H944">
        <v>4.0077360531502197</v>
      </c>
      <c r="I944">
        <v>10.360040348406701</v>
      </c>
      <c r="J944">
        <v>4.0429973700236603</v>
      </c>
      <c r="K944">
        <v>169.64298494378701</v>
      </c>
      <c r="L944">
        <v>145.97996100732601</v>
      </c>
      <c r="M944">
        <v>40.599082599479999</v>
      </c>
      <c r="N944">
        <v>0.71600130919655702</v>
      </c>
      <c r="O944">
        <v>12.4173831666374</v>
      </c>
      <c r="P944">
        <v>72.696969696969703</v>
      </c>
      <c r="Q944">
        <v>0.17230867683637099</v>
      </c>
    </row>
    <row r="945" spans="1:17" hidden="1" x14ac:dyDescent="0.3">
      <c r="A945" t="s">
        <v>2041</v>
      </c>
      <c r="B945" t="s">
        <v>2042</v>
      </c>
      <c r="C945" t="s">
        <v>3128</v>
      </c>
      <c r="D945" t="s">
        <v>117</v>
      </c>
      <c r="E945">
        <v>3049.5846363310002</v>
      </c>
      <c r="F945">
        <v>170.29</v>
      </c>
      <c r="G945">
        <v>-13.114371769078099</v>
      </c>
      <c r="H945">
        <v>7.9227770925095298</v>
      </c>
      <c r="I945">
        <v>4.53658234879508</v>
      </c>
      <c r="J945">
        <v>4.5640969071135196</v>
      </c>
      <c r="K945">
        <v>174.83985974584601</v>
      </c>
      <c r="L945">
        <v>173.328585750114</v>
      </c>
      <c r="M945">
        <v>53.1634319957084</v>
      </c>
      <c r="N945">
        <v>0.46094729984189298</v>
      </c>
      <c r="O945">
        <v>39.174349638851297</v>
      </c>
      <c r="P945">
        <v>32.883339836129501</v>
      </c>
      <c r="Q945">
        <v>9.5796977466866995E-2</v>
      </c>
    </row>
    <row r="946" spans="1:17" hidden="1" x14ac:dyDescent="0.3">
      <c r="A946" t="s">
        <v>2043</v>
      </c>
      <c r="B946" t="s">
        <v>2044</v>
      </c>
      <c r="C946" t="s">
        <v>3128</v>
      </c>
      <c r="D946" t="s">
        <v>350</v>
      </c>
      <c r="E946">
        <v>3048.7147612499998</v>
      </c>
      <c r="F946">
        <v>277.5</v>
      </c>
      <c r="G946">
        <v>3.7210865229439198</v>
      </c>
      <c r="H946">
        <v>-1.4717424615424699</v>
      </c>
      <c r="I946">
        <v>14.1221500862396</v>
      </c>
      <c r="J946">
        <v>-3.4902829266362998</v>
      </c>
      <c r="K946">
        <v>282.10743763276599</v>
      </c>
      <c r="L946">
        <v>245.18369410913499</v>
      </c>
      <c r="M946">
        <v>35.5885628840566</v>
      </c>
      <c r="N946">
        <v>0.293106761649991</v>
      </c>
      <c r="O946">
        <v>16.936936936936899</v>
      </c>
      <c r="P946">
        <v>55.0279329608938</v>
      </c>
      <c r="Q946">
        <v>5.5466906250827001E-2</v>
      </c>
    </row>
    <row r="947" spans="1:17" hidden="1" x14ac:dyDescent="0.3">
      <c r="A947" t="s">
        <v>2045</v>
      </c>
      <c r="B947" t="s">
        <v>2046</v>
      </c>
      <c r="C947" t="s">
        <v>3128</v>
      </c>
      <c r="D947" t="s">
        <v>271</v>
      </c>
      <c r="E947">
        <v>3044.37</v>
      </c>
      <c r="F947">
        <v>15221.85</v>
      </c>
      <c r="G947">
        <v>0.71077460260501002</v>
      </c>
      <c r="H947">
        <v>8.9597822860149599</v>
      </c>
      <c r="I947">
        <v>3.77753619935705</v>
      </c>
      <c r="J947">
        <v>-2.1434628682009298</v>
      </c>
      <c r="K947">
        <v>15124.538262612599</v>
      </c>
      <c r="L947">
        <v>14297.3173650635</v>
      </c>
      <c r="M947">
        <v>46.123858528200799</v>
      </c>
      <c r="N947">
        <v>1.3786073146340301</v>
      </c>
      <c r="O947">
        <v>11.6818914915072</v>
      </c>
      <c r="P947">
        <v>46.349870204787997</v>
      </c>
      <c r="Q947">
        <v>0.142685290573213</v>
      </c>
    </row>
    <row r="948" spans="1:17" hidden="1" x14ac:dyDescent="0.3">
      <c r="A948" t="s">
        <v>2047</v>
      </c>
      <c r="B948" t="s">
        <v>2048</v>
      </c>
      <c r="C948" t="s">
        <v>3128</v>
      </c>
      <c r="D948" t="s">
        <v>244</v>
      </c>
      <c r="E948">
        <v>3021.8209891500001</v>
      </c>
      <c r="F948">
        <v>169.14</v>
      </c>
      <c r="G948">
        <v>28.316584959221402</v>
      </c>
      <c r="H948">
        <v>-11.228507962109299</v>
      </c>
      <c r="I948">
        <v>22.680010218147199</v>
      </c>
      <c r="J948">
        <v>-3.8730719271831999</v>
      </c>
      <c r="K948">
        <v>188.687419313671</v>
      </c>
      <c r="L948">
        <v>160.835271721574</v>
      </c>
      <c r="M948">
        <v>24.2229790178909</v>
      </c>
      <c r="N948">
        <v>0.31718207830753098</v>
      </c>
      <c r="O948">
        <v>30.660990895116399</v>
      </c>
      <c r="P948">
        <v>63.3413809753742</v>
      </c>
      <c r="Q948">
        <v>0.132826999181683</v>
      </c>
    </row>
    <row r="949" spans="1:17" hidden="1" x14ac:dyDescent="0.3">
      <c r="A949" t="s">
        <v>2049</v>
      </c>
      <c r="B949" t="s">
        <v>2050</v>
      </c>
      <c r="C949" t="s">
        <v>3128</v>
      </c>
      <c r="D949" t="s">
        <v>350</v>
      </c>
      <c r="E949">
        <v>2996.6646099999998</v>
      </c>
      <c r="F949">
        <v>11678.35</v>
      </c>
      <c r="G949">
        <v>-46.473960467724297</v>
      </c>
      <c r="H949">
        <v>-0.66390304694427704</v>
      </c>
      <c r="I949">
        <v>-3.08819134232919</v>
      </c>
      <c r="J949">
        <v>4.8092197394834599</v>
      </c>
      <c r="K949">
        <v>12355.871494385899</v>
      </c>
      <c r="L949">
        <v>12302.8537081753</v>
      </c>
      <c r="M949">
        <v>32.331716380254399</v>
      </c>
      <c r="N949">
        <v>0.23035732604251499</v>
      </c>
      <c r="O949">
        <v>39.315057349711203</v>
      </c>
      <c r="P949">
        <v>28.333516483516402</v>
      </c>
      <c r="Q949">
        <v>-2.6124996292573002E-2</v>
      </c>
    </row>
    <row r="950" spans="1:17" hidden="1" x14ac:dyDescent="0.3">
      <c r="A950" t="s">
        <v>2051</v>
      </c>
      <c r="B950" t="s">
        <v>2052</v>
      </c>
      <c r="C950" t="s">
        <v>3128</v>
      </c>
      <c r="D950" t="s">
        <v>1656</v>
      </c>
      <c r="E950">
        <v>2987.7052225860002</v>
      </c>
      <c r="F950">
        <v>135.06</v>
      </c>
      <c r="G950">
        <v>-26.4539197574877</v>
      </c>
      <c r="H950">
        <v>0.17683256458683</v>
      </c>
      <c r="I950">
        <v>-15.233163563384901</v>
      </c>
      <c r="J950">
        <v>-1.3507721487308899</v>
      </c>
      <c r="K950">
        <v>144.317709110083</v>
      </c>
      <c r="L950">
        <v>148.254599630043</v>
      </c>
      <c r="M950">
        <v>31.373587168682999</v>
      </c>
      <c r="N950">
        <v>0.48104651124154801</v>
      </c>
      <c r="O950">
        <v>32.600325781134302</v>
      </c>
      <c r="P950">
        <v>4.69767441860464</v>
      </c>
      <c r="Q950">
        <v>1.3676506597583999E-2</v>
      </c>
    </row>
    <row r="951" spans="1:17" x14ac:dyDescent="0.3">
      <c r="A951" t="s">
        <v>2053</v>
      </c>
      <c r="B951" t="s">
        <v>2054</v>
      </c>
      <c r="C951" t="s">
        <v>3127</v>
      </c>
      <c r="D951" t="s">
        <v>287</v>
      </c>
      <c r="E951">
        <v>2986.0526615399999</v>
      </c>
      <c r="F951">
        <v>119.99</v>
      </c>
      <c r="G951">
        <v>14.799603439791399</v>
      </c>
      <c r="H951">
        <v>-14.6249578521651</v>
      </c>
      <c r="I951">
        <v>19.855852053145998</v>
      </c>
      <c r="J951">
        <v>-3.6537161999729699</v>
      </c>
      <c r="K951">
        <v>142.18474402466899</v>
      </c>
      <c r="L951">
        <v>128.64578175527399</v>
      </c>
      <c r="M951">
        <v>24.342718793133901</v>
      </c>
      <c r="N951">
        <v>0.34285610994170201</v>
      </c>
      <c r="O951">
        <v>47.512292691057503</v>
      </c>
      <c r="P951">
        <v>47.046568627450903</v>
      </c>
      <c r="Q951">
        <v>1.4022491442997999E-2</v>
      </c>
    </row>
    <row r="952" spans="1:17" hidden="1" x14ac:dyDescent="0.3">
      <c r="A952" t="s">
        <v>2055</v>
      </c>
      <c r="B952" t="s">
        <v>2056</v>
      </c>
      <c r="C952" t="s">
        <v>3128</v>
      </c>
      <c r="D952" t="s">
        <v>234</v>
      </c>
      <c r="E952">
        <v>2980.2878922599998</v>
      </c>
      <c r="F952">
        <v>1132.0999999999999</v>
      </c>
      <c r="G952">
        <v>-41.051760657747501</v>
      </c>
      <c r="H952">
        <v>-5.4650131513819096</v>
      </c>
      <c r="I952">
        <v>-21.917358091718398</v>
      </c>
      <c r="J952">
        <v>0.92732844862702202</v>
      </c>
      <c r="K952">
        <v>1243.25461799084</v>
      </c>
      <c r="L952">
        <v>1288.47350086502</v>
      </c>
      <c r="M952">
        <v>24.1172861480776</v>
      </c>
      <c r="N952">
        <v>0.27182700484268202</v>
      </c>
      <c r="O952">
        <v>61.023761151841697</v>
      </c>
      <c r="P952">
        <v>2.53600217371614</v>
      </c>
      <c r="Q952">
        <v>6.6841629671930997E-2</v>
      </c>
    </row>
    <row r="953" spans="1:17" x14ac:dyDescent="0.3">
      <c r="A953" t="s">
        <v>2057</v>
      </c>
      <c r="B953" t="s">
        <v>2058</v>
      </c>
      <c r="C953" t="s">
        <v>3111</v>
      </c>
      <c r="D953" t="s">
        <v>287</v>
      </c>
      <c r="E953">
        <v>2979.5388551999999</v>
      </c>
      <c r="F953">
        <v>1753.2</v>
      </c>
      <c r="G953">
        <v>17.0331878733911</v>
      </c>
      <c r="H953">
        <v>-4.67459167863493</v>
      </c>
      <c r="I953">
        <v>-7.76613617075731</v>
      </c>
      <c r="J953">
        <v>0.95453285391523801</v>
      </c>
      <c r="K953">
        <v>2083.90954854444</v>
      </c>
      <c r="L953">
        <v>1978.2736398332399</v>
      </c>
      <c r="M953">
        <v>24.643209430017901</v>
      </c>
      <c r="N953">
        <v>0.54397453049742195</v>
      </c>
      <c r="O953">
        <v>59.707962582705797</v>
      </c>
      <c r="P953">
        <v>45.741718275905001</v>
      </c>
      <c r="Q953">
        <v>-6.3736800067630004E-3</v>
      </c>
    </row>
    <row r="954" spans="1:17" hidden="1" x14ac:dyDescent="0.3">
      <c r="A954" t="s">
        <v>2059</v>
      </c>
      <c r="B954" t="s">
        <v>2060</v>
      </c>
      <c r="C954" t="s">
        <v>3128</v>
      </c>
      <c r="D954" t="s">
        <v>578</v>
      </c>
      <c r="E954">
        <v>2969.92596048</v>
      </c>
      <c r="F954">
        <v>654.6</v>
      </c>
      <c r="G954">
        <v>2.78739440349527</v>
      </c>
      <c r="H954">
        <v>33.532090301395897</v>
      </c>
      <c r="I954">
        <v>34.0858100608909</v>
      </c>
      <c r="J954">
        <v>7.7011943076216403</v>
      </c>
      <c r="K954">
        <v>554.55465348239295</v>
      </c>
      <c r="L954">
        <v>513.79473298899495</v>
      </c>
      <c r="M954">
        <v>59.648044177638802</v>
      </c>
      <c r="N954">
        <v>3.3146310534855101</v>
      </c>
      <c r="O954">
        <v>13.5044301863733</v>
      </c>
      <c r="P954">
        <v>59.814453125</v>
      </c>
      <c r="Q954">
        <v>3.5967945755913E-2</v>
      </c>
    </row>
    <row r="955" spans="1:17" hidden="1" x14ac:dyDescent="0.3">
      <c r="A955" t="s">
        <v>2061</v>
      </c>
      <c r="B955" t="s">
        <v>2062</v>
      </c>
      <c r="C955" t="s">
        <v>3128</v>
      </c>
      <c r="D955" t="s">
        <v>234</v>
      </c>
      <c r="E955">
        <v>2964.5334720000001</v>
      </c>
      <c r="F955">
        <v>135.9</v>
      </c>
      <c r="G955">
        <v>56.0405347932371</v>
      </c>
      <c r="H955">
        <v>-8.1445081898096703</v>
      </c>
      <c r="I955">
        <v>43.500323056073299</v>
      </c>
      <c r="J955">
        <v>3.5338972150762098</v>
      </c>
      <c r="K955">
        <v>161.465879785916</v>
      </c>
      <c r="L955">
        <v>143.46982464402799</v>
      </c>
      <c r="M955">
        <v>36.5743620851445</v>
      </c>
      <c r="N955">
        <v>0.86804165739374495</v>
      </c>
      <c r="O955">
        <v>92.052980132450301</v>
      </c>
      <c r="P955">
        <v>194.921875</v>
      </c>
      <c r="Q955">
        <v>0.198293260577874</v>
      </c>
    </row>
    <row r="956" spans="1:17" hidden="1" x14ac:dyDescent="0.3">
      <c r="A956" t="s">
        <v>2063</v>
      </c>
      <c r="B956" t="s">
        <v>2064</v>
      </c>
      <c r="C956" t="s">
        <v>3128</v>
      </c>
      <c r="D956" t="s">
        <v>48</v>
      </c>
      <c r="E956">
        <v>2949.8324837499999</v>
      </c>
      <c r="F956">
        <v>471.5</v>
      </c>
      <c r="G956">
        <v>54.884676857035203</v>
      </c>
      <c r="H956">
        <v>12.336031084713699</v>
      </c>
      <c r="I956">
        <v>4.8463374069361196</v>
      </c>
      <c r="J956">
        <v>0.97970728873086499</v>
      </c>
      <c r="K956">
        <v>468.26261546322098</v>
      </c>
      <c r="L956">
        <v>416.24326599851003</v>
      </c>
      <c r="M956">
        <v>39.238531935190501</v>
      </c>
      <c r="N956">
        <v>0.85590853556006596</v>
      </c>
      <c r="O956">
        <v>15.3764581124072</v>
      </c>
      <c r="P956">
        <v>82.688209539307906</v>
      </c>
      <c r="Q956">
        <v>0.17756132764677099</v>
      </c>
    </row>
    <row r="957" spans="1:17" hidden="1" x14ac:dyDescent="0.3">
      <c r="A957" t="s">
        <v>2065</v>
      </c>
      <c r="B957" t="s">
        <v>2066</v>
      </c>
      <c r="C957" t="s">
        <v>3128</v>
      </c>
      <c r="D957" t="s">
        <v>287</v>
      </c>
      <c r="E957">
        <v>2944.4284741199999</v>
      </c>
      <c r="F957">
        <v>285</v>
      </c>
      <c r="G957">
        <v>12.542253650212499</v>
      </c>
      <c r="H957">
        <v>-3.1312791662969399</v>
      </c>
      <c r="I957">
        <v>34.471690395072699</v>
      </c>
      <c r="J957">
        <v>8.1136340751477807</v>
      </c>
      <c r="K957">
        <v>311.39591779582503</v>
      </c>
      <c r="L957">
        <v>295.09009204974399</v>
      </c>
      <c r="M957">
        <v>38.878595926791597</v>
      </c>
      <c r="N957">
        <v>0.57396155137949101</v>
      </c>
      <c r="O957">
        <v>60.877192982456101</v>
      </c>
      <c r="P957">
        <v>78.125</v>
      </c>
      <c r="Q957">
        <v>0.19926901206064401</v>
      </c>
    </row>
    <row r="958" spans="1:17" hidden="1" x14ac:dyDescent="0.3">
      <c r="A958" t="s">
        <v>2067</v>
      </c>
      <c r="B958" t="s">
        <v>2068</v>
      </c>
      <c r="C958" t="s">
        <v>3128</v>
      </c>
      <c r="D958" t="s">
        <v>138</v>
      </c>
      <c r="E958">
        <v>2941.3955615999998</v>
      </c>
      <c r="F958">
        <v>574.4</v>
      </c>
      <c r="G958">
        <v>4.2895331240744801</v>
      </c>
      <c r="H958">
        <v>-1.1574836065329299</v>
      </c>
      <c r="I958">
        <v>32.430080593505899</v>
      </c>
      <c r="J958">
        <v>5.5836447179873296</v>
      </c>
      <c r="K958">
        <v>605.78075622993299</v>
      </c>
      <c r="L958">
        <v>541.554729857138</v>
      </c>
      <c r="M958">
        <v>37.647829021346503</v>
      </c>
      <c r="N958">
        <v>0.39427336992816697</v>
      </c>
      <c r="O958">
        <v>28.290389972144801</v>
      </c>
      <c r="P958">
        <v>70.091797453360897</v>
      </c>
      <c r="Q958">
        <v>0.19175039032242899</v>
      </c>
    </row>
    <row r="959" spans="1:17" hidden="1" x14ac:dyDescent="0.3">
      <c r="A959" t="s">
        <v>2069</v>
      </c>
      <c r="B959" t="s">
        <v>2070</v>
      </c>
      <c r="C959" t="s">
        <v>3128</v>
      </c>
      <c r="D959" t="s">
        <v>48</v>
      </c>
      <c r="E959">
        <v>2920.108544145</v>
      </c>
      <c r="F959">
        <v>345.15</v>
      </c>
      <c r="G959">
        <v>24.7744011567328</v>
      </c>
      <c r="H959">
        <v>-5.3676278467236704</v>
      </c>
      <c r="I959">
        <v>21.369303117678101</v>
      </c>
      <c r="J959">
        <v>-0.64035210891541094</v>
      </c>
      <c r="K959">
        <v>367.11344652698199</v>
      </c>
      <c r="L959">
        <v>323.71652413309403</v>
      </c>
      <c r="M959">
        <v>32.449261864196401</v>
      </c>
      <c r="N959">
        <v>0.51296987623360302</v>
      </c>
      <c r="O959">
        <v>20.237577864696501</v>
      </c>
      <c r="P959">
        <v>64.278914802475001</v>
      </c>
      <c r="Q959">
        <v>7.6781799519792998E-2</v>
      </c>
    </row>
    <row r="960" spans="1:17" hidden="1" x14ac:dyDescent="0.3">
      <c r="A960" t="s">
        <v>2071</v>
      </c>
      <c r="B960" t="s">
        <v>2072</v>
      </c>
      <c r="C960" t="s">
        <v>3128</v>
      </c>
      <c r="D960" t="s">
        <v>249</v>
      </c>
      <c r="E960">
        <v>2904.4641818499999</v>
      </c>
      <c r="F960">
        <v>899.5</v>
      </c>
      <c r="G960">
        <v>19.523360814657099</v>
      </c>
      <c r="H960">
        <v>13.6043815447526</v>
      </c>
      <c r="I960">
        <v>47.086241083944799</v>
      </c>
      <c r="J960">
        <v>2.6896076705179399</v>
      </c>
      <c r="K960">
        <v>841.75045292638197</v>
      </c>
      <c r="L960">
        <v>723.709279205955</v>
      </c>
      <c r="M960">
        <v>47.571891296422102</v>
      </c>
      <c r="N960">
        <v>1.21951864392728</v>
      </c>
      <c r="O960">
        <v>8.2212340188994002</v>
      </c>
      <c r="P960">
        <v>70.343717450998895</v>
      </c>
      <c r="Q960">
        <v>3.0388607610873E-2</v>
      </c>
    </row>
    <row r="961" spans="1:17" hidden="1" x14ac:dyDescent="0.3">
      <c r="A961" t="s">
        <v>2073</v>
      </c>
      <c r="B961" t="s">
        <v>2074</v>
      </c>
      <c r="C961" t="s">
        <v>3128</v>
      </c>
      <c r="D961" t="s">
        <v>48</v>
      </c>
      <c r="E961">
        <v>2900.3457628799902</v>
      </c>
      <c r="F961">
        <v>763.2</v>
      </c>
      <c r="G961">
        <v>-26.282334345033298</v>
      </c>
      <c r="H961">
        <v>0.63862819119671599</v>
      </c>
      <c r="I961">
        <v>-19.389541698350499</v>
      </c>
      <c r="J961">
        <v>-2.17098889941358</v>
      </c>
      <c r="K961">
        <v>841.13785519517603</v>
      </c>
      <c r="L961">
        <v>876.15691990836694</v>
      </c>
      <c r="M961">
        <v>32.005802448601699</v>
      </c>
      <c r="N961">
        <v>0.80936000804081698</v>
      </c>
      <c r="O961">
        <v>80.293501048218005</v>
      </c>
      <c r="P961">
        <v>7.6597545493017396</v>
      </c>
    </row>
    <row r="962" spans="1:17" hidden="1" x14ac:dyDescent="0.3">
      <c r="A962" t="s">
        <v>2075</v>
      </c>
      <c r="B962" t="s">
        <v>2076</v>
      </c>
      <c r="C962" t="s">
        <v>3128</v>
      </c>
      <c r="D962" t="s">
        <v>54</v>
      </c>
      <c r="E962">
        <v>2895.6526401699998</v>
      </c>
      <c r="F962">
        <v>462.85</v>
      </c>
      <c r="G962">
        <v>-15.985172820181599</v>
      </c>
      <c r="H962">
        <v>-1.9356894688001001</v>
      </c>
      <c r="I962">
        <v>-9.9641970451692696</v>
      </c>
      <c r="J962">
        <v>0.15772978121532699</v>
      </c>
      <c r="K962">
        <v>498.90122528718098</v>
      </c>
      <c r="L962">
        <v>481.84233559191398</v>
      </c>
      <c r="M962">
        <v>28.817530532399001</v>
      </c>
      <c r="N962">
        <v>0.77113310889658404</v>
      </c>
      <c r="O962">
        <v>28.551366533434098</v>
      </c>
      <c r="P962">
        <v>26.289222373806201</v>
      </c>
      <c r="Q962">
        <v>4.8245000210196003E-2</v>
      </c>
    </row>
    <row r="963" spans="1:17" hidden="1" x14ac:dyDescent="0.3">
      <c r="A963" t="s">
        <v>2077</v>
      </c>
      <c r="B963" t="s">
        <v>2078</v>
      </c>
      <c r="C963" t="s">
        <v>3128</v>
      </c>
      <c r="D963" t="s">
        <v>128</v>
      </c>
      <c r="E963">
        <v>2883.4537804799902</v>
      </c>
      <c r="F963">
        <v>94.08</v>
      </c>
      <c r="G963">
        <v>-43.606633058577302</v>
      </c>
      <c r="H963">
        <v>1.7606260648810099</v>
      </c>
      <c r="I963">
        <v>-12.124672785936299</v>
      </c>
      <c r="J963">
        <v>0.186343586095222</v>
      </c>
      <c r="K963">
        <v>101.63529733023</v>
      </c>
      <c r="L963">
        <v>102.71818085621599</v>
      </c>
      <c r="M963">
        <v>30.3728543540789</v>
      </c>
      <c r="N963">
        <v>0.60169121056306696</v>
      </c>
      <c r="O963">
        <v>71.875</v>
      </c>
      <c r="P963">
        <v>6.9212410501193302</v>
      </c>
      <c r="Q963">
        <v>0.185255512751304</v>
      </c>
    </row>
    <row r="964" spans="1:17" hidden="1" x14ac:dyDescent="0.3">
      <c r="A964" t="s">
        <v>2079</v>
      </c>
      <c r="B964" t="s">
        <v>2080</v>
      </c>
      <c r="C964" t="s">
        <v>3128</v>
      </c>
      <c r="D964" t="s">
        <v>234</v>
      </c>
      <c r="E964">
        <v>2878.1356190249999</v>
      </c>
      <c r="F964">
        <v>1905.25</v>
      </c>
      <c r="G964">
        <v>34.624922030988699</v>
      </c>
      <c r="H964">
        <v>19.9846450361153</v>
      </c>
      <c r="I964">
        <v>20.176419410933999</v>
      </c>
      <c r="J964">
        <v>11.9140808505945</v>
      </c>
      <c r="K964">
        <v>1669.7741450890401</v>
      </c>
      <c r="L964">
        <v>1552.86990837178</v>
      </c>
      <c r="M964">
        <v>70.2483264130381</v>
      </c>
      <c r="N964">
        <v>2.3647580496918099</v>
      </c>
      <c r="O964">
        <v>7.8729825482220104</v>
      </c>
      <c r="P964">
        <v>68.159752868490699</v>
      </c>
      <c r="Q964">
        <v>4.4075569003336999E-2</v>
      </c>
    </row>
    <row r="965" spans="1:17" hidden="1" x14ac:dyDescent="0.3">
      <c r="A965" t="s">
        <v>2081</v>
      </c>
      <c r="B965" t="s">
        <v>2082</v>
      </c>
      <c r="C965" t="s">
        <v>3128</v>
      </c>
      <c r="D965" t="s">
        <v>57</v>
      </c>
      <c r="E965">
        <v>2876.1925910079999</v>
      </c>
      <c r="F965">
        <v>190.16</v>
      </c>
      <c r="G965">
        <v>5.2697679868349798</v>
      </c>
      <c r="H965">
        <v>-7.2435922344684798</v>
      </c>
      <c r="I965">
        <v>0.33905900374700498</v>
      </c>
      <c r="J965">
        <v>-1.04750195862974</v>
      </c>
      <c r="K965">
        <v>217.92427889581401</v>
      </c>
      <c r="L965">
        <v>206.77844423581101</v>
      </c>
      <c r="M965">
        <v>23.561232259761901</v>
      </c>
      <c r="N965">
        <v>0.44771499872352799</v>
      </c>
      <c r="O965">
        <v>41.933108960875003</v>
      </c>
      <c r="P965">
        <v>30.9191049913941</v>
      </c>
      <c r="Q965">
        <v>9.7362826504237998E-2</v>
      </c>
    </row>
    <row r="966" spans="1:17" hidden="1" x14ac:dyDescent="0.3">
      <c r="A966" t="s">
        <v>2083</v>
      </c>
      <c r="B966" t="s">
        <v>2084</v>
      </c>
      <c r="C966" t="s">
        <v>3128</v>
      </c>
      <c r="D966" t="s">
        <v>75</v>
      </c>
      <c r="E966">
        <v>2868.8825734799998</v>
      </c>
      <c r="F966">
        <v>222.53</v>
      </c>
      <c r="G966">
        <v>35.159554921944</v>
      </c>
      <c r="H966">
        <v>4.1644141079903196</v>
      </c>
      <c r="I966">
        <v>30.443357957727901</v>
      </c>
      <c r="J966">
        <v>11.3122163148259</v>
      </c>
      <c r="K966">
        <v>229.07360928956999</v>
      </c>
      <c r="L966">
        <v>211.36976945900599</v>
      </c>
      <c r="M966">
        <v>47.4881881813074</v>
      </c>
      <c r="N966">
        <v>1.1743398201445401</v>
      </c>
      <c r="O966">
        <v>26.6301172875567</v>
      </c>
      <c r="P966">
        <v>58.836545324767997</v>
      </c>
      <c r="Q966">
        <v>5.4823891898537001E-2</v>
      </c>
    </row>
    <row r="967" spans="1:17" hidden="1" x14ac:dyDescent="0.3">
      <c r="A967" t="s">
        <v>2085</v>
      </c>
      <c r="B967" t="s">
        <v>2086</v>
      </c>
      <c r="C967" t="s">
        <v>3128</v>
      </c>
      <c r="D967" t="s">
        <v>138</v>
      </c>
      <c r="E967">
        <v>2868.8561025899999</v>
      </c>
      <c r="F967">
        <v>61.59</v>
      </c>
      <c r="G967">
        <v>17.549813990285202</v>
      </c>
      <c r="H967">
        <v>1.0399391205906401</v>
      </c>
      <c r="I967">
        <v>-6.4361626478228899</v>
      </c>
      <c r="J967">
        <v>0.310707834721557</v>
      </c>
      <c r="K967">
        <v>69.667844991121598</v>
      </c>
      <c r="M967">
        <v>36.409758566484797</v>
      </c>
      <c r="N967">
        <v>1.0204541826950599</v>
      </c>
      <c r="O967">
        <v>76.246143854521804</v>
      </c>
      <c r="P967">
        <v>71.0833333333333</v>
      </c>
    </row>
    <row r="968" spans="1:17" hidden="1" x14ac:dyDescent="0.3">
      <c r="A968" t="s">
        <v>2087</v>
      </c>
      <c r="B968" t="s">
        <v>2088</v>
      </c>
      <c r="C968" t="s">
        <v>3128</v>
      </c>
      <c r="D968" t="s">
        <v>423</v>
      </c>
      <c r="E968">
        <v>2863.0297375999999</v>
      </c>
      <c r="F968">
        <v>504.8</v>
      </c>
      <c r="G968">
        <v>-6.9970027008828897</v>
      </c>
      <c r="H968">
        <v>0.14715193154183301</v>
      </c>
      <c r="I968">
        <v>-19.314805952364601</v>
      </c>
      <c r="J968">
        <v>4.1648169348412898</v>
      </c>
      <c r="K968">
        <v>517.21944845054099</v>
      </c>
      <c r="L968">
        <v>510.71557471332</v>
      </c>
      <c r="M968">
        <v>42.8272929721265</v>
      </c>
      <c r="N968">
        <v>1.00974246783752</v>
      </c>
      <c r="O968">
        <v>30.7349445324881</v>
      </c>
      <c r="P968">
        <v>20.7511063269943</v>
      </c>
      <c r="Q968">
        <v>-1.246660222034E-3</v>
      </c>
    </row>
    <row r="969" spans="1:17" hidden="1" x14ac:dyDescent="0.3">
      <c r="A969" t="s">
        <v>2089</v>
      </c>
      <c r="B969" t="s">
        <v>2090</v>
      </c>
      <c r="C969" t="s">
        <v>3128</v>
      </c>
      <c r="D969" t="s">
        <v>117</v>
      </c>
      <c r="E969">
        <v>2861.2583705299999</v>
      </c>
      <c r="F969">
        <v>16.57</v>
      </c>
      <c r="G969">
        <v>57.7752824392958</v>
      </c>
      <c r="H969">
        <v>-7.1126651058794597</v>
      </c>
      <c r="I969">
        <v>-19.371977795448</v>
      </c>
      <c r="J969">
        <v>-2.6610000253541499</v>
      </c>
      <c r="K969">
        <v>18.393821929258198</v>
      </c>
      <c r="L969">
        <v>18.290289609693598</v>
      </c>
      <c r="M969">
        <v>34.424832592747102</v>
      </c>
      <c r="N969">
        <v>0.50577722511643497</v>
      </c>
      <c r="O969">
        <v>104.88835244417599</v>
      </c>
      <c r="P969">
        <v>81.888035126234897</v>
      </c>
      <c r="Q969">
        <v>0.10573763536106399</v>
      </c>
    </row>
    <row r="970" spans="1:17" hidden="1" x14ac:dyDescent="0.3">
      <c r="A970" t="s">
        <v>2091</v>
      </c>
      <c r="B970" t="s">
        <v>2092</v>
      </c>
      <c r="C970" t="s">
        <v>3128</v>
      </c>
      <c r="D970" t="s">
        <v>51</v>
      </c>
      <c r="E970">
        <v>2858.1083918250001</v>
      </c>
      <c r="F970">
        <v>310.14999999999998</v>
      </c>
      <c r="G970">
        <v>-28.362691872848899</v>
      </c>
      <c r="H970">
        <v>-1.5744125999908001</v>
      </c>
      <c r="I970">
        <v>-8.7279529201979393</v>
      </c>
      <c r="J970">
        <v>2.0193766139838498</v>
      </c>
      <c r="K970">
        <v>329.68048169837903</v>
      </c>
      <c r="L970">
        <v>338.97665847730502</v>
      </c>
      <c r="M970">
        <v>43.8010787349643</v>
      </c>
      <c r="N970">
        <v>0.69422440388741502</v>
      </c>
      <c r="O970">
        <v>33.806222795421498</v>
      </c>
      <c r="P970">
        <v>8.2170272156315303</v>
      </c>
      <c r="Q970">
        <v>-6.8487720615770006E-2</v>
      </c>
    </row>
    <row r="971" spans="1:17" hidden="1" x14ac:dyDescent="0.3">
      <c r="A971" t="s">
        <v>2093</v>
      </c>
      <c r="B971" t="s">
        <v>2094</v>
      </c>
      <c r="C971" t="s">
        <v>3128</v>
      </c>
      <c r="D971" t="s">
        <v>271</v>
      </c>
      <c r="E971">
        <v>2857.6813219999999</v>
      </c>
      <c r="F971">
        <v>2097.35</v>
      </c>
      <c r="G971">
        <v>38.601261076297099</v>
      </c>
      <c r="H971">
        <v>41.456771332355899</v>
      </c>
      <c r="I971">
        <v>55.181407808858097</v>
      </c>
      <c r="J971">
        <v>32.497086074365399</v>
      </c>
      <c r="K971">
        <v>1599.13829970044</v>
      </c>
      <c r="L971">
        <v>1445.80169626458</v>
      </c>
      <c r="M971">
        <v>93.510648870249</v>
      </c>
      <c r="N971">
        <v>1.4764059944933701</v>
      </c>
      <c r="O971">
        <v>5.8454716666269197</v>
      </c>
      <c r="P971">
        <v>76.991561181434605</v>
      </c>
      <c r="Q971">
        <v>7.6450790242974007E-2</v>
      </c>
    </row>
    <row r="972" spans="1:17" hidden="1" x14ac:dyDescent="0.3">
      <c r="A972" t="s">
        <v>2095</v>
      </c>
      <c r="B972" t="s">
        <v>2096</v>
      </c>
      <c r="C972" t="s">
        <v>3128</v>
      </c>
      <c r="D972" t="s">
        <v>1316</v>
      </c>
      <c r="E972">
        <v>2834.9332853400001</v>
      </c>
      <c r="F972">
        <v>3122.6</v>
      </c>
      <c r="G972">
        <v>20.486655295390001</v>
      </c>
      <c r="H972">
        <v>-1.2727232557583501</v>
      </c>
      <c r="I972">
        <v>40.491419068942797</v>
      </c>
      <c r="J972">
        <v>1.4604177587938401</v>
      </c>
      <c r="K972">
        <v>3212.2416999059701</v>
      </c>
      <c r="L972">
        <v>2749.3868805426901</v>
      </c>
      <c r="M972">
        <v>38.223478802199502</v>
      </c>
      <c r="N972">
        <v>0.74084789269501194</v>
      </c>
      <c r="O972">
        <v>17.5766989047588</v>
      </c>
      <c r="P972">
        <v>54.967741935483801</v>
      </c>
      <c r="Q972">
        <v>0.19578774678778799</v>
      </c>
    </row>
    <row r="973" spans="1:17" hidden="1" x14ac:dyDescent="0.3">
      <c r="A973" t="s">
        <v>2097</v>
      </c>
      <c r="B973" t="s">
        <v>2098</v>
      </c>
      <c r="C973" t="s">
        <v>3128</v>
      </c>
      <c r="D973" t="s">
        <v>80</v>
      </c>
      <c r="E973">
        <v>2833.1556124799999</v>
      </c>
      <c r="F973">
        <v>31.44</v>
      </c>
      <c r="G973">
        <v>110.633146858816</v>
      </c>
      <c r="H973">
        <v>4.7775266639808098</v>
      </c>
      <c r="I973">
        <v>16.711613535821201</v>
      </c>
      <c r="J973">
        <v>-10.225194817478499</v>
      </c>
      <c r="K973">
        <v>31.7084502537035</v>
      </c>
      <c r="L973">
        <v>26.5705328840295</v>
      </c>
      <c r="M973">
        <v>32.294731596185201</v>
      </c>
      <c r="N973">
        <v>1.87533172103284</v>
      </c>
      <c r="O973">
        <v>31.488549618320601</v>
      </c>
      <c r="P973">
        <v>131.79954908474701</v>
      </c>
      <c r="Q973">
        <v>7.4072002612560001E-2</v>
      </c>
    </row>
    <row r="974" spans="1:17" x14ac:dyDescent="0.3">
      <c r="A974" t="s">
        <v>2099</v>
      </c>
      <c r="B974" t="s">
        <v>2100</v>
      </c>
      <c r="C974" t="s">
        <v>3123</v>
      </c>
      <c r="D974" t="s">
        <v>449</v>
      </c>
      <c r="E974">
        <v>2833.0194081200002</v>
      </c>
      <c r="F974">
        <v>393.2</v>
      </c>
      <c r="G974">
        <v>-12.3070445293639</v>
      </c>
      <c r="H974">
        <v>-14.5988735178433</v>
      </c>
      <c r="I974">
        <v>-15.1406436461212</v>
      </c>
      <c r="J974">
        <v>2.0460512128338699</v>
      </c>
      <c r="K974">
        <v>451.460974330319</v>
      </c>
      <c r="L974">
        <v>456.30203373983198</v>
      </c>
      <c r="M974">
        <v>22.933057438452199</v>
      </c>
      <c r="N974">
        <v>1.0725861061714099</v>
      </c>
      <c r="O974">
        <v>41.0732451678535</v>
      </c>
      <c r="P974">
        <v>10.4494382022471</v>
      </c>
      <c r="Q974">
        <v>-0.10939780973332699</v>
      </c>
    </row>
    <row r="975" spans="1:17" hidden="1" x14ac:dyDescent="0.3">
      <c r="A975" t="s">
        <v>2101</v>
      </c>
      <c r="B975" t="s">
        <v>2102</v>
      </c>
      <c r="C975" t="s">
        <v>3128</v>
      </c>
      <c r="D975" t="s">
        <v>2103</v>
      </c>
      <c r="E975">
        <v>2831.5287067599902</v>
      </c>
      <c r="F975">
        <v>623.9</v>
      </c>
      <c r="G975">
        <v>65.350787609644499</v>
      </c>
      <c r="H975">
        <v>-16.398270660582</v>
      </c>
      <c r="I975">
        <v>54.175032606103301</v>
      </c>
      <c r="J975">
        <v>-5.5652444424403997</v>
      </c>
      <c r="K975">
        <v>718.58266400761602</v>
      </c>
      <c r="L975">
        <v>530.87623971439598</v>
      </c>
      <c r="M975">
        <v>10.946919268335799</v>
      </c>
      <c r="N975">
        <v>0.31469314720549402</v>
      </c>
      <c r="O975">
        <v>35.758935726879301</v>
      </c>
      <c r="P975">
        <v>143.90148553557401</v>
      </c>
    </row>
    <row r="976" spans="1:17" hidden="1" x14ac:dyDescent="0.3">
      <c r="A976" t="s">
        <v>2104</v>
      </c>
      <c r="B976" t="s">
        <v>2105</v>
      </c>
      <c r="C976" t="s">
        <v>3128</v>
      </c>
      <c r="D976" t="s">
        <v>208</v>
      </c>
      <c r="E976">
        <v>2816.03707407</v>
      </c>
      <c r="F976">
        <v>6450.95</v>
      </c>
      <c r="G976">
        <v>113.69970739852</v>
      </c>
      <c r="H976">
        <v>17.143249254433801</v>
      </c>
      <c r="I976">
        <v>46.9146940851385</v>
      </c>
      <c r="J976">
        <v>10.8205585493619</v>
      </c>
      <c r="K976">
        <v>6514.6063912944601</v>
      </c>
      <c r="L976">
        <v>5344.1542830154704</v>
      </c>
      <c r="M976">
        <v>42.3659012284648</v>
      </c>
      <c r="N976">
        <v>1.42692967892459</v>
      </c>
      <c r="O976">
        <v>27.6005859602074</v>
      </c>
      <c r="P976">
        <v>137.38109694393799</v>
      </c>
      <c r="Q976">
        <v>0.132906774551797</v>
      </c>
    </row>
    <row r="977" spans="1:17" hidden="1" x14ac:dyDescent="0.3">
      <c r="A977" t="s">
        <v>2106</v>
      </c>
      <c r="B977" t="s">
        <v>2107</v>
      </c>
      <c r="C977" t="s">
        <v>3128</v>
      </c>
      <c r="D977" t="s">
        <v>215</v>
      </c>
      <c r="E977">
        <v>2815.3801493999999</v>
      </c>
      <c r="F977">
        <v>296.39999999999998</v>
      </c>
      <c r="G977">
        <v>2.7725482235776902</v>
      </c>
      <c r="H977">
        <v>34.629475167223298</v>
      </c>
      <c r="I977">
        <v>45.145164176451203</v>
      </c>
      <c r="J977">
        <v>0.11639292427623001</v>
      </c>
      <c r="K977">
        <v>274.37060587123398</v>
      </c>
      <c r="L977">
        <v>234.22789015281501</v>
      </c>
      <c r="M977">
        <v>41.507963221032703</v>
      </c>
      <c r="N977">
        <v>0.93365850095396097</v>
      </c>
      <c r="O977">
        <v>15.3846153846153</v>
      </c>
      <c r="P977">
        <v>71.676802780191096</v>
      </c>
      <c r="Q977">
        <v>8.8339453603960005E-2</v>
      </c>
    </row>
    <row r="978" spans="1:17" hidden="1" x14ac:dyDescent="0.3">
      <c r="A978" t="s">
        <v>2108</v>
      </c>
      <c r="B978" t="s">
        <v>2109</v>
      </c>
      <c r="C978" t="s">
        <v>3128</v>
      </c>
      <c r="D978" t="s">
        <v>404</v>
      </c>
      <c r="E978">
        <v>2813.4709214999998</v>
      </c>
      <c r="F978">
        <v>216.75</v>
      </c>
      <c r="G978">
        <v>330.06707336478399</v>
      </c>
      <c r="H978">
        <v>20.918959267277899</v>
      </c>
      <c r="I978">
        <v>163.66249308345101</v>
      </c>
      <c r="J978">
        <v>21.951982332499998</v>
      </c>
      <c r="K978">
        <v>174.58138361237999</v>
      </c>
      <c r="L978">
        <v>127.172090790583</v>
      </c>
      <c r="M978">
        <v>81.263553033464603</v>
      </c>
      <c r="N978">
        <v>3.3094079981228899</v>
      </c>
      <c r="O978">
        <v>0</v>
      </c>
      <c r="P978">
        <v>374.808324205914</v>
      </c>
      <c r="Q978">
        <v>0.143693347544433</v>
      </c>
    </row>
    <row r="979" spans="1:17" hidden="1" x14ac:dyDescent="0.3">
      <c r="A979" t="s">
        <v>2110</v>
      </c>
      <c r="B979" t="s">
        <v>2111</v>
      </c>
      <c r="C979" t="s">
        <v>3128</v>
      </c>
      <c r="D979" t="s">
        <v>165</v>
      </c>
      <c r="E979">
        <v>2811.7719374500002</v>
      </c>
      <c r="F979">
        <v>429.1</v>
      </c>
      <c r="G979">
        <v>13.4320921278958</v>
      </c>
      <c r="H979">
        <v>10.2421954360768</v>
      </c>
      <c r="I979">
        <v>41.817980066524797</v>
      </c>
      <c r="J979">
        <v>-16.5431311779477</v>
      </c>
      <c r="K979">
        <v>457.38324161786397</v>
      </c>
      <c r="L979">
        <v>397.25950310834298</v>
      </c>
      <c r="M979">
        <v>24.5220190881607</v>
      </c>
      <c r="N979">
        <v>1.36510410395702</v>
      </c>
      <c r="O979">
        <v>30.424143556280502</v>
      </c>
      <c r="P979">
        <v>73.724696356275302</v>
      </c>
      <c r="Q979">
        <v>9.9679229194261004E-2</v>
      </c>
    </row>
    <row r="980" spans="1:17" hidden="1" x14ac:dyDescent="0.3">
      <c r="A980" t="s">
        <v>2112</v>
      </c>
      <c r="B980" t="s">
        <v>2113</v>
      </c>
      <c r="C980" t="s">
        <v>3128</v>
      </c>
      <c r="D980" t="s">
        <v>21</v>
      </c>
      <c r="E980">
        <v>2809.3329414999998</v>
      </c>
      <c r="F980">
        <v>707.75</v>
      </c>
      <c r="G980">
        <v>102.380660313551</v>
      </c>
      <c r="H980">
        <v>-0.30147887352973801</v>
      </c>
      <c r="I980">
        <v>25.534352338267698</v>
      </c>
      <c r="J980">
        <v>-3.5930070394494802</v>
      </c>
      <c r="K980">
        <v>755.47891183342404</v>
      </c>
      <c r="L980">
        <v>649.04434284039803</v>
      </c>
      <c r="M980">
        <v>34.296834050287103</v>
      </c>
      <c r="N980">
        <v>1.7322196922962101</v>
      </c>
      <c r="O980">
        <v>22.218297421405801</v>
      </c>
      <c r="P980">
        <v>132.506570302233</v>
      </c>
      <c r="Q980">
        <v>9.0519374116511994E-2</v>
      </c>
    </row>
    <row r="981" spans="1:17" hidden="1" x14ac:dyDescent="0.3">
      <c r="A981" t="s">
        <v>2114</v>
      </c>
      <c r="B981" t="s">
        <v>2115</v>
      </c>
      <c r="C981" t="s">
        <v>3128</v>
      </c>
      <c r="D981" t="s">
        <v>2116</v>
      </c>
      <c r="E981">
        <v>2807</v>
      </c>
      <c r="F981">
        <v>561.4</v>
      </c>
      <c r="G981">
        <v>146.16693110740201</v>
      </c>
      <c r="H981">
        <v>2.9401384995908302</v>
      </c>
      <c r="I981">
        <v>-11.389625772958601</v>
      </c>
      <c r="J981">
        <v>-18.7301757489133</v>
      </c>
      <c r="K981">
        <v>579.48153667076997</v>
      </c>
      <c r="M981">
        <v>35.434234084497</v>
      </c>
      <c r="N981">
        <v>1.9785833346478801</v>
      </c>
      <c r="O981">
        <v>36.952262201638703</v>
      </c>
      <c r="P981">
        <v>180.7</v>
      </c>
    </row>
    <row r="982" spans="1:17" x14ac:dyDescent="0.3">
      <c r="A982" t="s">
        <v>2117</v>
      </c>
      <c r="B982" t="s">
        <v>2118</v>
      </c>
      <c r="C982" t="s">
        <v>3117</v>
      </c>
      <c r="D982" t="s">
        <v>160</v>
      </c>
      <c r="E982">
        <v>2804.6927864549998</v>
      </c>
      <c r="F982">
        <v>178.89</v>
      </c>
      <c r="G982">
        <v>-10.0546009836949</v>
      </c>
      <c r="H982">
        <v>9.8091771232863003</v>
      </c>
      <c r="I982">
        <v>-16.733182162468001</v>
      </c>
      <c r="J982">
        <v>4.85956668556266</v>
      </c>
      <c r="K982">
        <v>186.13392702208799</v>
      </c>
      <c r="L982">
        <v>185.80416363767301</v>
      </c>
      <c r="M982">
        <v>39.1555082063051</v>
      </c>
      <c r="N982">
        <v>0.58025320677162995</v>
      </c>
      <c r="O982">
        <v>58.1977751690983</v>
      </c>
      <c r="P982">
        <v>34.5037593984962</v>
      </c>
      <c r="Q982">
        <v>-1.9671159630121001E-2</v>
      </c>
    </row>
    <row r="983" spans="1:17" hidden="1" x14ac:dyDescent="0.3">
      <c r="A983" t="s">
        <v>2119</v>
      </c>
      <c r="B983" t="s">
        <v>2120</v>
      </c>
      <c r="C983" t="s">
        <v>3128</v>
      </c>
      <c r="D983" t="s">
        <v>24</v>
      </c>
      <c r="E983">
        <v>2801.4094768300001</v>
      </c>
      <c r="F983">
        <v>336.65</v>
      </c>
      <c r="G983">
        <v>-0.43841226717179499</v>
      </c>
      <c r="H983">
        <v>-8.1680200575428596</v>
      </c>
      <c r="I983">
        <v>13.264416501079999</v>
      </c>
      <c r="J983">
        <v>-2.7606436008664899</v>
      </c>
      <c r="K983">
        <v>381.92321023031099</v>
      </c>
      <c r="L983">
        <v>342.96265985005601</v>
      </c>
      <c r="M983">
        <v>23.558176354434501</v>
      </c>
      <c r="N983">
        <v>0.22054516566485799</v>
      </c>
      <c r="O983">
        <v>38.719738600920799</v>
      </c>
      <c r="P983">
        <v>34.983961507618197</v>
      </c>
      <c r="Q983">
        <v>-3.1017991961853002E-2</v>
      </c>
    </row>
    <row r="984" spans="1:17" x14ac:dyDescent="0.3">
      <c r="A984" t="s">
        <v>2121</v>
      </c>
      <c r="B984" t="s">
        <v>2122</v>
      </c>
      <c r="C984" t="s">
        <v>3115</v>
      </c>
      <c r="D984" t="s">
        <v>203</v>
      </c>
      <c r="E984">
        <v>2796.1512868059999</v>
      </c>
      <c r="F984">
        <v>204.02</v>
      </c>
      <c r="G984">
        <v>-30.531129014025101</v>
      </c>
      <c r="H984">
        <v>-5.9109431331093996</v>
      </c>
      <c r="I984">
        <v>-21.2541895984813</v>
      </c>
      <c r="J984">
        <v>-5.2595680651776204</v>
      </c>
      <c r="K984">
        <v>235.78634198050699</v>
      </c>
      <c r="L984">
        <v>241.39431505417201</v>
      </c>
      <c r="M984">
        <v>23.3532127947453</v>
      </c>
      <c r="N984">
        <v>0.86862528690260499</v>
      </c>
      <c r="O984">
        <v>41.628271738064797</v>
      </c>
      <c r="P984">
        <v>2.1376720901126398</v>
      </c>
      <c r="Q984">
        <v>-2.7765744406549001E-2</v>
      </c>
    </row>
    <row r="985" spans="1:17" hidden="1" x14ac:dyDescent="0.3">
      <c r="A985" t="s">
        <v>2123</v>
      </c>
      <c r="B985" t="s">
        <v>2124</v>
      </c>
      <c r="C985" t="s">
        <v>3128</v>
      </c>
      <c r="D985" t="s">
        <v>385</v>
      </c>
      <c r="E985">
        <v>2792.2282653749999</v>
      </c>
      <c r="F985">
        <v>1871.15</v>
      </c>
      <c r="G985">
        <v>-36.401175380475699</v>
      </c>
      <c r="H985">
        <v>3.4786169364162798</v>
      </c>
      <c r="I985">
        <v>-4.7179496989124203</v>
      </c>
      <c r="J985">
        <v>0.16966988696858101</v>
      </c>
      <c r="K985">
        <v>1909.55732476964</v>
      </c>
      <c r="L985">
        <v>1949.7684238010099</v>
      </c>
      <c r="M985">
        <v>32.6659249255774</v>
      </c>
      <c r="N985">
        <v>0.72009753209211602</v>
      </c>
      <c r="O985">
        <v>24.7895679127809</v>
      </c>
      <c r="P985">
        <v>10.7189349112426</v>
      </c>
      <c r="Q985">
        <v>-6.1399761547277998E-2</v>
      </c>
    </row>
    <row r="986" spans="1:17" hidden="1" x14ac:dyDescent="0.3">
      <c r="A986" t="s">
        <v>2125</v>
      </c>
      <c r="B986" t="s">
        <v>2126</v>
      </c>
      <c r="C986" t="s">
        <v>3128</v>
      </c>
      <c r="D986" t="s">
        <v>287</v>
      </c>
      <c r="E986">
        <v>2787.4439805480001</v>
      </c>
      <c r="F986">
        <v>94.44</v>
      </c>
      <c r="G986">
        <v>58.0366338271999</v>
      </c>
      <c r="H986">
        <v>5.7080571752259202</v>
      </c>
      <c r="I986">
        <v>78.775690196907604</v>
      </c>
      <c r="J986">
        <v>-0.99829026993717795</v>
      </c>
      <c r="K986">
        <v>96.178109995648896</v>
      </c>
      <c r="L986">
        <v>75.336511393914805</v>
      </c>
      <c r="M986">
        <v>34.106059552836697</v>
      </c>
      <c r="N986">
        <v>0.579442404187263</v>
      </c>
      <c r="O986">
        <v>19.652689538331199</v>
      </c>
      <c r="P986">
        <v>105.52774755168601</v>
      </c>
      <c r="Q986">
        <v>8.6039373952522993E-2</v>
      </c>
    </row>
    <row r="987" spans="1:17" hidden="1" x14ac:dyDescent="0.3">
      <c r="A987" t="s">
        <v>2127</v>
      </c>
      <c r="B987" t="s">
        <v>2128</v>
      </c>
      <c r="C987" t="s">
        <v>3128</v>
      </c>
      <c r="D987" t="s">
        <v>27</v>
      </c>
      <c r="E987">
        <v>2773.89</v>
      </c>
      <c r="F987">
        <v>44.03</v>
      </c>
      <c r="G987">
        <v>36.930545709436998</v>
      </c>
      <c r="H987">
        <v>-1.14947586871886</v>
      </c>
      <c r="I987">
        <v>24.6544556503124</v>
      </c>
      <c r="J987">
        <v>1.52590362378098</v>
      </c>
      <c r="K987">
        <v>51.683758602361998</v>
      </c>
      <c r="L987">
        <v>47.791782236368</v>
      </c>
      <c r="M987">
        <v>26.735865652259999</v>
      </c>
      <c r="N987">
        <v>0.41047895110181798</v>
      </c>
      <c r="O987">
        <v>131.50124914830701</v>
      </c>
      <c r="P987">
        <v>63.074074074073998</v>
      </c>
      <c r="Q987">
        <v>8.3629620062216997E-2</v>
      </c>
    </row>
    <row r="988" spans="1:17" hidden="1" x14ac:dyDescent="0.3">
      <c r="A988" t="s">
        <v>2129</v>
      </c>
      <c r="B988" t="s">
        <v>2130</v>
      </c>
      <c r="C988" t="s">
        <v>3128</v>
      </c>
      <c r="D988" t="s">
        <v>420</v>
      </c>
      <c r="E988">
        <v>2742.1810312500002</v>
      </c>
      <c r="F988">
        <v>3581.25</v>
      </c>
      <c r="G988">
        <v>-44.675020521921901</v>
      </c>
      <c r="H988">
        <v>-5.0781868677506097</v>
      </c>
      <c r="I988">
        <v>-16.309890270066902</v>
      </c>
      <c r="J988">
        <v>-0.48309592026061399</v>
      </c>
      <c r="K988">
        <v>4003.0868523791701</v>
      </c>
      <c r="L988">
        <v>4120.1311367818398</v>
      </c>
      <c r="M988">
        <v>26.687375848766401</v>
      </c>
      <c r="N988">
        <v>0.40610415108945902</v>
      </c>
      <c r="O988">
        <v>42.324607329842898</v>
      </c>
      <c r="P988">
        <v>1.3069122077481199</v>
      </c>
      <c r="Q988">
        <v>4.9405507992956003E-2</v>
      </c>
    </row>
    <row r="989" spans="1:17" hidden="1" x14ac:dyDescent="0.3">
      <c r="A989" t="s">
        <v>2131</v>
      </c>
      <c r="B989" t="s">
        <v>2132</v>
      </c>
      <c r="C989" t="s">
        <v>3128</v>
      </c>
      <c r="D989" t="s">
        <v>2133</v>
      </c>
      <c r="E989">
        <v>2741.7211000000002</v>
      </c>
      <c r="F989">
        <v>27.85</v>
      </c>
      <c r="G989">
        <v>147.78579478034601</v>
      </c>
      <c r="H989">
        <v>4.7157616656614296</v>
      </c>
      <c r="I989">
        <v>56.760604393161202</v>
      </c>
      <c r="J989">
        <v>3.13368354077204</v>
      </c>
      <c r="K989">
        <v>27.415579373955801</v>
      </c>
      <c r="L989">
        <v>20.452095338531599</v>
      </c>
      <c r="M989">
        <v>36.340987803785502</v>
      </c>
      <c r="N989">
        <v>0.12911861557715901</v>
      </c>
      <c r="O989">
        <v>21.3644524236983</v>
      </c>
      <c r="P989">
        <v>213.449634214969</v>
      </c>
    </row>
    <row r="990" spans="1:17" x14ac:dyDescent="0.3">
      <c r="A990" t="s">
        <v>2134</v>
      </c>
      <c r="B990" t="s">
        <v>2135</v>
      </c>
      <c r="C990" t="s">
        <v>3126</v>
      </c>
      <c r="D990" t="s">
        <v>138</v>
      </c>
      <c r="E990">
        <v>2736.91876809</v>
      </c>
      <c r="F990">
        <v>360.1</v>
      </c>
      <c r="G990">
        <v>-48.279042646940901</v>
      </c>
      <c r="H990">
        <v>-1.5112805661083499</v>
      </c>
      <c r="I990">
        <v>-32.6324065652882</v>
      </c>
      <c r="J990">
        <v>3.4909668694547502</v>
      </c>
      <c r="K990">
        <v>385.63862731220303</v>
      </c>
      <c r="L990">
        <v>422.80093873392798</v>
      </c>
      <c r="M990">
        <v>37.610097557371397</v>
      </c>
      <c r="N990">
        <v>0.50546383508620696</v>
      </c>
      <c r="O990">
        <v>62.4548736462093</v>
      </c>
      <c r="P990">
        <v>4.37681159420291</v>
      </c>
      <c r="Q990">
        <v>1.2955417041207E-2</v>
      </c>
    </row>
    <row r="991" spans="1:17" hidden="1" x14ac:dyDescent="0.3">
      <c r="A991" t="s">
        <v>2136</v>
      </c>
      <c r="B991" t="s">
        <v>2137</v>
      </c>
      <c r="C991" t="s">
        <v>3128</v>
      </c>
      <c r="D991" t="s">
        <v>475</v>
      </c>
      <c r="E991">
        <v>2731.2969205300001</v>
      </c>
      <c r="F991">
        <v>4276.7</v>
      </c>
      <c r="G991">
        <v>2.0068934740776698</v>
      </c>
      <c r="H991">
        <v>0.29759925443384899</v>
      </c>
      <c r="I991">
        <v>20.5829087518946</v>
      </c>
      <c r="J991">
        <v>5.02909776007193</v>
      </c>
      <c r="K991">
        <v>4567.9544613199796</v>
      </c>
      <c r="L991">
        <v>4169.9357384731102</v>
      </c>
      <c r="M991">
        <v>29.951184752321399</v>
      </c>
      <c r="N991">
        <v>0.70334423454666894</v>
      </c>
      <c r="O991">
        <v>26.873523978768599</v>
      </c>
      <c r="P991">
        <v>49.951789064006498</v>
      </c>
      <c r="Q991">
        <v>0.12637603327560501</v>
      </c>
    </row>
    <row r="992" spans="1:17" hidden="1" x14ac:dyDescent="0.3">
      <c r="A992" t="s">
        <v>2138</v>
      </c>
      <c r="B992" t="s">
        <v>2139</v>
      </c>
      <c r="C992" t="s">
        <v>3128</v>
      </c>
      <c r="D992" t="s">
        <v>75</v>
      </c>
      <c r="E992">
        <v>2729.4350173359999</v>
      </c>
      <c r="F992">
        <v>208.82</v>
      </c>
      <c r="G992">
        <v>-40.8818962666845</v>
      </c>
      <c r="H992">
        <v>-0.84367099956221603</v>
      </c>
      <c r="I992">
        <v>-9.3664892136583902</v>
      </c>
      <c r="J992">
        <v>-1.33998307938899</v>
      </c>
      <c r="K992">
        <v>224.27683191780599</v>
      </c>
      <c r="L992">
        <v>231.433605785444</v>
      </c>
      <c r="M992">
        <v>29.959918039954999</v>
      </c>
      <c r="N992">
        <v>0.62520821938462201</v>
      </c>
      <c r="O992">
        <v>46.058806627717601</v>
      </c>
      <c r="P992">
        <v>7.6391752577319396</v>
      </c>
      <c r="Q992">
        <v>-6.0100055897260002E-2</v>
      </c>
    </row>
    <row r="993" spans="1:17" hidden="1" x14ac:dyDescent="0.3">
      <c r="A993" t="s">
        <v>2140</v>
      </c>
      <c r="B993" t="s">
        <v>2141</v>
      </c>
      <c r="C993" t="s">
        <v>3128</v>
      </c>
      <c r="D993" t="s">
        <v>528</v>
      </c>
      <c r="E993">
        <v>2708.6612146000002</v>
      </c>
      <c r="F993">
        <v>257</v>
      </c>
      <c r="G993">
        <v>-64.169285348574505</v>
      </c>
      <c r="H993">
        <v>-9.7199879548684702</v>
      </c>
      <c r="I993">
        <v>-15.7697832631809</v>
      </c>
      <c r="J993">
        <v>-6.7557381256850704</v>
      </c>
      <c r="K993">
        <v>289.83616349682598</v>
      </c>
      <c r="L993">
        <v>302.90254548868</v>
      </c>
      <c r="M993">
        <v>19.2476520681364</v>
      </c>
      <c r="N993">
        <v>0.52468182110058503</v>
      </c>
      <c r="O993">
        <v>100.155642023346</v>
      </c>
      <c r="P993">
        <v>4.4290938642827999</v>
      </c>
    </row>
    <row r="994" spans="1:17" hidden="1" x14ac:dyDescent="0.3">
      <c r="A994" t="s">
        <v>2142</v>
      </c>
      <c r="B994" t="s">
        <v>2143</v>
      </c>
      <c r="C994" t="s">
        <v>3128</v>
      </c>
      <c r="D994" t="s">
        <v>208</v>
      </c>
      <c r="E994">
        <v>2685.8902145400002</v>
      </c>
      <c r="F994">
        <v>713.05</v>
      </c>
      <c r="G994">
        <v>22.4923063466488</v>
      </c>
      <c r="H994">
        <v>17.753516681267701</v>
      </c>
      <c r="I994">
        <v>24.855283907195599</v>
      </c>
      <c r="J994">
        <v>14.347684881912199</v>
      </c>
      <c r="K994">
        <v>662.041120009373</v>
      </c>
      <c r="L994">
        <v>601.20622895579004</v>
      </c>
      <c r="M994">
        <v>54.638953899138997</v>
      </c>
      <c r="N994">
        <v>1.3787825298654499</v>
      </c>
      <c r="O994">
        <v>16.2611317579412</v>
      </c>
      <c r="P994">
        <v>45.3572520640097</v>
      </c>
      <c r="Q994">
        <v>7.1717577815548994E-2</v>
      </c>
    </row>
    <row r="995" spans="1:17" hidden="1" x14ac:dyDescent="0.3">
      <c r="A995" t="s">
        <v>2144</v>
      </c>
      <c r="B995" t="s">
        <v>2145</v>
      </c>
      <c r="C995" t="s">
        <v>3128</v>
      </c>
      <c r="D995" t="s">
        <v>809</v>
      </c>
      <c r="E995">
        <v>2683.95416135</v>
      </c>
      <c r="F995">
        <v>654.5</v>
      </c>
      <c r="G995">
        <v>-25.465276330332099</v>
      </c>
      <c r="H995">
        <v>-0.19518180706515201</v>
      </c>
      <c r="I995">
        <v>-1.2134306185224</v>
      </c>
      <c r="J995">
        <v>4.5345901682350398</v>
      </c>
      <c r="K995">
        <v>693.92702841003904</v>
      </c>
      <c r="L995">
        <v>700.31851328462994</v>
      </c>
      <c r="M995">
        <v>35.561100057094997</v>
      </c>
      <c r="N995">
        <v>1.16942362398033</v>
      </c>
      <c r="O995">
        <v>33.3231474407945</v>
      </c>
      <c r="P995">
        <v>16.625089094796799</v>
      </c>
      <c r="Q995">
        <v>-6.1398896456958001E-2</v>
      </c>
    </row>
    <row r="996" spans="1:17" hidden="1" x14ac:dyDescent="0.3">
      <c r="A996" t="s">
        <v>2146</v>
      </c>
      <c r="B996" t="s">
        <v>2147</v>
      </c>
      <c r="C996" t="s">
        <v>3128</v>
      </c>
      <c r="D996" t="s">
        <v>21</v>
      </c>
      <c r="E996">
        <v>2674.4477782499998</v>
      </c>
      <c r="F996">
        <v>210.78</v>
      </c>
      <c r="G996">
        <v>-48.3933045874832</v>
      </c>
      <c r="H996">
        <v>-5.9368877973589802</v>
      </c>
      <c r="I996">
        <v>-3.3197175151175999</v>
      </c>
      <c r="J996">
        <v>-0.46275502324303303</v>
      </c>
      <c r="K996">
        <v>237.45739091690001</v>
      </c>
      <c r="L996">
        <v>234.374927844631</v>
      </c>
      <c r="M996">
        <v>30.816066601309799</v>
      </c>
      <c r="N996">
        <v>0.420177912812772</v>
      </c>
      <c r="O996">
        <v>51.579846285226203</v>
      </c>
      <c r="P996">
        <v>25.494165277446999</v>
      </c>
      <c r="Q996">
        <v>0.107998281471127</v>
      </c>
    </row>
    <row r="997" spans="1:17" hidden="1" x14ac:dyDescent="0.3">
      <c r="A997" t="s">
        <v>2148</v>
      </c>
      <c r="B997" t="s">
        <v>2149</v>
      </c>
      <c r="C997" t="s">
        <v>3128</v>
      </c>
      <c r="D997" t="s">
        <v>2150</v>
      </c>
      <c r="E997">
        <v>2662.3061576800001</v>
      </c>
      <c r="F997">
        <v>534.85</v>
      </c>
      <c r="G997">
        <v>64.287828009852603</v>
      </c>
      <c r="H997">
        <v>21.298182587767101</v>
      </c>
      <c r="I997">
        <v>32.285469405574098</v>
      </c>
      <c r="J997">
        <v>-6.0357361820068904</v>
      </c>
      <c r="K997">
        <v>516.26561269384695</v>
      </c>
      <c r="L997">
        <v>456.03521012125998</v>
      </c>
      <c r="M997">
        <v>41.974115479573797</v>
      </c>
      <c r="N997">
        <v>0.83031955176620298</v>
      </c>
      <c r="O997">
        <v>15.920351500420599</v>
      </c>
      <c r="P997">
        <v>103.36501901140601</v>
      </c>
      <c r="Q997">
        <v>0.29654427338386702</v>
      </c>
    </row>
    <row r="998" spans="1:17" hidden="1" x14ac:dyDescent="0.3">
      <c r="A998" t="s">
        <v>2151</v>
      </c>
      <c r="B998" t="s">
        <v>2152</v>
      </c>
      <c r="C998" t="s">
        <v>3128</v>
      </c>
      <c r="D998" t="s">
        <v>21</v>
      </c>
      <c r="E998">
        <v>2656.197265365</v>
      </c>
      <c r="F998">
        <v>576.45000000000005</v>
      </c>
      <c r="G998">
        <v>66.114299528455007</v>
      </c>
      <c r="H998">
        <v>41.079234342055202</v>
      </c>
      <c r="I998">
        <v>37.638161387886797</v>
      </c>
      <c r="J998">
        <v>6.1312086058802198</v>
      </c>
      <c r="K998">
        <v>479.25215595919002</v>
      </c>
      <c r="L998">
        <v>408.11510618359102</v>
      </c>
      <c r="M998">
        <v>56.218403418686798</v>
      </c>
      <c r="N998">
        <v>1.3135179580151799</v>
      </c>
      <c r="O998">
        <v>19.828259172521399</v>
      </c>
      <c r="P998">
        <v>90.814299900695104</v>
      </c>
      <c r="Q998">
        <v>0.13271682153348299</v>
      </c>
    </row>
    <row r="999" spans="1:17" x14ac:dyDescent="0.3">
      <c r="A999" t="s">
        <v>2153</v>
      </c>
      <c r="B999" t="s">
        <v>2154</v>
      </c>
      <c r="C999" t="s">
        <v>3115</v>
      </c>
      <c r="D999" t="s">
        <v>539</v>
      </c>
      <c r="E999">
        <v>2652.3581174000001</v>
      </c>
      <c r="F999">
        <v>364.9</v>
      </c>
      <c r="G999">
        <v>-18.867551651218299</v>
      </c>
      <c r="H999">
        <v>-8.3206925489375703</v>
      </c>
      <c r="I999">
        <v>5.2642391837816103</v>
      </c>
      <c r="J999">
        <v>-0.57313690035557596</v>
      </c>
      <c r="K999">
        <v>415.41332178868601</v>
      </c>
      <c r="L999">
        <v>394.28101315504102</v>
      </c>
      <c r="M999">
        <v>22.9419587249626</v>
      </c>
      <c r="N999">
        <v>0.26771870585317598</v>
      </c>
      <c r="O999">
        <v>38.394080570019099</v>
      </c>
      <c r="P999">
        <v>23.673953567191901</v>
      </c>
      <c r="Q999">
        <v>-7.3594129345609998E-3</v>
      </c>
    </row>
    <row r="1000" spans="1:17" x14ac:dyDescent="0.3">
      <c r="A1000" t="s">
        <v>2155</v>
      </c>
      <c r="B1000" t="s">
        <v>2156</v>
      </c>
      <c r="C1000" t="s">
        <v>3119</v>
      </c>
      <c r="D1000" t="s">
        <v>271</v>
      </c>
      <c r="E1000">
        <v>2645.017754</v>
      </c>
      <c r="F1000">
        <v>272.89999999999998</v>
      </c>
      <c r="G1000">
        <v>-20.743219153253801</v>
      </c>
      <c r="H1000">
        <v>4.2911147165603101</v>
      </c>
      <c r="I1000">
        <v>-18.050468425917099</v>
      </c>
      <c r="J1000">
        <v>9.35521458053198</v>
      </c>
      <c r="K1000">
        <v>285.85189525892099</v>
      </c>
      <c r="L1000">
        <v>298.73062275470699</v>
      </c>
      <c r="M1000">
        <v>47.712833666362002</v>
      </c>
      <c r="N1000">
        <v>2.2095972239102002</v>
      </c>
      <c r="O1000">
        <v>47.1418101868816</v>
      </c>
      <c r="P1000">
        <v>12.4896949711459</v>
      </c>
      <c r="Q1000">
        <v>6.5494106808500999E-2</v>
      </c>
    </row>
    <row r="1001" spans="1:17" hidden="1" x14ac:dyDescent="0.3">
      <c r="A1001" t="s">
        <v>2157</v>
      </c>
      <c r="B1001" t="s">
        <v>2158</v>
      </c>
      <c r="C1001" t="s">
        <v>3128</v>
      </c>
      <c r="D1001" t="s">
        <v>1665</v>
      </c>
      <c r="E1001">
        <v>2644.090741</v>
      </c>
      <c r="F1001">
        <v>65.13</v>
      </c>
      <c r="G1001">
        <v>2.44339090369514</v>
      </c>
      <c r="H1001">
        <v>4.4161768275731497</v>
      </c>
      <c r="I1001">
        <v>-3.25075732399337</v>
      </c>
      <c r="J1001">
        <v>-0.31327382195877801</v>
      </c>
      <c r="K1001">
        <v>65.794828698362593</v>
      </c>
      <c r="L1001">
        <v>61.909226064751003</v>
      </c>
      <c r="M1001">
        <v>53.860821394049402</v>
      </c>
      <c r="N1001">
        <v>0.98001704904603204</v>
      </c>
      <c r="O1001">
        <v>8.7056655918931405</v>
      </c>
      <c r="P1001">
        <v>24.175405147759701</v>
      </c>
      <c r="Q1001">
        <v>-2.7484158448541001E-2</v>
      </c>
    </row>
    <row r="1002" spans="1:17" hidden="1" x14ac:dyDescent="0.3">
      <c r="A1002" t="s">
        <v>2159</v>
      </c>
      <c r="B1002" t="s">
        <v>2160</v>
      </c>
      <c r="C1002" t="s">
        <v>3128</v>
      </c>
      <c r="D1002" t="s">
        <v>2161</v>
      </c>
      <c r="E1002">
        <v>2637.09272035</v>
      </c>
      <c r="F1002">
        <v>228.25</v>
      </c>
      <c r="G1002">
        <v>-1.03482327856254</v>
      </c>
      <c r="H1002">
        <v>-11.2705920863482</v>
      </c>
      <c r="I1002">
        <v>-15.6462491311578</v>
      </c>
      <c r="J1002">
        <v>-3.9739682450126601</v>
      </c>
      <c r="K1002">
        <v>259.744837132584</v>
      </c>
      <c r="L1002">
        <v>244.98047568673499</v>
      </c>
      <c r="M1002">
        <v>21.8729962459592</v>
      </c>
      <c r="N1002">
        <v>0.56679106846654503</v>
      </c>
      <c r="O1002">
        <v>44.578313253011999</v>
      </c>
      <c r="P1002">
        <v>110.85450346420301</v>
      </c>
    </row>
    <row r="1003" spans="1:17" x14ac:dyDescent="0.3">
      <c r="A1003" t="s">
        <v>2162</v>
      </c>
      <c r="B1003" t="s">
        <v>2163</v>
      </c>
      <c r="C1003" t="s">
        <v>3113</v>
      </c>
      <c r="D1003" t="s">
        <v>54</v>
      </c>
      <c r="E1003">
        <v>2632.2293907599901</v>
      </c>
      <c r="F1003">
        <v>369.15</v>
      </c>
      <c r="G1003">
        <v>-84.197797749439999</v>
      </c>
      <c r="H1003">
        <v>-26.107953993997299</v>
      </c>
      <c r="I1003">
        <v>-59.554030960081398</v>
      </c>
      <c r="J1003">
        <v>-4.7655515265897197</v>
      </c>
      <c r="K1003">
        <v>498.59837202875599</v>
      </c>
      <c r="L1003">
        <v>671.81265812972595</v>
      </c>
      <c r="M1003">
        <v>20.1688163306004</v>
      </c>
      <c r="N1003">
        <v>1.44157398329096</v>
      </c>
      <c r="O1003">
        <v>236.77366924014601</v>
      </c>
      <c r="P1003">
        <v>1.6802093375567899</v>
      </c>
      <c r="Q1003">
        <v>-2.6678469404355001E-2</v>
      </c>
    </row>
    <row r="1004" spans="1:17" hidden="1" x14ac:dyDescent="0.3">
      <c r="A1004" t="s">
        <v>2164</v>
      </c>
      <c r="B1004" t="s">
        <v>2165</v>
      </c>
      <c r="C1004" t="s">
        <v>3128</v>
      </c>
      <c r="D1004" t="s">
        <v>215</v>
      </c>
      <c r="E1004">
        <v>2626.9901741250001</v>
      </c>
      <c r="F1004">
        <v>1738.35</v>
      </c>
      <c r="G1004">
        <v>-48.837618003579301</v>
      </c>
      <c r="H1004">
        <v>-0.93115074556615696</v>
      </c>
      <c r="I1004">
        <v>-15.462074285526599</v>
      </c>
      <c r="J1004">
        <v>-0.73478369413328004</v>
      </c>
      <c r="K1004">
        <v>1860.5352532699101</v>
      </c>
      <c r="L1004">
        <v>1963.3331680978599</v>
      </c>
      <c r="M1004">
        <v>23.9184162294294</v>
      </c>
      <c r="N1004">
        <v>1.0663983779770101</v>
      </c>
      <c r="O1004">
        <v>40.8807202232001</v>
      </c>
      <c r="P1004">
        <v>1.0668604651162801</v>
      </c>
      <c r="Q1004">
        <v>2.5759190825135999E-2</v>
      </c>
    </row>
    <row r="1005" spans="1:17" hidden="1" x14ac:dyDescent="0.3">
      <c r="A1005" t="s">
        <v>2166</v>
      </c>
      <c r="B1005" t="s">
        <v>2167</v>
      </c>
      <c r="C1005" t="s">
        <v>3128</v>
      </c>
      <c r="D1005" t="s">
        <v>123</v>
      </c>
      <c r="E1005">
        <v>2626.5768386</v>
      </c>
      <c r="F1005">
        <v>3654.2</v>
      </c>
      <c r="G1005">
        <v>26.011236374870499</v>
      </c>
      <c r="H1005">
        <v>-1.8660570592372401</v>
      </c>
      <c r="I1005">
        <v>-29.015108653797501</v>
      </c>
      <c r="J1005">
        <v>0.39402519857454898</v>
      </c>
      <c r="K1005">
        <v>3937.6133829456398</v>
      </c>
      <c r="L1005">
        <v>3873.5082288124599</v>
      </c>
      <c r="M1005">
        <v>32.4517858193948</v>
      </c>
      <c r="N1005">
        <v>0.32154003367080802</v>
      </c>
      <c r="O1005">
        <v>40.742159706638901</v>
      </c>
      <c r="P1005">
        <v>71.301331333208296</v>
      </c>
      <c r="Q1005">
        <v>0.14383392208239301</v>
      </c>
    </row>
    <row r="1006" spans="1:17" hidden="1" x14ac:dyDescent="0.3">
      <c r="A1006" t="s">
        <v>2168</v>
      </c>
      <c r="B1006" t="s">
        <v>2169</v>
      </c>
      <c r="C1006" t="s">
        <v>3128</v>
      </c>
      <c r="D1006" t="s">
        <v>173</v>
      </c>
      <c r="E1006">
        <v>2622.1842000000001</v>
      </c>
      <c r="F1006">
        <v>2469.1</v>
      </c>
      <c r="G1006">
        <v>300.21767491375601</v>
      </c>
      <c r="H1006">
        <v>14.791328704268199</v>
      </c>
      <c r="I1006">
        <v>62.969427219234497</v>
      </c>
      <c r="J1006">
        <v>-3.2358369666309401</v>
      </c>
      <c r="K1006">
        <v>2164.3509174854698</v>
      </c>
      <c r="L1006">
        <v>1686.58882203141</v>
      </c>
      <c r="M1006">
        <v>59.364299112821897</v>
      </c>
      <c r="N1006">
        <v>1.1187769567688599</v>
      </c>
      <c r="O1006">
        <v>8.9040541087845604</v>
      </c>
      <c r="P1006">
        <v>348.397348588032</v>
      </c>
      <c r="Q1006">
        <v>0.18819918411648501</v>
      </c>
    </row>
    <row r="1007" spans="1:17" hidden="1" x14ac:dyDescent="0.3">
      <c r="A1007" t="s">
        <v>2170</v>
      </c>
      <c r="B1007" t="s">
        <v>2171</v>
      </c>
      <c r="C1007" t="s">
        <v>3128</v>
      </c>
      <c r="D1007" t="s">
        <v>117</v>
      </c>
      <c r="E1007">
        <v>2622.068295</v>
      </c>
      <c r="F1007">
        <v>516.45000000000005</v>
      </c>
      <c r="G1007">
        <v>-51.015627979802098</v>
      </c>
      <c r="H1007">
        <v>-3.4715237827831298</v>
      </c>
      <c r="I1007">
        <v>-19.535478997466999</v>
      </c>
      <c r="J1007">
        <v>1.7032033843432599</v>
      </c>
      <c r="K1007">
        <v>555.30928834738097</v>
      </c>
      <c r="L1007">
        <v>605.412287148009</v>
      </c>
      <c r="M1007">
        <v>28.163813224564102</v>
      </c>
      <c r="N1007">
        <v>0.54352724131855901</v>
      </c>
      <c r="O1007">
        <v>58.747216574692501</v>
      </c>
      <c r="P1007">
        <v>3.0838323353293302</v>
      </c>
      <c r="Q1007">
        <v>1.5976008503911E-2</v>
      </c>
    </row>
    <row r="1008" spans="1:17" hidden="1" x14ac:dyDescent="0.3">
      <c r="A1008" t="s">
        <v>2172</v>
      </c>
      <c r="B1008" t="s">
        <v>2173</v>
      </c>
      <c r="C1008" t="s">
        <v>3128</v>
      </c>
      <c r="D1008" t="s">
        <v>452</v>
      </c>
      <c r="E1008">
        <v>2621.6980125599998</v>
      </c>
      <c r="F1008">
        <v>391.6</v>
      </c>
      <c r="G1008">
        <v>18.3916875816242</v>
      </c>
      <c r="H1008">
        <v>11.2408971370442</v>
      </c>
      <c r="I1008">
        <v>22.872041343307899</v>
      </c>
      <c r="J1008">
        <v>2.3957582010219198</v>
      </c>
      <c r="K1008">
        <v>379.506367310212</v>
      </c>
      <c r="L1008">
        <v>341.52958592517399</v>
      </c>
      <c r="M1008">
        <v>43.7992484655609</v>
      </c>
      <c r="N1008">
        <v>1.19621396208977</v>
      </c>
      <c r="O1008">
        <v>12.002042900919299</v>
      </c>
      <c r="P1008">
        <v>60.163599182003999</v>
      </c>
    </row>
    <row r="1009" spans="1:17" hidden="1" x14ac:dyDescent="0.3">
      <c r="A1009" t="s">
        <v>2174</v>
      </c>
      <c r="B1009" t="s">
        <v>2175</v>
      </c>
      <c r="C1009" t="s">
        <v>3128</v>
      </c>
      <c r="D1009" t="s">
        <v>244</v>
      </c>
      <c r="E1009">
        <v>2621.52</v>
      </c>
      <c r="F1009">
        <v>595.79999999999995</v>
      </c>
      <c r="G1009">
        <v>99.868656204786802</v>
      </c>
      <c r="H1009">
        <v>-12.461191673260499</v>
      </c>
      <c r="I1009">
        <v>47.271595307742402</v>
      </c>
      <c r="J1009">
        <v>1.0008666709060201</v>
      </c>
      <c r="K1009">
        <v>603.37599394679705</v>
      </c>
      <c r="L1009">
        <v>471.26559114101201</v>
      </c>
      <c r="M1009">
        <v>43.040767383300803</v>
      </c>
      <c r="N1009">
        <v>0.27190659549073898</v>
      </c>
      <c r="O1009">
        <v>27.190332326283901</v>
      </c>
      <c r="P1009">
        <v>142.490842490842</v>
      </c>
      <c r="Q1009">
        <v>0.189808282964782</v>
      </c>
    </row>
    <row r="1010" spans="1:17" hidden="1" x14ac:dyDescent="0.3">
      <c r="A1010" t="s">
        <v>2176</v>
      </c>
      <c r="B1010" t="s">
        <v>2177</v>
      </c>
      <c r="C1010" t="s">
        <v>3128</v>
      </c>
      <c r="D1010" t="s">
        <v>51</v>
      </c>
      <c r="E1010">
        <v>2616.6665302830002</v>
      </c>
      <c r="F1010">
        <v>119.99</v>
      </c>
      <c r="G1010">
        <v>19.419420855498402</v>
      </c>
      <c r="H1010">
        <v>-4.5834649706192403</v>
      </c>
      <c r="I1010">
        <v>12.8699598011566</v>
      </c>
      <c r="J1010">
        <v>-0.21022459985359301</v>
      </c>
      <c r="K1010">
        <v>132.347477784901</v>
      </c>
      <c r="L1010">
        <v>120.12288115423701</v>
      </c>
      <c r="M1010">
        <v>36.566467243688997</v>
      </c>
      <c r="N1010">
        <v>0.44798526796957899</v>
      </c>
      <c r="O1010">
        <v>41.0950912576048</v>
      </c>
      <c r="P1010">
        <v>61.060402684563698</v>
      </c>
      <c r="Q1010">
        <v>3.0577408611557999E-2</v>
      </c>
    </row>
    <row r="1011" spans="1:17" hidden="1" x14ac:dyDescent="0.3">
      <c r="A1011" t="s">
        <v>2178</v>
      </c>
      <c r="B1011" t="s">
        <v>2179</v>
      </c>
      <c r="C1011" t="s">
        <v>3128</v>
      </c>
      <c r="D1011" t="s">
        <v>51</v>
      </c>
      <c r="E1011">
        <v>2604.7556295149998</v>
      </c>
      <c r="F1011">
        <v>1055</v>
      </c>
      <c r="G1011">
        <v>35.909455735804997</v>
      </c>
      <c r="H1011">
        <v>9.2109676284803701</v>
      </c>
      <c r="I1011">
        <v>-5.4659085296972902</v>
      </c>
      <c r="J1011">
        <v>2.74932450676976</v>
      </c>
      <c r="K1011">
        <v>1079.0793949976801</v>
      </c>
      <c r="L1011">
        <v>1031.6831375665599</v>
      </c>
      <c r="M1011">
        <v>42.670167627309702</v>
      </c>
      <c r="N1011">
        <v>0.5003593891707</v>
      </c>
      <c r="O1011">
        <v>18.293838862559198</v>
      </c>
      <c r="P1011">
        <v>58.408408408408398</v>
      </c>
      <c r="Q1011">
        <v>2.4734201922669001E-2</v>
      </c>
    </row>
    <row r="1012" spans="1:17" hidden="1" x14ac:dyDescent="0.3">
      <c r="A1012" t="s">
        <v>2180</v>
      </c>
      <c r="B1012" t="s">
        <v>2181</v>
      </c>
      <c r="C1012" t="s">
        <v>3128</v>
      </c>
      <c r="D1012" t="s">
        <v>215</v>
      </c>
      <c r="E1012">
        <v>2592.7073363099998</v>
      </c>
      <c r="F1012">
        <v>1815.9</v>
      </c>
      <c r="G1012">
        <v>23.896706896932098</v>
      </c>
      <c r="H1012">
        <v>-2.9349397084539302</v>
      </c>
      <c r="I1012">
        <v>35.969601709698999</v>
      </c>
      <c r="J1012">
        <v>3.05753963195657</v>
      </c>
      <c r="K1012">
        <v>1914.65501315752</v>
      </c>
      <c r="L1012">
        <v>1632.2943998087001</v>
      </c>
      <c r="M1012">
        <v>38.331364952709798</v>
      </c>
      <c r="N1012">
        <v>0.47207048170022697</v>
      </c>
      <c r="O1012">
        <v>35.3984250234043</v>
      </c>
      <c r="P1012">
        <v>78.011959611802695</v>
      </c>
      <c r="Q1012">
        <v>0.129130244259517</v>
      </c>
    </row>
    <row r="1013" spans="1:17" hidden="1" x14ac:dyDescent="0.3">
      <c r="A1013" t="s">
        <v>2182</v>
      </c>
      <c r="B1013" t="s">
        <v>2183</v>
      </c>
      <c r="C1013" t="s">
        <v>3128</v>
      </c>
      <c r="D1013" t="s">
        <v>144</v>
      </c>
      <c r="E1013">
        <v>2590.3286900549901</v>
      </c>
      <c r="F1013">
        <v>40.33</v>
      </c>
      <c r="G1013">
        <v>1.0457189861902301</v>
      </c>
      <c r="H1013">
        <v>-4.5045952826804099</v>
      </c>
      <c r="I1013">
        <v>-6.0089380264495098</v>
      </c>
      <c r="J1013">
        <v>1.5103960433383301</v>
      </c>
      <c r="K1013">
        <v>46.863448324050701</v>
      </c>
      <c r="L1013">
        <v>45.456450639213301</v>
      </c>
      <c r="M1013">
        <v>25.503065582791798</v>
      </c>
      <c r="N1013">
        <v>0.43928107110824</v>
      </c>
      <c r="O1013">
        <v>68.484998760228095</v>
      </c>
      <c r="P1013">
        <v>26.426332288401198</v>
      </c>
      <c r="Q1013">
        <v>8.0709337874589004E-2</v>
      </c>
    </row>
    <row r="1014" spans="1:17" hidden="1" x14ac:dyDescent="0.3">
      <c r="A1014" t="s">
        <v>2184</v>
      </c>
      <c r="B1014" t="s">
        <v>2185</v>
      </c>
      <c r="C1014" t="s">
        <v>3128</v>
      </c>
      <c r="D1014" t="s">
        <v>298</v>
      </c>
      <c r="E1014">
        <v>2587.0182312940001</v>
      </c>
      <c r="F1014">
        <v>2.02</v>
      </c>
      <c r="G1014">
        <v>71.214550155021399</v>
      </c>
      <c r="H1014">
        <v>-6.4544840788994904</v>
      </c>
      <c r="I1014">
        <v>19.667495888762399</v>
      </c>
      <c r="J1014">
        <v>0.12500170295377599</v>
      </c>
      <c r="K1014">
        <v>2.27209159148296</v>
      </c>
      <c r="L1014">
        <v>2.1699917117275</v>
      </c>
      <c r="M1014">
        <v>36.500634033835802</v>
      </c>
      <c r="N1014">
        <v>0.66703165014449595</v>
      </c>
      <c r="O1014">
        <v>114.356435643564</v>
      </c>
      <c r="P1014">
        <v>102</v>
      </c>
      <c r="Q1014">
        <v>5.1876585916240003E-2</v>
      </c>
    </row>
    <row r="1015" spans="1:17" hidden="1" x14ac:dyDescent="0.3">
      <c r="A1015" t="s">
        <v>2186</v>
      </c>
      <c r="B1015" t="s">
        <v>2187</v>
      </c>
      <c r="C1015" t="s">
        <v>3128</v>
      </c>
      <c r="D1015" t="s">
        <v>1304</v>
      </c>
      <c r="E1015">
        <v>2580.8388</v>
      </c>
      <c r="F1015">
        <v>999.99</v>
      </c>
      <c r="G1015">
        <v>-21.1674022259309</v>
      </c>
      <c r="H1015">
        <v>5.62884925443384</v>
      </c>
      <c r="I1015">
        <v>-6.5825041112375304</v>
      </c>
      <c r="J1015">
        <v>3.7789697494835499</v>
      </c>
      <c r="K1015">
        <v>999.99530522473401</v>
      </c>
      <c r="L1015">
        <v>999.99606770884702</v>
      </c>
      <c r="M1015">
        <v>55.379180563809697</v>
      </c>
      <c r="N1015">
        <v>0.84759739493181097</v>
      </c>
      <c r="O1015">
        <v>3.0010300103000902</v>
      </c>
      <c r="P1015">
        <v>3.09175257731959</v>
      </c>
      <c r="Q1015">
        <v>-0.101916752053546</v>
      </c>
    </row>
    <row r="1016" spans="1:17" hidden="1" x14ac:dyDescent="0.3">
      <c r="A1016" t="s">
        <v>2188</v>
      </c>
      <c r="B1016" t="s">
        <v>2189</v>
      </c>
      <c r="C1016" t="s">
        <v>3128</v>
      </c>
      <c r="D1016" t="s">
        <v>229</v>
      </c>
      <c r="E1016">
        <v>2561.1532567499999</v>
      </c>
      <c r="F1016">
        <v>887.15</v>
      </c>
      <c r="G1016">
        <v>-12.6266089916983</v>
      </c>
      <c r="H1016">
        <v>-10.250863492424299</v>
      </c>
      <c r="I1016">
        <v>12.8668024728475</v>
      </c>
      <c r="J1016">
        <v>-8.8548850059948006</v>
      </c>
      <c r="K1016">
        <v>1066.37837791064</v>
      </c>
      <c r="L1016">
        <v>957.42418697353901</v>
      </c>
      <c r="M1016">
        <v>20.8048664259987</v>
      </c>
      <c r="N1016">
        <v>0.55251541037037899</v>
      </c>
      <c r="O1016">
        <v>54.398917883108801</v>
      </c>
      <c r="P1016">
        <v>34.152427037653098</v>
      </c>
      <c r="Q1016">
        <v>-2.8911801181001E-2</v>
      </c>
    </row>
    <row r="1017" spans="1:17" hidden="1" x14ac:dyDescent="0.3">
      <c r="A1017" t="s">
        <v>2190</v>
      </c>
      <c r="B1017" t="s">
        <v>2191</v>
      </c>
      <c r="C1017" t="s">
        <v>3128</v>
      </c>
      <c r="D1017" t="s">
        <v>271</v>
      </c>
      <c r="E1017">
        <v>2556.5505582000001</v>
      </c>
      <c r="F1017">
        <v>17740</v>
      </c>
      <c r="G1017">
        <v>18.795806399812101</v>
      </c>
      <c r="H1017">
        <v>1.8594048099893901</v>
      </c>
      <c r="I1017">
        <v>20.318053492960001</v>
      </c>
      <c r="J1017">
        <v>-5.0322434745202198</v>
      </c>
      <c r="K1017">
        <v>18016.538176902501</v>
      </c>
      <c r="L1017">
        <v>16529.810709827601</v>
      </c>
      <c r="M1017">
        <v>38.820728594071298</v>
      </c>
      <c r="N1017">
        <v>1.22919965345203</v>
      </c>
      <c r="O1017">
        <v>17.812852311161201</v>
      </c>
      <c r="P1017">
        <v>40.219973046780801</v>
      </c>
      <c r="Q1017">
        <v>0.14889545396501599</v>
      </c>
    </row>
    <row r="1018" spans="1:17" hidden="1" x14ac:dyDescent="0.3">
      <c r="A1018" t="s">
        <v>2192</v>
      </c>
      <c r="B1018" t="s">
        <v>2193</v>
      </c>
      <c r="C1018" t="s">
        <v>3128</v>
      </c>
      <c r="D1018" t="s">
        <v>244</v>
      </c>
      <c r="E1018">
        <v>2555.7351784000002</v>
      </c>
      <c r="F1018">
        <v>1637.6</v>
      </c>
      <c r="G1018">
        <v>32.598855990031403</v>
      </c>
      <c r="H1018">
        <v>17.628849254433799</v>
      </c>
      <c r="I1018">
        <v>9.7243140705806397</v>
      </c>
      <c r="J1018">
        <v>5.5961515576652703</v>
      </c>
      <c r="K1018">
        <v>1732.07373156432</v>
      </c>
      <c r="L1018">
        <v>1624.1054688722199</v>
      </c>
      <c r="M1018">
        <v>34.977687490306103</v>
      </c>
      <c r="N1018">
        <v>1.4013351659139901</v>
      </c>
      <c r="O1018">
        <v>53.883732291157699</v>
      </c>
      <c r="P1018">
        <v>60.078201368523899</v>
      </c>
      <c r="Q1018">
        <v>0.28749107575787503</v>
      </c>
    </row>
    <row r="1019" spans="1:17" hidden="1" x14ac:dyDescent="0.3">
      <c r="A1019" t="s">
        <v>2194</v>
      </c>
      <c r="B1019" t="s">
        <v>2195</v>
      </c>
      <c r="C1019" t="s">
        <v>3128</v>
      </c>
      <c r="D1019" t="s">
        <v>271</v>
      </c>
      <c r="E1019">
        <v>2543.2304574</v>
      </c>
      <c r="F1019">
        <v>372.55</v>
      </c>
      <c r="G1019">
        <v>-50.007964636397901</v>
      </c>
      <c r="H1019">
        <v>7.6155193390275304</v>
      </c>
      <c r="I1019">
        <v>-20.632567555694699</v>
      </c>
      <c r="J1019">
        <v>8.9875426602820898</v>
      </c>
      <c r="K1019">
        <v>388.39661335902099</v>
      </c>
      <c r="L1019">
        <v>440.36213179427602</v>
      </c>
      <c r="M1019">
        <v>47.490121674595699</v>
      </c>
      <c r="N1019">
        <v>2.7390758601495699</v>
      </c>
      <c r="O1019">
        <v>55.093276070326098</v>
      </c>
      <c r="P1019">
        <v>6.4428571428571502</v>
      </c>
      <c r="Q1019">
        <v>-0.18218611409798799</v>
      </c>
    </row>
    <row r="1020" spans="1:17" hidden="1" x14ac:dyDescent="0.3">
      <c r="A1020" t="s">
        <v>2196</v>
      </c>
      <c r="B1020" t="s">
        <v>2197</v>
      </c>
      <c r="C1020" t="s">
        <v>3128</v>
      </c>
      <c r="D1020" t="s">
        <v>2198</v>
      </c>
      <c r="E1020">
        <v>2542.6799999999998</v>
      </c>
      <c r="F1020">
        <v>908.1</v>
      </c>
      <c r="G1020">
        <v>69.051444443528595</v>
      </c>
      <c r="H1020">
        <v>-12.0313850667239</v>
      </c>
      <c r="I1020">
        <v>14.0231137916776</v>
      </c>
      <c r="J1020">
        <v>-5.1066823100875602</v>
      </c>
      <c r="K1020">
        <v>1001.19485744146</v>
      </c>
      <c r="L1020">
        <v>911.62630109309498</v>
      </c>
      <c r="M1020">
        <v>24.971157975961201</v>
      </c>
      <c r="N1020">
        <v>0.56634427861399705</v>
      </c>
      <c r="O1020">
        <v>60.549498953859697</v>
      </c>
      <c r="P1020">
        <v>91.178947368421007</v>
      </c>
      <c r="Q1020">
        <v>9.6884726978681002E-2</v>
      </c>
    </row>
    <row r="1021" spans="1:17" hidden="1" x14ac:dyDescent="0.3">
      <c r="A1021" t="s">
        <v>2199</v>
      </c>
      <c r="B1021" t="s">
        <v>2200</v>
      </c>
      <c r="C1021" t="s">
        <v>3128</v>
      </c>
      <c r="D1021" t="s">
        <v>578</v>
      </c>
      <c r="E1021">
        <v>2529.1585829999999</v>
      </c>
      <c r="F1021">
        <v>582.04999999999995</v>
      </c>
      <c r="G1021">
        <v>-8.5515236344634307</v>
      </c>
      <c r="H1021">
        <v>3.29737019684221</v>
      </c>
      <c r="I1021">
        <v>8.8921511808961693</v>
      </c>
      <c r="J1021">
        <v>2.0090047896726899</v>
      </c>
      <c r="K1021">
        <v>609.37537694152195</v>
      </c>
      <c r="L1021">
        <v>585.08557827050095</v>
      </c>
      <c r="M1021">
        <v>38.079993763532698</v>
      </c>
      <c r="N1021">
        <v>1.2111154497460199</v>
      </c>
      <c r="O1021">
        <v>20.264582080577199</v>
      </c>
      <c r="P1021">
        <v>27.923076923076898</v>
      </c>
      <c r="Q1021">
        <v>1.3702131153244E-2</v>
      </c>
    </row>
    <row r="1022" spans="1:17" x14ac:dyDescent="0.3">
      <c r="A1022" t="s">
        <v>2201</v>
      </c>
      <c r="B1022" t="s">
        <v>2202</v>
      </c>
      <c r="C1022" t="s">
        <v>3119</v>
      </c>
      <c r="D1022" t="s">
        <v>1603</v>
      </c>
      <c r="E1022">
        <v>2525.7319100999998</v>
      </c>
      <c r="F1022">
        <v>611.1</v>
      </c>
      <c r="G1022">
        <v>-40.668476914727599</v>
      </c>
      <c r="H1022">
        <v>2.3705508950290302</v>
      </c>
      <c r="I1022">
        <v>-22.881641215743699</v>
      </c>
      <c r="J1022">
        <v>4.7737476411802602</v>
      </c>
      <c r="K1022">
        <v>624.80564853930696</v>
      </c>
      <c r="L1022">
        <v>664.93722941957299</v>
      </c>
      <c r="M1022">
        <v>40.705037569250798</v>
      </c>
      <c r="N1022">
        <v>0.36228000289501</v>
      </c>
      <c r="O1022">
        <v>48.093601701849103</v>
      </c>
      <c r="P1022">
        <v>12.9157427937915</v>
      </c>
    </row>
    <row r="1023" spans="1:17" hidden="1" x14ac:dyDescent="0.3">
      <c r="A1023" t="s">
        <v>2203</v>
      </c>
      <c r="B1023" t="s">
        <v>2204</v>
      </c>
      <c r="C1023" t="s">
        <v>3128</v>
      </c>
      <c r="D1023" t="s">
        <v>350</v>
      </c>
      <c r="E1023">
        <v>2524.6557504000002</v>
      </c>
      <c r="F1023">
        <v>1036</v>
      </c>
      <c r="G1023">
        <v>8.8455197167182096</v>
      </c>
      <c r="H1023">
        <v>15.2484058447296</v>
      </c>
      <c r="I1023">
        <v>40.024727191387498</v>
      </c>
      <c r="J1023">
        <v>11.1644511825686</v>
      </c>
      <c r="K1023">
        <v>919.95243410772196</v>
      </c>
      <c r="L1023">
        <v>843.72523043219701</v>
      </c>
      <c r="M1023">
        <v>63.563867474839697</v>
      </c>
      <c r="N1023">
        <v>1.7759509861318701</v>
      </c>
      <c r="O1023">
        <v>11.196911196911101</v>
      </c>
      <c r="P1023">
        <v>60.757234851423597</v>
      </c>
      <c r="Q1023">
        <v>-1.4908299003454001E-2</v>
      </c>
    </row>
    <row r="1024" spans="1:17" hidden="1" x14ac:dyDescent="0.3">
      <c r="A1024" t="s">
        <v>2205</v>
      </c>
      <c r="B1024" t="s">
        <v>2206</v>
      </c>
      <c r="C1024" t="s">
        <v>3128</v>
      </c>
      <c r="D1024" t="s">
        <v>69</v>
      </c>
      <c r="E1024">
        <v>2519.73785</v>
      </c>
      <c r="F1024">
        <v>939.85</v>
      </c>
      <c r="G1024">
        <v>201.750622340294</v>
      </c>
      <c r="H1024">
        <v>-10.059752442343999</v>
      </c>
      <c r="I1024">
        <v>-35.400620519765504</v>
      </c>
      <c r="J1024">
        <v>4.6191895081480201</v>
      </c>
      <c r="K1024">
        <v>1023.78700321091</v>
      </c>
      <c r="L1024">
        <v>964.70870074993695</v>
      </c>
      <c r="M1024">
        <v>28.569033265291999</v>
      </c>
      <c r="N1024">
        <v>0.36795967063344298</v>
      </c>
      <c r="O1024">
        <v>68.963132414746994</v>
      </c>
      <c r="P1024">
        <v>222.917024566225</v>
      </c>
      <c r="Q1024">
        <v>0.22031729054333399</v>
      </c>
    </row>
    <row r="1025" spans="1:17" hidden="1" x14ac:dyDescent="0.3">
      <c r="A1025" t="s">
        <v>2207</v>
      </c>
      <c r="B1025" t="s">
        <v>2208</v>
      </c>
      <c r="C1025" t="s">
        <v>3128</v>
      </c>
      <c r="D1025" t="s">
        <v>1551</v>
      </c>
      <c r="E1025">
        <v>2519.65</v>
      </c>
      <c r="F1025">
        <v>156</v>
      </c>
      <c r="G1025">
        <v>120.69406289034799</v>
      </c>
      <c r="H1025">
        <v>-8.4924896577000393</v>
      </c>
      <c r="I1025">
        <v>116.52962403521499</v>
      </c>
      <c r="J1025">
        <v>-1.82708918549498</v>
      </c>
      <c r="K1025">
        <v>161.84803902867199</v>
      </c>
      <c r="L1025">
        <v>118.06308322039</v>
      </c>
      <c r="M1025">
        <v>27.153485364347102</v>
      </c>
      <c r="N1025">
        <v>8.16823265391253E-2</v>
      </c>
      <c r="O1025">
        <v>33.173076923076898</v>
      </c>
      <c r="P1025">
        <v>199.94231878484899</v>
      </c>
      <c r="Q1025">
        <v>0.19789051846591901</v>
      </c>
    </row>
    <row r="1026" spans="1:17" hidden="1" x14ac:dyDescent="0.3">
      <c r="A1026" t="s">
        <v>2209</v>
      </c>
      <c r="B1026" t="s">
        <v>2210</v>
      </c>
      <c r="C1026" t="s">
        <v>3128</v>
      </c>
      <c r="D1026" t="s">
        <v>48</v>
      </c>
      <c r="E1026">
        <v>2516.9965142400001</v>
      </c>
      <c r="F1026">
        <v>374.4</v>
      </c>
      <c r="G1026">
        <v>96.951861683186394</v>
      </c>
      <c r="H1026">
        <v>1.94831925811437</v>
      </c>
      <c r="I1026">
        <v>17.473161892738599</v>
      </c>
      <c r="J1026">
        <v>-1.65445618198124</v>
      </c>
      <c r="K1026">
        <v>387.01948332816499</v>
      </c>
      <c r="L1026">
        <v>361.24682353615498</v>
      </c>
      <c r="M1026">
        <v>48.296640329127399</v>
      </c>
      <c r="N1026">
        <v>2.0907347275978001</v>
      </c>
      <c r="O1026">
        <v>72.542735042735004</v>
      </c>
      <c r="P1026">
        <v>120.559646539027</v>
      </c>
      <c r="Q1026">
        <v>4.4532836048079998E-2</v>
      </c>
    </row>
    <row r="1027" spans="1:17" hidden="1" x14ac:dyDescent="0.3">
      <c r="A1027" t="s">
        <v>2211</v>
      </c>
      <c r="B1027" t="s">
        <v>2212</v>
      </c>
      <c r="C1027" t="s">
        <v>3128</v>
      </c>
      <c r="D1027" t="s">
        <v>138</v>
      </c>
      <c r="E1027">
        <v>2515.3706831159998</v>
      </c>
      <c r="F1027">
        <v>135.47999999999999</v>
      </c>
      <c r="G1027">
        <v>-39.483054824508002</v>
      </c>
      <c r="H1027">
        <v>-8.7527481584650495</v>
      </c>
      <c r="I1027">
        <v>-24.899156709814601</v>
      </c>
      <c r="J1027">
        <v>2.7621683850816501</v>
      </c>
      <c r="M1027">
        <v>33.943754059331297</v>
      </c>
      <c r="O1027">
        <v>40.242102155299598</v>
      </c>
      <c r="P1027">
        <v>3.4198473282442698</v>
      </c>
    </row>
    <row r="1028" spans="1:17" hidden="1" x14ac:dyDescent="0.3">
      <c r="A1028" t="s">
        <v>2213</v>
      </c>
      <c r="B1028" t="s">
        <v>2214</v>
      </c>
      <c r="C1028" t="s">
        <v>3128</v>
      </c>
      <c r="D1028" t="s">
        <v>2215</v>
      </c>
      <c r="E1028">
        <v>2499.7255448199999</v>
      </c>
      <c r="F1028">
        <v>1581.3</v>
      </c>
      <c r="G1028">
        <v>11.0824896365763</v>
      </c>
      <c r="H1028">
        <v>9.8846593747568896</v>
      </c>
      <c r="I1028">
        <v>25.666387751269699</v>
      </c>
      <c r="J1028">
        <v>-4.1628813986663902</v>
      </c>
      <c r="K1028">
        <v>1444.98577105205</v>
      </c>
      <c r="M1028">
        <v>33.642818588820099</v>
      </c>
      <c r="O1028">
        <v>14.778979320812001</v>
      </c>
      <c r="P1028">
        <v>42.440210782326602</v>
      </c>
    </row>
    <row r="1029" spans="1:17" hidden="1" x14ac:dyDescent="0.3">
      <c r="A1029" t="s">
        <v>2216</v>
      </c>
      <c r="B1029" t="s">
        <v>2217</v>
      </c>
      <c r="C1029" t="s">
        <v>3128</v>
      </c>
      <c r="D1029" t="s">
        <v>102</v>
      </c>
      <c r="E1029">
        <v>2489.6569986300001</v>
      </c>
      <c r="F1029">
        <v>436.65</v>
      </c>
      <c r="G1029">
        <v>-29.1916786872263</v>
      </c>
      <c r="H1029">
        <v>4.9616177356878</v>
      </c>
      <c r="I1029">
        <v>-14.607780572532899</v>
      </c>
      <c r="J1029">
        <v>1.1007880439350399</v>
      </c>
      <c r="K1029">
        <v>488.279122374211</v>
      </c>
      <c r="M1029">
        <v>21.033899325103</v>
      </c>
      <c r="N1029">
        <v>0.57217340903351199</v>
      </c>
      <c r="O1029">
        <v>43.70777510592</v>
      </c>
      <c r="P1029">
        <v>0.99456458887474597</v>
      </c>
    </row>
    <row r="1030" spans="1:17" hidden="1" x14ac:dyDescent="0.3">
      <c r="A1030" t="s">
        <v>2218</v>
      </c>
      <c r="B1030" t="s">
        <v>2219</v>
      </c>
      <c r="C1030" t="s">
        <v>3128</v>
      </c>
      <c r="D1030" t="s">
        <v>708</v>
      </c>
      <c r="E1030">
        <v>2485.916935065</v>
      </c>
      <c r="F1030">
        <v>22.95</v>
      </c>
      <c r="G1030">
        <v>0.90806585917540805</v>
      </c>
      <c r="H1030">
        <v>-14.9136581885036</v>
      </c>
      <c r="I1030">
        <v>-18.6514696284789</v>
      </c>
      <c r="J1030">
        <v>-7.1931199565877</v>
      </c>
      <c r="K1030">
        <v>26.218926685251802</v>
      </c>
      <c r="L1030">
        <v>23.931972269498299</v>
      </c>
      <c r="M1030">
        <v>20.928381170080101</v>
      </c>
      <c r="N1030">
        <v>0.24366048460464201</v>
      </c>
      <c r="O1030">
        <v>64.226579520697101</v>
      </c>
      <c r="P1030">
        <v>24.728260869565201</v>
      </c>
      <c r="Q1030">
        <v>-1.6453957830279E-2</v>
      </c>
    </row>
    <row r="1031" spans="1:17" x14ac:dyDescent="0.3">
      <c r="A1031" t="s">
        <v>2220</v>
      </c>
      <c r="B1031" t="s">
        <v>2221</v>
      </c>
      <c r="C1031" t="s">
        <v>3124</v>
      </c>
      <c r="D1031" t="s">
        <v>91</v>
      </c>
      <c r="E1031">
        <v>2480.41601016</v>
      </c>
      <c r="F1031">
        <v>576.4</v>
      </c>
      <c r="G1031">
        <v>-49.869476009096203</v>
      </c>
      <c r="H1031">
        <v>-6.9998298814223201</v>
      </c>
      <c r="I1031">
        <v>-20.230444186143899</v>
      </c>
      <c r="J1031">
        <v>8.4323636262497104</v>
      </c>
      <c r="K1031">
        <v>648.74573245750196</v>
      </c>
      <c r="L1031">
        <v>733.150017668033</v>
      </c>
      <c r="M1031">
        <v>36.0908325295254</v>
      </c>
      <c r="N1031">
        <v>0.88615898923395198</v>
      </c>
      <c r="O1031">
        <v>53.712699514226202</v>
      </c>
      <c r="P1031">
        <v>7.7383177570093498</v>
      </c>
    </row>
    <row r="1032" spans="1:17" hidden="1" x14ac:dyDescent="0.3">
      <c r="A1032" t="s">
        <v>2222</v>
      </c>
      <c r="B1032" t="s">
        <v>2223</v>
      </c>
      <c r="C1032" t="s">
        <v>3128</v>
      </c>
      <c r="D1032" t="s">
        <v>350</v>
      </c>
      <c r="E1032">
        <v>2470.6607532500002</v>
      </c>
      <c r="F1032">
        <v>1058.95</v>
      </c>
      <c r="G1032">
        <v>10.658569764608</v>
      </c>
      <c r="H1032">
        <v>-0.32168140856185001</v>
      </c>
      <c r="I1032">
        <v>13.711713769030499</v>
      </c>
      <c r="J1032">
        <v>0.92934588627245496</v>
      </c>
      <c r="K1032">
        <v>1020.69669938116</v>
      </c>
      <c r="L1032">
        <v>957.24757941255905</v>
      </c>
      <c r="M1032">
        <v>37.3435673476407</v>
      </c>
      <c r="N1032">
        <v>0.30911141747086102</v>
      </c>
      <c r="O1032">
        <v>36.928089144907602</v>
      </c>
      <c r="P1032">
        <v>41.817329583500701</v>
      </c>
      <c r="Q1032">
        <v>3.2159543815308E-2</v>
      </c>
    </row>
    <row r="1033" spans="1:17" x14ac:dyDescent="0.3">
      <c r="A1033" t="s">
        <v>2224</v>
      </c>
      <c r="B1033" t="s">
        <v>2225</v>
      </c>
      <c r="C1033" t="s">
        <v>3111</v>
      </c>
      <c r="D1033" t="s">
        <v>72</v>
      </c>
      <c r="E1033">
        <v>2467.792016029</v>
      </c>
      <c r="F1033">
        <v>186.61</v>
      </c>
      <c r="G1033">
        <v>-10.122070181896399</v>
      </c>
      <c r="H1033">
        <v>-5.1822077153735302</v>
      </c>
      <c r="I1033">
        <v>-6.2275699891616902</v>
      </c>
      <c r="J1033">
        <v>-3.6478196346893501</v>
      </c>
      <c r="K1033">
        <v>218.54128661542501</v>
      </c>
      <c r="L1033">
        <v>213.40586232270101</v>
      </c>
      <c r="M1033">
        <v>27.389168672354501</v>
      </c>
      <c r="N1033">
        <v>0.417124265119513</v>
      </c>
      <c r="O1033">
        <v>57.306682385724201</v>
      </c>
      <c r="P1033">
        <v>19.049441786283801</v>
      </c>
      <c r="Q1033">
        <v>1.4947012919026999E-2</v>
      </c>
    </row>
    <row r="1034" spans="1:17" hidden="1" x14ac:dyDescent="0.3">
      <c r="A1034" t="s">
        <v>2226</v>
      </c>
      <c r="B1034" t="s">
        <v>2227</v>
      </c>
      <c r="C1034" t="s">
        <v>3128</v>
      </c>
      <c r="D1034" t="s">
        <v>48</v>
      </c>
      <c r="E1034">
        <v>2455.2143255849901</v>
      </c>
      <c r="F1034">
        <v>624.04999999999995</v>
      </c>
      <c r="G1034">
        <v>-42.431857688964001</v>
      </c>
      <c r="H1034">
        <v>-0.22466209805918899</v>
      </c>
      <c r="I1034">
        <v>-8.3069135600564294</v>
      </c>
      <c r="J1034">
        <v>7.0462139890283799</v>
      </c>
      <c r="K1034">
        <v>639.866837113413</v>
      </c>
      <c r="L1034">
        <v>674.508901362237</v>
      </c>
      <c r="M1034">
        <v>49.542101703686903</v>
      </c>
      <c r="N1034">
        <v>1.1065319418245401</v>
      </c>
      <c r="O1034">
        <v>29.316561172982901</v>
      </c>
      <c r="P1034">
        <v>10.3731871241598</v>
      </c>
      <c r="Q1034">
        <v>1.8168434323099999E-3</v>
      </c>
    </row>
    <row r="1035" spans="1:17" hidden="1" x14ac:dyDescent="0.3">
      <c r="A1035" t="s">
        <v>2228</v>
      </c>
      <c r="B1035" t="s">
        <v>2229</v>
      </c>
      <c r="C1035" t="s">
        <v>3128</v>
      </c>
      <c r="D1035" t="s">
        <v>385</v>
      </c>
      <c r="E1035">
        <v>2429.2032070949999</v>
      </c>
      <c r="F1035">
        <v>1095.45</v>
      </c>
      <c r="G1035">
        <v>0.87571007353427799</v>
      </c>
      <c r="H1035">
        <v>9.92414510154887</v>
      </c>
      <c r="I1035">
        <v>2.08231088727451</v>
      </c>
      <c r="J1035">
        <v>5.96088449328668</v>
      </c>
      <c r="K1035">
        <v>1111.3285166069199</v>
      </c>
      <c r="L1035">
        <v>1071.54230985855</v>
      </c>
      <c r="M1035">
        <v>43.888293582441698</v>
      </c>
      <c r="N1035">
        <v>0.958064831304835</v>
      </c>
      <c r="O1035">
        <v>18.471860879090698</v>
      </c>
      <c r="P1035">
        <v>27.3779069767441</v>
      </c>
      <c r="Q1035">
        <v>8.5126895367653999E-2</v>
      </c>
    </row>
    <row r="1036" spans="1:17" hidden="1" x14ac:dyDescent="0.3">
      <c r="A1036" t="s">
        <v>2230</v>
      </c>
      <c r="B1036" t="s">
        <v>2231</v>
      </c>
      <c r="C1036" t="s">
        <v>3128</v>
      </c>
      <c r="D1036" t="s">
        <v>1551</v>
      </c>
      <c r="E1036">
        <v>2425.8000717770001</v>
      </c>
      <c r="F1036">
        <v>179.09</v>
      </c>
      <c r="G1036">
        <v>32.558919662481003</v>
      </c>
      <c r="H1036">
        <v>17.331230206814698</v>
      </c>
      <c r="I1036">
        <v>77.571737534006601</v>
      </c>
      <c r="J1036">
        <v>17.0855412888132</v>
      </c>
      <c r="K1036">
        <v>165.420853299626</v>
      </c>
      <c r="L1036">
        <v>136.917796551512</v>
      </c>
      <c r="M1036">
        <v>53.707942613800199</v>
      </c>
      <c r="N1036">
        <v>1.1019004796053899</v>
      </c>
      <c r="O1036">
        <v>15.8579485175051</v>
      </c>
      <c r="P1036">
        <v>97.780231916068402</v>
      </c>
      <c r="Q1036">
        <v>6.8361408631249995E-2</v>
      </c>
    </row>
    <row r="1037" spans="1:17" hidden="1" x14ac:dyDescent="0.3">
      <c r="A1037" t="s">
        <v>2232</v>
      </c>
      <c r="B1037" t="s">
        <v>2233</v>
      </c>
      <c r="C1037" t="s">
        <v>3128</v>
      </c>
      <c r="D1037" t="s">
        <v>51</v>
      </c>
      <c r="E1037">
        <v>2418.8143535999998</v>
      </c>
      <c r="F1037">
        <v>262.8</v>
      </c>
      <c r="G1037">
        <v>39.616711876240899</v>
      </c>
      <c r="H1037">
        <v>7.5093802278851696</v>
      </c>
      <c r="I1037">
        <v>21.4876713273589</v>
      </c>
      <c r="J1037">
        <v>4.1776790418090499</v>
      </c>
      <c r="K1037">
        <v>265.77595961852501</v>
      </c>
      <c r="L1037">
        <v>236.39828942994001</v>
      </c>
      <c r="M1037">
        <v>36.677236342730097</v>
      </c>
      <c r="N1037">
        <v>0.47263078338513398</v>
      </c>
      <c r="O1037">
        <v>15.296803652968</v>
      </c>
      <c r="P1037">
        <v>71.989528795811495</v>
      </c>
      <c r="Q1037">
        <v>0.11788021879800201</v>
      </c>
    </row>
    <row r="1038" spans="1:17" hidden="1" x14ac:dyDescent="0.3">
      <c r="A1038" t="s">
        <v>2234</v>
      </c>
      <c r="B1038" t="s">
        <v>2235</v>
      </c>
      <c r="C1038" t="s">
        <v>3128</v>
      </c>
      <c r="D1038" t="s">
        <v>75</v>
      </c>
      <c r="E1038">
        <v>2418.7608387800001</v>
      </c>
      <c r="F1038">
        <v>278.63</v>
      </c>
      <c r="G1038">
        <v>13.992462678264999</v>
      </c>
      <c r="H1038">
        <v>28.425568791505501</v>
      </c>
      <c r="I1038">
        <v>21.907235339995999</v>
      </c>
      <c r="J1038">
        <v>19.917035807677799</v>
      </c>
      <c r="K1038">
        <v>250.520855130108</v>
      </c>
      <c r="L1038">
        <v>235.411999200536</v>
      </c>
      <c r="M1038">
        <v>61.464156806616998</v>
      </c>
      <c r="N1038">
        <v>2.6277439796342499</v>
      </c>
      <c r="O1038">
        <v>11.240713491009499</v>
      </c>
      <c r="P1038">
        <v>44.367875647668399</v>
      </c>
      <c r="Q1038">
        <v>-1.5849801292539E-2</v>
      </c>
    </row>
    <row r="1039" spans="1:17" hidden="1" x14ac:dyDescent="0.3">
      <c r="A1039" t="s">
        <v>2236</v>
      </c>
      <c r="B1039" t="s">
        <v>2237</v>
      </c>
      <c r="C1039" t="s">
        <v>3128</v>
      </c>
      <c r="D1039" t="s">
        <v>123</v>
      </c>
      <c r="E1039">
        <v>2414.7500751080001</v>
      </c>
      <c r="F1039">
        <v>202.58</v>
      </c>
      <c r="G1039">
        <v>-29.996285214229701</v>
      </c>
      <c r="H1039">
        <v>-1.5947058164494701</v>
      </c>
      <c r="I1039">
        <v>-7.0590455015593196</v>
      </c>
      <c r="J1039">
        <v>8.3196261661239106</v>
      </c>
      <c r="K1039">
        <v>202.58340769015601</v>
      </c>
      <c r="L1039">
        <v>197.49531959695699</v>
      </c>
      <c r="M1039">
        <v>43.6763902321036</v>
      </c>
      <c r="N1039">
        <v>1.03448187528778</v>
      </c>
      <c r="O1039">
        <v>43.029914108006601</v>
      </c>
      <c r="P1039">
        <v>35.233644859812998</v>
      </c>
      <c r="Q1039">
        <v>3.9316261367678997E-2</v>
      </c>
    </row>
    <row r="1040" spans="1:17" x14ac:dyDescent="0.3">
      <c r="A1040" t="s">
        <v>2238</v>
      </c>
      <c r="B1040" t="s">
        <v>2239</v>
      </c>
      <c r="C1040" t="s">
        <v>3125</v>
      </c>
      <c r="D1040" t="s">
        <v>578</v>
      </c>
      <c r="E1040">
        <v>2414.4765592619901</v>
      </c>
      <c r="F1040">
        <v>163.86</v>
      </c>
      <c r="G1040">
        <v>-56.552837557161197</v>
      </c>
      <c r="H1040">
        <v>2.3737005130150699</v>
      </c>
      <c r="I1040">
        <v>-17.139272670189399</v>
      </c>
      <c r="J1040">
        <v>-0.94342301503791803</v>
      </c>
      <c r="K1040">
        <v>172.47340919475801</v>
      </c>
      <c r="L1040">
        <v>195.664309616477</v>
      </c>
      <c r="M1040">
        <v>28.062906517584199</v>
      </c>
      <c r="N1040">
        <v>0.493867058198733</v>
      </c>
      <c r="O1040">
        <v>90.406444525814706</v>
      </c>
      <c r="P1040">
        <v>13.8549193996665</v>
      </c>
    </row>
    <row r="1041" spans="1:17" x14ac:dyDescent="0.3">
      <c r="A1041" t="s">
        <v>2240</v>
      </c>
      <c r="B1041" t="s">
        <v>2241</v>
      </c>
      <c r="C1041" t="s">
        <v>3115</v>
      </c>
      <c r="D1041" t="s">
        <v>350</v>
      </c>
      <c r="E1041">
        <v>2413.7241502400002</v>
      </c>
      <c r="F1041">
        <v>1713.4</v>
      </c>
      <c r="G1041">
        <v>-36.514343235293303</v>
      </c>
      <c r="H1041">
        <v>-1.3025510471614301</v>
      </c>
      <c r="I1041">
        <v>-10.8752006619985</v>
      </c>
      <c r="J1041">
        <v>-0.62692156486436301</v>
      </c>
      <c r="K1041">
        <v>1907.7554819023001</v>
      </c>
      <c r="L1041">
        <v>1944.5313457232301</v>
      </c>
      <c r="M1041">
        <v>37.231175850164</v>
      </c>
      <c r="N1041">
        <v>1.18683627482598</v>
      </c>
      <c r="O1041">
        <v>49.407610598809299</v>
      </c>
      <c r="P1041">
        <v>11.9137818419333</v>
      </c>
      <c r="Q1041">
        <v>-7.0348860444733999E-2</v>
      </c>
    </row>
    <row r="1042" spans="1:17" hidden="1" x14ac:dyDescent="0.3">
      <c r="A1042" t="s">
        <v>2242</v>
      </c>
      <c r="B1042" t="s">
        <v>2243</v>
      </c>
      <c r="C1042" t="s">
        <v>3128</v>
      </c>
      <c r="D1042" t="s">
        <v>963</v>
      </c>
      <c r="E1042">
        <v>2410.6097457000001</v>
      </c>
      <c r="F1042">
        <v>365.8</v>
      </c>
      <c r="G1042">
        <v>-7.3872420393057601</v>
      </c>
      <c r="H1042">
        <v>2.5803798666787401</v>
      </c>
      <c r="I1042">
        <v>9.8401566144149193</v>
      </c>
      <c r="J1042">
        <v>-3.6961629446309598</v>
      </c>
      <c r="K1042">
        <v>390.73912870056699</v>
      </c>
      <c r="M1042">
        <v>30.658362110334298</v>
      </c>
      <c r="N1042">
        <v>0.99550455598450704</v>
      </c>
      <c r="O1042">
        <v>29.8250410060141</v>
      </c>
      <c r="P1042">
        <v>29.6243798724309</v>
      </c>
    </row>
    <row r="1043" spans="1:17" hidden="1" x14ac:dyDescent="0.3">
      <c r="A1043" t="s">
        <v>2244</v>
      </c>
      <c r="B1043" t="s">
        <v>2245</v>
      </c>
      <c r="C1043" t="s">
        <v>3128</v>
      </c>
      <c r="D1043" t="s">
        <v>287</v>
      </c>
      <c r="E1043">
        <v>2409.0970750000001</v>
      </c>
      <c r="F1043">
        <v>482.35</v>
      </c>
      <c r="G1043">
        <v>-7.5118310666472503</v>
      </c>
      <c r="H1043">
        <v>4.7484763906326997</v>
      </c>
      <c r="I1043">
        <v>-0.850369082741252</v>
      </c>
      <c r="J1043">
        <v>5.4134837581750404</v>
      </c>
      <c r="K1043">
        <v>469.17260068121197</v>
      </c>
      <c r="L1043">
        <v>451.61879735986901</v>
      </c>
      <c r="M1043">
        <v>55.579501819042299</v>
      </c>
      <c r="N1043">
        <v>0.52974447806691505</v>
      </c>
      <c r="O1043">
        <v>9.8579869389447303</v>
      </c>
      <c r="P1043">
        <v>26.4185558904468</v>
      </c>
      <c r="Q1043">
        <v>3.9631539185505001E-2</v>
      </c>
    </row>
    <row r="1044" spans="1:17" hidden="1" x14ac:dyDescent="0.3">
      <c r="A1044" t="s">
        <v>2246</v>
      </c>
      <c r="B1044" t="s">
        <v>2247</v>
      </c>
      <c r="C1044" t="s">
        <v>3128</v>
      </c>
      <c r="D1044" t="s">
        <v>2248</v>
      </c>
      <c r="E1044">
        <v>2408.5170470099902</v>
      </c>
      <c r="F1044">
        <v>4877.7</v>
      </c>
      <c r="G1044">
        <v>29.561325594593701</v>
      </c>
      <c r="H1044">
        <v>-5.7118187964669103</v>
      </c>
      <c r="I1044">
        <v>21.989489298976601</v>
      </c>
      <c r="J1044">
        <v>2.7279495467874502</v>
      </c>
      <c r="K1044">
        <v>5293.0447245836704</v>
      </c>
      <c r="L1044">
        <v>4620.1464683110098</v>
      </c>
      <c r="M1044">
        <v>34.778433586996698</v>
      </c>
      <c r="N1044">
        <v>0.57241148716424495</v>
      </c>
      <c r="O1044">
        <v>32.090944502531897</v>
      </c>
      <c r="P1044">
        <v>68.399792853443799</v>
      </c>
      <c r="Q1044">
        <v>0.15373511059203299</v>
      </c>
    </row>
    <row r="1045" spans="1:17" hidden="1" x14ac:dyDescent="0.3">
      <c r="A1045" t="s">
        <v>2249</v>
      </c>
      <c r="B1045" t="s">
        <v>2250</v>
      </c>
      <c r="C1045" t="s">
        <v>3128</v>
      </c>
      <c r="D1045" t="s">
        <v>128</v>
      </c>
      <c r="E1045">
        <v>2404.2724595999998</v>
      </c>
      <c r="F1045">
        <v>3438.2</v>
      </c>
      <c r="G1045">
        <v>233.56148015735499</v>
      </c>
      <c r="H1045">
        <v>-6.1329882920822598</v>
      </c>
      <c r="I1045">
        <v>90.675097724677499</v>
      </c>
      <c r="J1045">
        <v>2.71897693372805</v>
      </c>
      <c r="K1045">
        <v>3384.1594441181601</v>
      </c>
      <c r="L1045">
        <v>2309.1460966794002</v>
      </c>
      <c r="M1045">
        <v>31.572990273446401</v>
      </c>
      <c r="N1045">
        <v>0.43783023043639202</v>
      </c>
      <c r="O1045">
        <v>41.894014309813301</v>
      </c>
      <c r="P1045">
        <v>383.36848024743398</v>
      </c>
      <c r="Q1045">
        <v>0.245022691743739</v>
      </c>
    </row>
    <row r="1046" spans="1:17" hidden="1" x14ac:dyDescent="0.3">
      <c r="A1046" t="s">
        <v>2251</v>
      </c>
      <c r="B1046" t="s">
        <v>2252</v>
      </c>
      <c r="C1046" t="s">
        <v>3128</v>
      </c>
      <c r="D1046" t="s">
        <v>284</v>
      </c>
      <c r="E1046">
        <v>2403.028138095</v>
      </c>
      <c r="F1046">
        <v>727.05</v>
      </c>
      <c r="G1046">
        <v>19.4486253342663</v>
      </c>
      <c r="H1046">
        <v>-8.7636532558863607</v>
      </c>
      <c r="I1046">
        <v>56.068502600171797</v>
      </c>
      <c r="J1046">
        <v>-0.43525040907156098</v>
      </c>
      <c r="K1046">
        <v>816.741378566923</v>
      </c>
      <c r="L1046">
        <v>673.32455845023003</v>
      </c>
      <c r="M1046">
        <v>20.229677958846299</v>
      </c>
      <c r="N1046">
        <v>0.42914511822322698</v>
      </c>
      <c r="O1046">
        <v>33.072003301010902</v>
      </c>
      <c r="P1046">
        <v>77.545787545787505</v>
      </c>
      <c r="Q1046">
        <v>-4.7720769745631997E-2</v>
      </c>
    </row>
    <row r="1047" spans="1:17" hidden="1" x14ac:dyDescent="0.3">
      <c r="A1047" t="s">
        <v>2253</v>
      </c>
      <c r="B1047" t="s">
        <v>2254</v>
      </c>
      <c r="C1047" t="s">
        <v>3128</v>
      </c>
      <c r="D1047" t="s">
        <v>578</v>
      </c>
      <c r="E1047">
        <v>2399.39300744</v>
      </c>
      <c r="F1047">
        <v>1675</v>
      </c>
      <c r="G1047">
        <v>170.11261698978899</v>
      </c>
      <c r="H1047">
        <v>2.0181742151873698</v>
      </c>
      <c r="I1047">
        <v>17.5789428329083</v>
      </c>
      <c r="J1047">
        <v>-1.88779845458661</v>
      </c>
      <c r="K1047">
        <v>1804.6868892795801</v>
      </c>
      <c r="L1047">
        <v>1596.88599139657</v>
      </c>
      <c r="M1047">
        <v>35.56649161747</v>
      </c>
      <c r="N1047">
        <v>0.65213741621898302</v>
      </c>
      <c r="O1047">
        <v>34.053731343283502</v>
      </c>
      <c r="P1047">
        <v>194.89436619718299</v>
      </c>
      <c r="Q1047">
        <v>0.26328605394397803</v>
      </c>
    </row>
    <row r="1048" spans="1:17" hidden="1" x14ac:dyDescent="0.3">
      <c r="A1048" t="s">
        <v>2255</v>
      </c>
      <c r="B1048" t="s">
        <v>2256</v>
      </c>
      <c r="C1048" t="s">
        <v>3128</v>
      </c>
      <c r="D1048" t="s">
        <v>138</v>
      </c>
      <c r="E1048">
        <v>2372.9850496290001</v>
      </c>
      <c r="F1048">
        <v>9.07</v>
      </c>
      <c r="G1048">
        <v>137.976454916926</v>
      </c>
      <c r="H1048">
        <v>-11.380998552191</v>
      </c>
      <c r="I1048">
        <v>-17.660935483786499</v>
      </c>
      <c r="J1048">
        <v>-5.2504895343143803</v>
      </c>
      <c r="K1048">
        <v>10.31362417477</v>
      </c>
      <c r="L1048">
        <v>9.8942910060218807</v>
      </c>
      <c r="M1048">
        <v>27.354873943699999</v>
      </c>
      <c r="N1048">
        <v>0.53281451756503995</v>
      </c>
      <c r="O1048">
        <v>118.302094818081</v>
      </c>
      <c r="P1048">
        <v>159.142857142857</v>
      </c>
      <c r="Q1048">
        <v>0.118509500963857</v>
      </c>
    </row>
    <row r="1049" spans="1:17" hidden="1" x14ac:dyDescent="0.3">
      <c r="A1049" t="s">
        <v>2257</v>
      </c>
      <c r="B1049" t="s">
        <v>2258</v>
      </c>
      <c r="C1049" t="s">
        <v>3128</v>
      </c>
      <c r="D1049" t="s">
        <v>193</v>
      </c>
      <c r="E1049">
        <v>2371.3239135599902</v>
      </c>
      <c r="F1049">
        <v>1638.6</v>
      </c>
      <c r="G1049">
        <v>1.52921739218958</v>
      </c>
      <c r="H1049">
        <v>-2.5086416182707998</v>
      </c>
      <c r="I1049">
        <v>-25.527893901502601</v>
      </c>
      <c r="J1049">
        <v>-1.2703894040285799</v>
      </c>
      <c r="K1049">
        <v>1833.08646732542</v>
      </c>
      <c r="L1049">
        <v>1843.0980447703801</v>
      </c>
      <c r="M1049">
        <v>23.496074244397398</v>
      </c>
      <c r="N1049">
        <v>0.96031028259915796</v>
      </c>
      <c r="O1049">
        <v>51.348712315391197</v>
      </c>
      <c r="P1049">
        <v>32.803825424484302</v>
      </c>
      <c r="Q1049">
        <v>8.9055465892685995E-2</v>
      </c>
    </row>
    <row r="1050" spans="1:17" hidden="1" x14ac:dyDescent="0.3">
      <c r="A1050" t="s">
        <v>2259</v>
      </c>
      <c r="B1050" t="s">
        <v>2260</v>
      </c>
      <c r="C1050" t="s">
        <v>3128</v>
      </c>
      <c r="D1050" t="s">
        <v>1603</v>
      </c>
      <c r="E1050">
        <v>2368.3547842200001</v>
      </c>
      <c r="F1050">
        <v>317.39999999999998</v>
      </c>
      <c r="G1050">
        <v>-41.816402225930901</v>
      </c>
      <c r="H1050">
        <v>-7.73400565569899</v>
      </c>
      <c r="I1050">
        <v>-27.2325041112375</v>
      </c>
      <c r="J1050">
        <v>-0.37188616829751298</v>
      </c>
      <c r="M1050">
        <v>31.9176460115801</v>
      </c>
      <c r="O1050">
        <v>35.838059231253901</v>
      </c>
      <c r="P1050">
        <v>0.47483380816715198</v>
      </c>
    </row>
    <row r="1051" spans="1:17" hidden="1" x14ac:dyDescent="0.3">
      <c r="A1051" t="s">
        <v>2261</v>
      </c>
      <c r="B1051" t="s">
        <v>2262</v>
      </c>
      <c r="C1051" t="s">
        <v>3128</v>
      </c>
      <c r="D1051" t="s">
        <v>287</v>
      </c>
      <c r="E1051">
        <v>2366.3937333549902</v>
      </c>
      <c r="F1051">
        <v>93.05</v>
      </c>
      <c r="G1051">
        <v>6.9134325985700498</v>
      </c>
      <c r="H1051">
        <v>-3.3145469719812501</v>
      </c>
      <c r="I1051">
        <v>7.1010633902896503</v>
      </c>
      <c r="J1051">
        <v>-1.4086707320293099</v>
      </c>
      <c r="K1051">
        <v>100.39253427463601</v>
      </c>
      <c r="L1051">
        <v>92.726916567353896</v>
      </c>
      <c r="M1051">
        <v>28.607292317901798</v>
      </c>
      <c r="N1051">
        <v>0.54172250900285002</v>
      </c>
      <c r="O1051">
        <v>24.6104245029554</v>
      </c>
      <c r="P1051">
        <v>30.322128851540501</v>
      </c>
      <c r="Q1051">
        <v>-9.3376450564109995E-3</v>
      </c>
    </row>
    <row r="1052" spans="1:17" x14ac:dyDescent="0.3">
      <c r="A1052" t="s">
        <v>2263</v>
      </c>
      <c r="B1052" t="s">
        <v>2264</v>
      </c>
      <c r="C1052" t="s">
        <v>3111</v>
      </c>
      <c r="D1052" t="s">
        <v>457</v>
      </c>
      <c r="E1052">
        <v>2358.5791642569998</v>
      </c>
      <c r="F1052">
        <v>70.989999999999995</v>
      </c>
      <c r="G1052">
        <v>-39.191806382974796</v>
      </c>
      <c r="H1052">
        <v>-2.3466859137618701</v>
      </c>
      <c r="I1052">
        <v>-23.456040411003301</v>
      </c>
      <c r="J1052">
        <v>0.47462783716984402</v>
      </c>
      <c r="K1052">
        <v>81.177448992348602</v>
      </c>
      <c r="L1052">
        <v>84.599108762017195</v>
      </c>
      <c r="M1052">
        <v>16.983901060184699</v>
      </c>
      <c r="N1052">
        <v>0.34592653925379202</v>
      </c>
      <c r="O1052">
        <v>69.037892660938098</v>
      </c>
      <c r="P1052">
        <v>13.493205435651401</v>
      </c>
      <c r="Q1052">
        <v>-2.8663420732192999E-2</v>
      </c>
    </row>
    <row r="1053" spans="1:17" hidden="1" x14ac:dyDescent="0.3">
      <c r="A1053" t="s">
        <v>2265</v>
      </c>
      <c r="B1053" t="s">
        <v>2266</v>
      </c>
      <c r="C1053" t="s">
        <v>3128</v>
      </c>
      <c r="D1053" t="s">
        <v>420</v>
      </c>
      <c r="E1053">
        <v>2354.5354225000001</v>
      </c>
      <c r="F1053">
        <v>1374.55</v>
      </c>
      <c r="G1053">
        <v>164.54342940990301</v>
      </c>
      <c r="H1053">
        <v>-9.1645902791488005</v>
      </c>
      <c r="I1053">
        <v>29.2291745766391</v>
      </c>
      <c r="J1053">
        <v>-2.8738577388222999</v>
      </c>
      <c r="K1053">
        <v>1567.5532862938901</v>
      </c>
      <c r="L1053">
        <v>1328.4379682971701</v>
      </c>
      <c r="M1053">
        <v>27.703397359537799</v>
      </c>
      <c r="N1053">
        <v>0.58875919515097497</v>
      </c>
      <c r="O1053">
        <v>58.539158269979197</v>
      </c>
      <c r="P1053">
        <v>192.39523505637001</v>
      </c>
      <c r="Q1053">
        <v>0.24860302920462901</v>
      </c>
    </row>
    <row r="1054" spans="1:17" hidden="1" x14ac:dyDescent="0.3">
      <c r="A1054" t="s">
        <v>2267</v>
      </c>
      <c r="B1054" t="s">
        <v>2268</v>
      </c>
      <c r="C1054" t="s">
        <v>3128</v>
      </c>
      <c r="D1054" t="s">
        <v>287</v>
      </c>
      <c r="E1054">
        <v>2345.96498969</v>
      </c>
      <c r="F1054">
        <v>855.55</v>
      </c>
      <c r="G1054">
        <v>269.27284477920301</v>
      </c>
      <c r="H1054">
        <v>-9.4136035757548395</v>
      </c>
      <c r="I1054">
        <v>127.494103275903</v>
      </c>
      <c r="J1054">
        <v>-6.1715327853902897</v>
      </c>
      <c r="K1054">
        <v>937.86369382041096</v>
      </c>
      <c r="L1054">
        <v>663.73509521493702</v>
      </c>
      <c r="M1054">
        <v>33.462269490162903</v>
      </c>
      <c r="N1054">
        <v>0.48114523365034001</v>
      </c>
      <c r="O1054">
        <v>39.091812284495298</v>
      </c>
      <c r="P1054">
        <v>347.40488952804202</v>
      </c>
    </row>
    <row r="1055" spans="1:17" hidden="1" x14ac:dyDescent="0.3">
      <c r="A1055" t="s">
        <v>2269</v>
      </c>
      <c r="B1055" t="s">
        <v>2270</v>
      </c>
      <c r="C1055" t="s">
        <v>3128</v>
      </c>
      <c r="D1055" t="s">
        <v>144</v>
      </c>
      <c r="E1055">
        <v>2340.6031250000001</v>
      </c>
      <c r="F1055">
        <v>418.75</v>
      </c>
      <c r="G1055">
        <v>-40.560049964140703</v>
      </c>
      <c r="H1055">
        <v>-5.2003215747369804</v>
      </c>
      <c r="I1055">
        <v>-8.5260704383654993</v>
      </c>
      <c r="J1055">
        <v>1.27660436537095</v>
      </c>
      <c r="K1055">
        <v>459.05703075557699</v>
      </c>
      <c r="L1055">
        <v>450.64280630788897</v>
      </c>
      <c r="M1055">
        <v>25.2354510705146</v>
      </c>
      <c r="N1055">
        <v>0.34572169905789601</v>
      </c>
      <c r="O1055">
        <v>37.552238805970099</v>
      </c>
      <c r="P1055">
        <v>28.846153846153801</v>
      </c>
      <c r="Q1055">
        <v>0.20963550953579899</v>
      </c>
    </row>
    <row r="1056" spans="1:17" hidden="1" x14ac:dyDescent="0.3">
      <c r="A1056" t="s">
        <v>2271</v>
      </c>
      <c r="B1056" t="s">
        <v>2272</v>
      </c>
      <c r="C1056" t="s">
        <v>3128</v>
      </c>
      <c r="D1056" t="s">
        <v>117</v>
      </c>
      <c r="E1056">
        <v>2338.4832369989999</v>
      </c>
      <c r="F1056">
        <v>173.29</v>
      </c>
      <c r="G1056">
        <v>46.587712004465899</v>
      </c>
      <c r="H1056">
        <v>6.6167079740806498</v>
      </c>
      <c r="I1056">
        <v>28.0639605352271</v>
      </c>
      <c r="J1056">
        <v>-4.2903548020890003</v>
      </c>
      <c r="K1056">
        <v>184.94539800494701</v>
      </c>
      <c r="L1056">
        <v>161.51529371936101</v>
      </c>
      <c r="M1056">
        <v>28.6997433967923</v>
      </c>
      <c r="N1056">
        <v>0.88088526227425401</v>
      </c>
      <c r="O1056">
        <v>24.0694789081886</v>
      </c>
      <c r="P1056">
        <v>69.7257590597453</v>
      </c>
      <c r="Q1056">
        <v>0.180709613546222</v>
      </c>
    </row>
    <row r="1057" spans="1:17" hidden="1" x14ac:dyDescent="0.3">
      <c r="A1057" t="s">
        <v>2273</v>
      </c>
      <c r="B1057" t="s">
        <v>2274</v>
      </c>
      <c r="C1057" t="s">
        <v>3128</v>
      </c>
      <c r="D1057" t="s">
        <v>420</v>
      </c>
      <c r="E1057">
        <v>2333.1771830500002</v>
      </c>
      <c r="F1057">
        <v>1011.5</v>
      </c>
      <c r="G1057">
        <v>-43.322782093562097</v>
      </c>
      <c r="H1057">
        <v>-3.7548856051428898</v>
      </c>
      <c r="I1057">
        <v>-18.388241315876101</v>
      </c>
      <c r="J1057">
        <v>2.9332275315020899</v>
      </c>
      <c r="K1057">
        <v>1089.2802454554901</v>
      </c>
      <c r="L1057">
        <v>1165.38170476198</v>
      </c>
      <c r="M1057">
        <v>31.655884809273299</v>
      </c>
      <c r="N1057">
        <v>1.0138090768933199</v>
      </c>
      <c r="O1057">
        <v>42.362827483934701</v>
      </c>
      <c r="P1057">
        <v>0.74701195219124505</v>
      </c>
      <c r="Q1057">
        <v>-3.1537133082399998E-2</v>
      </c>
    </row>
    <row r="1058" spans="1:17" hidden="1" x14ac:dyDescent="0.3">
      <c r="A1058" t="s">
        <v>2275</v>
      </c>
      <c r="B1058" t="s">
        <v>2276</v>
      </c>
      <c r="C1058" t="s">
        <v>3128</v>
      </c>
      <c r="D1058" t="s">
        <v>144</v>
      </c>
      <c r="E1058">
        <v>2304.3403086399999</v>
      </c>
      <c r="F1058">
        <v>22373.8</v>
      </c>
      <c r="G1058">
        <v>572.73469411906797</v>
      </c>
      <c r="H1058">
        <v>4.89910858490311</v>
      </c>
      <c r="I1058">
        <v>327.94458852810902</v>
      </c>
      <c r="J1058">
        <v>-0.72245063309939395</v>
      </c>
      <c r="K1058">
        <v>19875.900934922702</v>
      </c>
      <c r="L1058">
        <v>12586.6449973412</v>
      </c>
      <c r="M1058">
        <v>59.337551151759698</v>
      </c>
      <c r="N1058">
        <v>0.77170712172420997</v>
      </c>
      <c r="O1058">
        <v>24.140736039474699</v>
      </c>
      <c r="P1058">
        <v>699.06428571428501</v>
      </c>
      <c r="Q1058">
        <v>0.16792483632899399</v>
      </c>
    </row>
    <row r="1059" spans="1:17" hidden="1" x14ac:dyDescent="0.3">
      <c r="A1059" t="s">
        <v>2277</v>
      </c>
      <c r="B1059" t="s">
        <v>2278</v>
      </c>
      <c r="C1059" t="s">
        <v>3128</v>
      </c>
      <c r="D1059" t="s">
        <v>117</v>
      </c>
      <c r="E1059">
        <v>2292.6355997000001</v>
      </c>
      <c r="F1059">
        <v>43.25</v>
      </c>
      <c r="G1059">
        <v>-15.031432900777499</v>
      </c>
      <c r="H1059">
        <v>-6.6434230178384297</v>
      </c>
      <c r="I1059">
        <v>10.1516389386949</v>
      </c>
      <c r="J1059">
        <v>-1.1678003255924601</v>
      </c>
      <c r="K1059">
        <v>47.361043206567402</v>
      </c>
      <c r="L1059">
        <v>43.824569407433501</v>
      </c>
      <c r="M1059">
        <v>34.255822111856901</v>
      </c>
      <c r="N1059">
        <v>0.55141105416820801</v>
      </c>
      <c r="O1059">
        <v>36.184971098265798</v>
      </c>
      <c r="P1059">
        <v>40.971316818774397</v>
      </c>
      <c r="Q1059">
        <v>0.114211759723752</v>
      </c>
    </row>
    <row r="1060" spans="1:17" hidden="1" x14ac:dyDescent="0.3">
      <c r="A1060" t="s">
        <v>2279</v>
      </c>
      <c r="B1060" t="s">
        <v>2280</v>
      </c>
      <c r="C1060" t="s">
        <v>3128</v>
      </c>
      <c r="D1060" t="s">
        <v>151</v>
      </c>
      <c r="E1060">
        <v>2287.467942708</v>
      </c>
      <c r="F1060">
        <v>239.46</v>
      </c>
      <c r="G1060">
        <v>-48.160304664955298</v>
      </c>
      <c r="H1060">
        <v>-21.902014943097001</v>
      </c>
      <c r="I1060">
        <v>-32.936494577176298</v>
      </c>
      <c r="J1060">
        <v>-5.9143379528242201</v>
      </c>
      <c r="K1060">
        <v>287.835248180176</v>
      </c>
      <c r="L1060">
        <v>322.77911175013099</v>
      </c>
      <c r="M1060">
        <v>37.499876829947503</v>
      </c>
      <c r="N1060">
        <v>1.0773844938222099</v>
      </c>
      <c r="O1060">
        <v>101.787354881817</v>
      </c>
      <c r="P1060">
        <v>19.461212272387101</v>
      </c>
      <c r="Q1060">
        <v>8.4955145934410004E-2</v>
      </c>
    </row>
    <row r="1061" spans="1:17" hidden="1" x14ac:dyDescent="0.3">
      <c r="A1061" t="s">
        <v>2281</v>
      </c>
      <c r="B1061" t="s">
        <v>2282</v>
      </c>
      <c r="C1061" t="s">
        <v>3128</v>
      </c>
      <c r="D1061" t="s">
        <v>287</v>
      </c>
      <c r="E1061">
        <v>2281.8939217749999</v>
      </c>
      <c r="F1061">
        <v>424.45</v>
      </c>
      <c r="G1061">
        <v>45.828128993331703</v>
      </c>
      <c r="H1061">
        <v>-11.5660573353979</v>
      </c>
      <c r="I1061">
        <v>-12.812483123719501</v>
      </c>
      <c r="J1061">
        <v>-2.2154881058262399</v>
      </c>
      <c r="K1061">
        <v>503.21496301378602</v>
      </c>
      <c r="L1061">
        <v>485.22388754860702</v>
      </c>
      <c r="M1061">
        <v>33.156690938505903</v>
      </c>
      <c r="N1061">
        <v>1.17540689180145</v>
      </c>
      <c r="O1061">
        <v>114.11238072800001</v>
      </c>
      <c r="P1061">
        <v>68.9622228414473</v>
      </c>
      <c r="Q1061">
        <v>0.17082500981096799</v>
      </c>
    </row>
    <row r="1062" spans="1:17" hidden="1" x14ac:dyDescent="0.3">
      <c r="A1062" t="s">
        <v>2283</v>
      </c>
      <c r="B1062" t="s">
        <v>2284</v>
      </c>
      <c r="C1062" t="s">
        <v>3128</v>
      </c>
      <c r="D1062" t="s">
        <v>629</v>
      </c>
      <c r="E1062">
        <v>2280.93560161</v>
      </c>
      <c r="F1062">
        <v>1924.7</v>
      </c>
      <c r="G1062">
        <v>-40.8266267949504</v>
      </c>
      <c r="H1062">
        <v>-2.8970987800864201</v>
      </c>
      <c r="I1062">
        <v>-25.0360577602153</v>
      </c>
      <c r="J1062">
        <v>-0.99586329678996999</v>
      </c>
      <c r="K1062">
        <v>2174.6318807290199</v>
      </c>
      <c r="L1062">
        <v>2321.7157990395399</v>
      </c>
      <c r="M1062">
        <v>32.626306690729997</v>
      </c>
      <c r="N1062">
        <v>0.418936666990952</v>
      </c>
      <c r="O1062">
        <v>67.8183613030602</v>
      </c>
      <c r="P1062">
        <v>4.04346180874641</v>
      </c>
      <c r="Q1062">
        <v>6.4377193876011998E-2</v>
      </c>
    </row>
    <row r="1063" spans="1:17" hidden="1" x14ac:dyDescent="0.3">
      <c r="A1063" t="s">
        <v>2285</v>
      </c>
      <c r="B1063" t="s">
        <v>2286</v>
      </c>
      <c r="C1063" t="s">
        <v>3128</v>
      </c>
      <c r="D1063" t="s">
        <v>117</v>
      </c>
      <c r="E1063">
        <v>2278.7542397699999</v>
      </c>
      <c r="F1063">
        <v>176.21</v>
      </c>
      <c r="G1063">
        <v>-12.4954185688233</v>
      </c>
      <c r="H1063">
        <v>0.43864602358443699</v>
      </c>
      <c r="I1063">
        <v>19.416780836921198</v>
      </c>
      <c r="J1063">
        <v>-2.39015816149643</v>
      </c>
      <c r="K1063">
        <v>185.591451255056</v>
      </c>
      <c r="L1063">
        <v>167.83753136307899</v>
      </c>
      <c r="M1063">
        <v>32.150862571428398</v>
      </c>
      <c r="N1063">
        <v>0.55182041237529</v>
      </c>
      <c r="O1063">
        <v>21.446001929515901</v>
      </c>
      <c r="P1063">
        <v>53.226086956521698</v>
      </c>
    </row>
    <row r="1064" spans="1:17" hidden="1" x14ac:dyDescent="0.3">
      <c r="A1064" t="s">
        <v>2287</v>
      </c>
      <c r="B1064" t="s">
        <v>2288</v>
      </c>
      <c r="C1064" t="s">
        <v>3128</v>
      </c>
      <c r="D1064" t="s">
        <v>287</v>
      </c>
      <c r="E1064">
        <v>2273.6151178349901</v>
      </c>
      <c r="F1064">
        <v>413.95</v>
      </c>
      <c r="G1064">
        <v>65.971934121266102</v>
      </c>
      <c r="H1064">
        <v>18.841590111689001</v>
      </c>
      <c r="I1064">
        <v>93.683582003905101</v>
      </c>
      <c r="J1064">
        <v>2.44143786833884</v>
      </c>
      <c r="K1064">
        <v>406.68668368341099</v>
      </c>
      <c r="M1064">
        <v>38.475917771347099</v>
      </c>
      <c r="N1064">
        <v>0.55880734103046503</v>
      </c>
      <c r="O1064">
        <v>17.115593670733102</v>
      </c>
      <c r="P1064">
        <v>148.245877061469</v>
      </c>
    </row>
    <row r="1065" spans="1:17" hidden="1" x14ac:dyDescent="0.3">
      <c r="A1065" t="s">
        <v>2289</v>
      </c>
      <c r="B1065" t="s">
        <v>2290</v>
      </c>
      <c r="C1065" t="s">
        <v>3128</v>
      </c>
      <c r="D1065" t="s">
        <v>237</v>
      </c>
      <c r="E1065">
        <v>2270.18163297</v>
      </c>
      <c r="F1065">
        <v>372.55</v>
      </c>
      <c r="G1065">
        <v>49.103250424891698</v>
      </c>
      <c r="H1065">
        <v>-0.75174776049152403</v>
      </c>
      <c r="I1065">
        <v>-8.4138611599858795</v>
      </c>
      <c r="J1065">
        <v>1.0260317549873399</v>
      </c>
      <c r="K1065">
        <v>388.49711462025601</v>
      </c>
      <c r="L1065">
        <v>377.97119601518699</v>
      </c>
      <c r="M1065">
        <v>44.638927322889799</v>
      </c>
      <c r="N1065">
        <v>0.81580376894042905</v>
      </c>
      <c r="O1065">
        <v>46.007247349349001</v>
      </c>
      <c r="P1065">
        <v>74.088785046728901</v>
      </c>
      <c r="Q1065">
        <v>7.49108130925E-2</v>
      </c>
    </row>
    <row r="1066" spans="1:17" hidden="1" x14ac:dyDescent="0.3">
      <c r="A1066" t="s">
        <v>2291</v>
      </c>
      <c r="B1066" t="s">
        <v>2292</v>
      </c>
      <c r="C1066" t="s">
        <v>3128</v>
      </c>
      <c r="D1066" t="s">
        <v>75</v>
      </c>
      <c r="E1066">
        <v>2264.2650038100001</v>
      </c>
      <c r="F1066">
        <v>823.45</v>
      </c>
      <c r="G1066">
        <v>75.2438541843254</v>
      </c>
      <c r="H1066">
        <v>2.4155560631415698</v>
      </c>
      <c r="I1066">
        <v>-11.2150827203058</v>
      </c>
      <c r="J1066">
        <v>2.3509988095937202</v>
      </c>
      <c r="K1066">
        <v>866.99852052270205</v>
      </c>
      <c r="L1066">
        <v>813.82861505624999</v>
      </c>
      <c r="M1066">
        <v>37.997291435933299</v>
      </c>
      <c r="N1066">
        <v>0.45819545657621003</v>
      </c>
      <c r="O1066">
        <v>32.819236140627801</v>
      </c>
      <c r="P1066">
        <v>100.231003039513</v>
      </c>
      <c r="Q1066">
        <v>9.0207870368088999E-2</v>
      </c>
    </row>
    <row r="1067" spans="1:17" hidden="1" x14ac:dyDescent="0.3">
      <c r="A1067" t="s">
        <v>2293</v>
      </c>
      <c r="B1067" t="s">
        <v>2294</v>
      </c>
      <c r="C1067" t="s">
        <v>3128</v>
      </c>
      <c r="D1067" t="s">
        <v>151</v>
      </c>
      <c r="E1067">
        <v>2262.4357831399998</v>
      </c>
      <c r="F1067">
        <v>1244.3</v>
      </c>
      <c r="G1067">
        <v>352.85264539311601</v>
      </c>
      <c r="H1067">
        <v>5.6248494144274401</v>
      </c>
      <c r="I1067">
        <v>25.853236402838299</v>
      </c>
      <c r="J1067">
        <v>-11.418773815469001</v>
      </c>
      <c r="K1067">
        <v>1309.86469986818</v>
      </c>
      <c r="M1067">
        <v>33.174409428678402</v>
      </c>
      <c r="N1067">
        <v>1.78121078417328</v>
      </c>
      <c r="O1067">
        <v>26.0949931688499</v>
      </c>
      <c r="P1067">
        <v>437.84309487789</v>
      </c>
    </row>
    <row r="1068" spans="1:17" hidden="1" x14ac:dyDescent="0.3">
      <c r="A1068" t="s">
        <v>2295</v>
      </c>
      <c r="B1068" t="s">
        <v>2296</v>
      </c>
      <c r="C1068" t="s">
        <v>3128</v>
      </c>
      <c r="D1068" t="s">
        <v>249</v>
      </c>
      <c r="E1068">
        <v>2258.846357545</v>
      </c>
      <c r="F1068">
        <v>210.59</v>
      </c>
      <c r="G1068">
        <v>-47.828425558683797</v>
      </c>
      <c r="H1068">
        <v>-11.4297518797816</v>
      </c>
      <c r="I1068">
        <v>-28.2525803619349</v>
      </c>
      <c r="J1068">
        <v>-1.90560721666443</v>
      </c>
      <c r="K1068">
        <v>252.539254309732</v>
      </c>
      <c r="L1068">
        <v>263.07158573953899</v>
      </c>
      <c r="M1068">
        <v>24.3098411000325</v>
      </c>
      <c r="N1068">
        <v>1.5768558691252701</v>
      </c>
      <c r="O1068">
        <v>61.2137328458141</v>
      </c>
      <c r="P1068">
        <v>0.49630159866380602</v>
      </c>
      <c r="Q1068">
        <v>3.2307669695623001E-2</v>
      </c>
    </row>
    <row r="1069" spans="1:17" hidden="1" x14ac:dyDescent="0.3">
      <c r="A1069" t="s">
        <v>2297</v>
      </c>
      <c r="B1069" t="s">
        <v>2298</v>
      </c>
      <c r="C1069" t="s">
        <v>3128</v>
      </c>
      <c r="D1069" t="s">
        <v>203</v>
      </c>
      <c r="E1069">
        <v>2254.4501869800001</v>
      </c>
      <c r="F1069">
        <v>84.01</v>
      </c>
      <c r="G1069">
        <v>65.284244170340401</v>
      </c>
      <c r="H1069">
        <v>10.163010745117001</v>
      </c>
      <c r="I1069">
        <v>-19.117642060222401</v>
      </c>
      <c r="J1069">
        <v>0.31347507388750201</v>
      </c>
      <c r="K1069">
        <v>82.756883943417506</v>
      </c>
      <c r="L1069">
        <v>82.7377134233748</v>
      </c>
      <c r="M1069">
        <v>62.0797928879445</v>
      </c>
      <c r="N1069">
        <v>0.89551774975990095</v>
      </c>
      <c r="O1069">
        <v>66.646827758600097</v>
      </c>
      <c r="P1069">
        <v>108.461538461538</v>
      </c>
      <c r="Q1069">
        <v>0.19083364264436201</v>
      </c>
    </row>
    <row r="1070" spans="1:17" hidden="1" x14ac:dyDescent="0.3">
      <c r="A1070" t="s">
        <v>2299</v>
      </c>
      <c r="B1070" t="s">
        <v>2300</v>
      </c>
      <c r="C1070" t="s">
        <v>3128</v>
      </c>
      <c r="D1070" t="s">
        <v>385</v>
      </c>
      <c r="E1070">
        <v>2246.1084418299902</v>
      </c>
      <c r="F1070">
        <v>675.95</v>
      </c>
      <c r="G1070">
        <v>-44.432380202999802</v>
      </c>
      <c r="H1070">
        <v>-0.82037737636643204</v>
      </c>
      <c r="I1070">
        <v>-21.283747091867198</v>
      </c>
      <c r="J1070">
        <v>-1.9740627808417399</v>
      </c>
      <c r="K1070">
        <v>735.94418604025998</v>
      </c>
      <c r="L1070">
        <v>793.73143279864598</v>
      </c>
      <c r="M1070">
        <v>31.173553589456599</v>
      </c>
      <c r="N1070">
        <v>1.32452901284367</v>
      </c>
      <c r="O1070">
        <v>39.019158221761899</v>
      </c>
      <c r="P1070">
        <v>0.94078996490705102</v>
      </c>
      <c r="Q1070">
        <v>-4.1163511155713997E-2</v>
      </c>
    </row>
    <row r="1071" spans="1:17" hidden="1" x14ac:dyDescent="0.3">
      <c r="A1071" t="s">
        <v>2301</v>
      </c>
      <c r="B1071" t="s">
        <v>2302</v>
      </c>
      <c r="C1071" t="s">
        <v>3128</v>
      </c>
      <c r="D1071" t="s">
        <v>249</v>
      </c>
      <c r="E1071">
        <v>2244.8609999999999</v>
      </c>
      <c r="F1071">
        <v>4776.3</v>
      </c>
      <c r="G1071">
        <v>51.506313872546997</v>
      </c>
      <c r="H1071">
        <v>-1.1236843004914601</v>
      </c>
      <c r="I1071">
        <v>30.492213563000799</v>
      </c>
      <c r="J1071">
        <v>2.5892254822093301</v>
      </c>
      <c r="K1071">
        <v>4835.1433479941197</v>
      </c>
      <c r="L1071">
        <v>3857.9975112984098</v>
      </c>
      <c r="M1071">
        <v>22.2853613745899</v>
      </c>
      <c r="N1071">
        <v>0.64089158698584703</v>
      </c>
      <c r="O1071">
        <v>20.153675439147399</v>
      </c>
      <c r="P1071">
        <v>88.891085976429594</v>
      </c>
      <c r="Q1071">
        <v>0.198292200536234</v>
      </c>
    </row>
    <row r="1072" spans="1:17" hidden="1" x14ac:dyDescent="0.3">
      <c r="A1072" t="s">
        <v>2303</v>
      </c>
      <c r="B1072" t="s">
        <v>2304</v>
      </c>
      <c r="C1072" t="s">
        <v>3128</v>
      </c>
      <c r="D1072" t="s">
        <v>128</v>
      </c>
      <c r="E1072">
        <v>2233.728193125</v>
      </c>
      <c r="F1072">
        <v>893.75</v>
      </c>
      <c r="G1072">
        <v>37.145527629706201</v>
      </c>
      <c r="H1072">
        <v>37.818038443623003</v>
      </c>
      <c r="I1072">
        <v>51.729425744399698</v>
      </c>
      <c r="J1072">
        <v>19.541283348950898</v>
      </c>
      <c r="M1072">
        <v>58.686932233752799</v>
      </c>
      <c r="O1072">
        <v>13.342657342657301</v>
      </c>
      <c r="P1072">
        <v>66.217221498977096</v>
      </c>
    </row>
    <row r="1073" spans="1:17" hidden="1" x14ac:dyDescent="0.3">
      <c r="A1073" t="s">
        <v>2305</v>
      </c>
      <c r="B1073" t="s">
        <v>2306</v>
      </c>
      <c r="C1073" t="s">
        <v>3128</v>
      </c>
      <c r="D1073" t="s">
        <v>234</v>
      </c>
      <c r="E1073">
        <v>2220.654480275</v>
      </c>
      <c r="F1073">
        <v>1487.75</v>
      </c>
      <c r="G1073">
        <v>-12.6230104045323</v>
      </c>
      <c r="H1073">
        <v>-7.1522124872297503</v>
      </c>
      <c r="I1073">
        <v>-17.254974840748101</v>
      </c>
      <c r="J1073">
        <v>-1.7052190305536099</v>
      </c>
      <c r="K1073">
        <v>1678.2604761303501</v>
      </c>
      <c r="L1073">
        <v>1695.2380102116499</v>
      </c>
      <c r="M1073">
        <v>18.828785775298101</v>
      </c>
      <c r="N1073">
        <v>0.619760980875946</v>
      </c>
      <c r="O1073">
        <v>42.994454713493496</v>
      </c>
      <c r="P1073">
        <v>13.568702290076301</v>
      </c>
      <c r="Q1073">
        <v>2.2880203631772001E-2</v>
      </c>
    </row>
    <row r="1074" spans="1:17" hidden="1" x14ac:dyDescent="0.3">
      <c r="A1074" t="s">
        <v>2307</v>
      </c>
      <c r="B1074" t="s">
        <v>2308</v>
      </c>
      <c r="C1074" t="s">
        <v>3128</v>
      </c>
      <c r="D1074" t="s">
        <v>51</v>
      </c>
      <c r="E1074">
        <v>2217.4599258500002</v>
      </c>
      <c r="F1074">
        <v>261.95</v>
      </c>
      <c r="G1074">
        <v>98.130374668166894</v>
      </c>
      <c r="H1074">
        <v>-16.451311641989001</v>
      </c>
      <c r="I1074">
        <v>24.098463711162001</v>
      </c>
      <c r="J1074">
        <v>-7.6524678829855102</v>
      </c>
      <c r="K1074">
        <v>311.60239656888598</v>
      </c>
      <c r="L1074">
        <v>256.13276151180702</v>
      </c>
      <c r="M1074">
        <v>23.0331528597406</v>
      </c>
      <c r="N1074">
        <v>0.382354543231475</v>
      </c>
      <c r="O1074">
        <v>51.937392632181698</v>
      </c>
      <c r="P1074">
        <v>131.200353045013</v>
      </c>
      <c r="Q1074">
        <v>7.1604086234997005E-2</v>
      </c>
    </row>
    <row r="1075" spans="1:17" hidden="1" x14ac:dyDescent="0.3">
      <c r="A1075" t="s">
        <v>2309</v>
      </c>
      <c r="B1075" t="s">
        <v>2310</v>
      </c>
      <c r="C1075" t="s">
        <v>3128</v>
      </c>
      <c r="D1075" t="s">
        <v>411</v>
      </c>
      <c r="E1075">
        <v>2217.2551794000001</v>
      </c>
      <c r="F1075">
        <v>778.85</v>
      </c>
      <c r="G1075">
        <v>30.7598632573422</v>
      </c>
      <c r="H1075">
        <v>-0.74811913118942297</v>
      </c>
      <c r="I1075">
        <v>34.782411035327399</v>
      </c>
      <c r="J1075">
        <v>-8.19648776503732</v>
      </c>
      <c r="K1075">
        <v>844.33705066460402</v>
      </c>
      <c r="L1075">
        <v>739.96739423746203</v>
      </c>
      <c r="M1075">
        <v>28.590755709730502</v>
      </c>
      <c r="N1075">
        <v>0.60832743494531705</v>
      </c>
      <c r="O1075">
        <v>39.211658214033498</v>
      </c>
      <c r="P1075">
        <v>67.278780068728494</v>
      </c>
      <c r="Q1075">
        <v>5.5967590953392002E-2</v>
      </c>
    </row>
    <row r="1076" spans="1:17" x14ac:dyDescent="0.3">
      <c r="A1076" t="s">
        <v>2311</v>
      </c>
      <c r="B1076" t="s">
        <v>2312</v>
      </c>
      <c r="C1076" t="s">
        <v>3123</v>
      </c>
      <c r="D1076" t="s">
        <v>449</v>
      </c>
      <c r="E1076">
        <v>2206.5749151499999</v>
      </c>
      <c r="F1076">
        <v>415.75</v>
      </c>
      <c r="G1076">
        <v>-39.034833675950701</v>
      </c>
      <c r="H1076">
        <v>-2.1784418521367499</v>
      </c>
      <c r="I1076">
        <v>-24.377857546729299</v>
      </c>
      <c r="J1076">
        <v>-1.6912109860651099</v>
      </c>
      <c r="K1076">
        <v>458.65371761037397</v>
      </c>
      <c r="L1076">
        <v>481.86613426320002</v>
      </c>
      <c r="M1076">
        <v>22.2703742779347</v>
      </c>
      <c r="N1076">
        <v>0.36076029465222498</v>
      </c>
      <c r="O1076">
        <v>39.987973541791902</v>
      </c>
      <c r="P1076">
        <v>2.3006889763779599</v>
      </c>
      <c r="Q1076">
        <v>-2.2092015761002001E-2</v>
      </c>
    </row>
    <row r="1077" spans="1:17" hidden="1" x14ac:dyDescent="0.3">
      <c r="A1077" t="s">
        <v>2313</v>
      </c>
      <c r="B1077" t="s">
        <v>2314</v>
      </c>
      <c r="C1077" t="s">
        <v>3128</v>
      </c>
      <c r="D1077" t="s">
        <v>234</v>
      </c>
      <c r="E1077">
        <v>2193.8027499999998</v>
      </c>
      <c r="F1077">
        <v>3570</v>
      </c>
      <c r="G1077">
        <v>1578.8335977740601</v>
      </c>
      <c r="H1077">
        <v>7.1038409368115598</v>
      </c>
      <c r="I1077">
        <v>74.195296172335404</v>
      </c>
      <c r="J1077">
        <v>-3.79778783627411</v>
      </c>
      <c r="K1077">
        <v>3731.3974669511299</v>
      </c>
      <c r="L1077">
        <v>2802.1269601511999</v>
      </c>
      <c r="M1077">
        <v>32.193447764398798</v>
      </c>
      <c r="N1077">
        <v>0.54552579082359598</v>
      </c>
      <c r="O1077">
        <v>34.422969187675001</v>
      </c>
      <c r="P1077">
        <v>1601.62059103908</v>
      </c>
      <c r="Q1077">
        <v>0.235473992800803</v>
      </c>
    </row>
    <row r="1078" spans="1:17" hidden="1" x14ac:dyDescent="0.3">
      <c r="A1078" t="s">
        <v>2315</v>
      </c>
      <c r="B1078" t="s">
        <v>2316</v>
      </c>
      <c r="C1078" t="s">
        <v>3128</v>
      </c>
      <c r="D1078" t="s">
        <v>578</v>
      </c>
      <c r="E1078">
        <v>2189.2067999999999</v>
      </c>
      <c r="F1078">
        <v>389.4</v>
      </c>
      <c r="G1078">
        <v>9.8785245787131508</v>
      </c>
      <c r="H1078">
        <v>3.9991470120615702</v>
      </c>
      <c r="I1078">
        <v>8.1662803296052395</v>
      </c>
      <c r="J1078">
        <v>-2.21734641976713</v>
      </c>
      <c r="K1078">
        <v>403.51468762569402</v>
      </c>
      <c r="L1078">
        <v>375.61153983118999</v>
      </c>
      <c r="M1078">
        <v>37.666712593291003</v>
      </c>
      <c r="N1078">
        <v>1.6285905880515701</v>
      </c>
      <c r="O1078">
        <v>21.725731895223401</v>
      </c>
      <c r="P1078">
        <v>32.901023890784899</v>
      </c>
      <c r="Q1078">
        <v>4.0652358254924997E-2</v>
      </c>
    </row>
    <row r="1079" spans="1:17" hidden="1" x14ac:dyDescent="0.3">
      <c r="A1079" t="s">
        <v>2317</v>
      </c>
      <c r="B1079" t="s">
        <v>2318</v>
      </c>
      <c r="C1079" t="s">
        <v>3128</v>
      </c>
      <c r="D1079" t="s">
        <v>1140</v>
      </c>
      <c r="E1079">
        <v>2189.1909523499999</v>
      </c>
      <c r="F1079">
        <v>415.55</v>
      </c>
      <c r="G1079">
        <v>56.457021582575102</v>
      </c>
      <c r="H1079">
        <v>-2.8406901214948399</v>
      </c>
      <c r="I1079">
        <v>55.520089998378197</v>
      </c>
      <c r="J1079">
        <v>0.351318003761173</v>
      </c>
      <c r="K1079">
        <v>463.13404537221697</v>
      </c>
      <c r="L1079">
        <v>402.97502062208798</v>
      </c>
      <c r="M1079">
        <v>29.804928679813798</v>
      </c>
      <c r="N1079">
        <v>0.27153199147225199</v>
      </c>
      <c r="O1079">
        <v>47.683792564071702</v>
      </c>
      <c r="P1079">
        <v>79.852845704392905</v>
      </c>
      <c r="Q1079">
        <v>7.8270002769275995E-2</v>
      </c>
    </row>
    <row r="1080" spans="1:17" x14ac:dyDescent="0.3">
      <c r="A1080" t="s">
        <v>2319</v>
      </c>
      <c r="B1080" t="s">
        <v>2320</v>
      </c>
      <c r="C1080" t="s">
        <v>3122</v>
      </c>
      <c r="D1080" t="s">
        <v>1237</v>
      </c>
      <c r="E1080">
        <v>2183.1699177</v>
      </c>
      <c r="F1080">
        <v>261</v>
      </c>
      <c r="G1080">
        <v>-63.680802714761903</v>
      </c>
      <c r="H1080">
        <v>-9.3774291389996307</v>
      </c>
      <c r="I1080">
        <v>-27.588574154806501</v>
      </c>
      <c r="J1080">
        <v>-6.67080248744288</v>
      </c>
      <c r="K1080">
        <v>311.90070665655901</v>
      </c>
      <c r="L1080">
        <v>366.35413269284498</v>
      </c>
      <c r="M1080">
        <v>21.628544934234601</v>
      </c>
      <c r="N1080">
        <v>0.48987352160616798</v>
      </c>
      <c r="O1080">
        <v>102.693451957657</v>
      </c>
      <c r="P1080">
        <v>1.4774494556765101</v>
      </c>
      <c r="Q1080">
        <v>-5.2958426063154998E-2</v>
      </c>
    </row>
    <row r="1081" spans="1:17" hidden="1" x14ac:dyDescent="0.3">
      <c r="A1081" t="s">
        <v>2321</v>
      </c>
      <c r="B1081" t="s">
        <v>2322</v>
      </c>
      <c r="C1081" t="s">
        <v>3128</v>
      </c>
      <c r="D1081" t="s">
        <v>728</v>
      </c>
      <c r="E1081">
        <v>2180.653534008</v>
      </c>
      <c r="F1081">
        <v>262.43</v>
      </c>
      <c r="G1081">
        <v>1.58489577678198</v>
      </c>
      <c r="H1081">
        <v>1.26100007835267</v>
      </c>
      <c r="I1081">
        <v>0.948739486385902</v>
      </c>
      <c r="J1081">
        <v>2.3940792634696701</v>
      </c>
      <c r="K1081">
        <v>273.44521151104402</v>
      </c>
      <c r="L1081">
        <v>260.53835755156899</v>
      </c>
      <c r="M1081">
        <v>58.290846172297002</v>
      </c>
      <c r="N1081">
        <v>1.2153825915408201</v>
      </c>
      <c r="O1081">
        <v>12.525244827191999</v>
      </c>
      <c r="P1081">
        <v>23.700212114070201</v>
      </c>
      <c r="Q1081">
        <v>3.2968413234804997E-2</v>
      </c>
    </row>
    <row r="1082" spans="1:17" hidden="1" x14ac:dyDescent="0.3">
      <c r="A1082" t="s">
        <v>2323</v>
      </c>
      <c r="B1082" t="s">
        <v>2324</v>
      </c>
      <c r="C1082" t="s">
        <v>3128</v>
      </c>
      <c r="D1082" t="s">
        <v>21</v>
      </c>
      <c r="E1082">
        <v>2180.3176614599902</v>
      </c>
      <c r="F1082">
        <v>1251.25</v>
      </c>
      <c r="G1082">
        <v>231.19912861045299</v>
      </c>
      <c r="H1082">
        <v>33.312042935385897</v>
      </c>
      <c r="I1082">
        <v>130.41910588970899</v>
      </c>
      <c r="J1082">
        <v>4.2989781428448</v>
      </c>
      <c r="K1082">
        <v>987.14689575868294</v>
      </c>
      <c r="L1082">
        <v>689.09086482306896</v>
      </c>
      <c r="M1082">
        <v>66.788542901619095</v>
      </c>
      <c r="N1082">
        <v>0.71887646820947404</v>
      </c>
      <c r="O1082">
        <v>4.7752247752247801</v>
      </c>
      <c r="P1082">
        <v>275.75075075075</v>
      </c>
      <c r="Q1082">
        <v>0.17950643258278801</v>
      </c>
    </row>
    <row r="1083" spans="1:17" hidden="1" x14ac:dyDescent="0.3">
      <c r="A1083" t="s">
        <v>2325</v>
      </c>
      <c r="B1083" t="s">
        <v>2326</v>
      </c>
      <c r="C1083" t="s">
        <v>3128</v>
      </c>
      <c r="D1083" t="s">
        <v>2327</v>
      </c>
      <c r="E1083">
        <v>2177.1976800000002</v>
      </c>
      <c r="F1083">
        <v>881</v>
      </c>
      <c r="G1083">
        <v>597.59816653863697</v>
      </c>
      <c r="H1083">
        <v>-11.550418544008</v>
      </c>
      <c r="I1083">
        <v>49.029966082174099</v>
      </c>
      <c r="J1083">
        <v>1.8163492704002999</v>
      </c>
      <c r="K1083">
        <v>930.91506249253098</v>
      </c>
      <c r="L1083">
        <v>681.96180763196799</v>
      </c>
      <c r="M1083">
        <v>29.859367687281701</v>
      </c>
      <c r="N1083">
        <v>0.43698140633517002</v>
      </c>
      <c r="O1083">
        <v>29.767309875141802</v>
      </c>
      <c r="P1083">
        <v>656.59428291007202</v>
      </c>
      <c r="Q1083">
        <v>0.29081909380188198</v>
      </c>
    </row>
    <row r="1084" spans="1:17" hidden="1" x14ac:dyDescent="0.3">
      <c r="A1084" t="s">
        <v>2328</v>
      </c>
      <c r="B1084" t="s">
        <v>2329</v>
      </c>
      <c r="C1084" t="s">
        <v>3128</v>
      </c>
      <c r="D1084" t="s">
        <v>2330</v>
      </c>
      <c r="E1084">
        <v>2174.0252799999998</v>
      </c>
      <c r="F1084">
        <v>2012.8</v>
      </c>
      <c r="G1084">
        <v>31.706418949020598</v>
      </c>
      <c r="H1084">
        <v>28.0667233701603</v>
      </c>
      <c r="I1084">
        <v>55.648494518568199</v>
      </c>
      <c r="J1084">
        <v>12.3366852620395</v>
      </c>
      <c r="K1084">
        <v>1732.8157505720001</v>
      </c>
      <c r="L1084">
        <v>1503.42119929109</v>
      </c>
      <c r="M1084">
        <v>73.408791842870599</v>
      </c>
      <c r="N1084">
        <v>0.98778934286158104</v>
      </c>
      <c r="O1084">
        <v>1.9475357710651799</v>
      </c>
      <c r="P1084">
        <v>100.27860696517401</v>
      </c>
      <c r="Q1084">
        <v>0.22620190466878301</v>
      </c>
    </row>
    <row r="1085" spans="1:17" hidden="1" x14ac:dyDescent="0.3">
      <c r="A1085" t="s">
        <v>2331</v>
      </c>
      <c r="B1085" t="s">
        <v>2332</v>
      </c>
      <c r="C1085" t="s">
        <v>3128</v>
      </c>
      <c r="D1085" t="s">
        <v>48</v>
      </c>
      <c r="E1085">
        <v>2172.531363095</v>
      </c>
      <c r="F1085">
        <v>2003.45</v>
      </c>
      <c r="G1085">
        <v>-23.496688636656099</v>
      </c>
      <c r="H1085">
        <v>-6.5330960148061799</v>
      </c>
      <c r="I1085">
        <v>-37.755529172645701</v>
      </c>
      <c r="J1085">
        <v>-0.88418212341749003</v>
      </c>
      <c r="K1085">
        <v>2444.1159079446502</v>
      </c>
      <c r="L1085">
        <v>2519.44482622748</v>
      </c>
      <c r="M1085">
        <v>23.424627783953898</v>
      </c>
      <c r="N1085">
        <v>0.58662385901345804</v>
      </c>
      <c r="O1085">
        <v>85.075744341011699</v>
      </c>
      <c r="P1085">
        <v>12.556532486867599</v>
      </c>
      <c r="Q1085">
        <v>7.8919766427522006E-2</v>
      </c>
    </row>
    <row r="1086" spans="1:17" hidden="1" x14ac:dyDescent="0.3">
      <c r="A1086" t="s">
        <v>2333</v>
      </c>
      <c r="B1086" t="s">
        <v>2334</v>
      </c>
      <c r="C1086" t="s">
        <v>3128</v>
      </c>
      <c r="D1086" t="s">
        <v>287</v>
      </c>
      <c r="E1086">
        <v>2172.1035740000002</v>
      </c>
      <c r="F1086">
        <v>370</v>
      </c>
      <c r="G1086">
        <v>-35.189871495130397</v>
      </c>
      <c r="H1086">
        <v>-5.2718435862127997</v>
      </c>
      <c r="I1086">
        <v>-7.5195857712107603</v>
      </c>
      <c r="J1086">
        <v>0.46969906279173301</v>
      </c>
      <c r="K1086">
        <v>420.39181531801398</v>
      </c>
      <c r="L1086">
        <v>420.56164106671298</v>
      </c>
      <c r="M1086">
        <v>24.017084412521601</v>
      </c>
      <c r="N1086">
        <v>0.180131394932838</v>
      </c>
      <c r="O1086">
        <v>45.324324324324301</v>
      </c>
      <c r="P1086">
        <v>11.833157019797399</v>
      </c>
      <c r="Q1086">
        <v>-3.1188566450564E-2</v>
      </c>
    </row>
    <row r="1087" spans="1:17" hidden="1" x14ac:dyDescent="0.3">
      <c r="A1087" t="s">
        <v>2335</v>
      </c>
      <c r="B1087" t="s">
        <v>2336</v>
      </c>
      <c r="C1087" t="s">
        <v>3128</v>
      </c>
      <c r="D1087" t="s">
        <v>301</v>
      </c>
      <c r="E1087">
        <v>2165.5287990000002</v>
      </c>
      <c r="F1087">
        <v>884.85</v>
      </c>
      <c r="G1087">
        <v>134.97775756564499</v>
      </c>
      <c r="H1087">
        <v>9.3482256464160205</v>
      </c>
      <c r="I1087">
        <v>37.225394474818003</v>
      </c>
      <c r="J1087">
        <v>4.6935122932512598</v>
      </c>
      <c r="K1087">
        <v>870.557093134708</v>
      </c>
      <c r="M1087">
        <v>46.441247152272702</v>
      </c>
      <c r="N1087">
        <v>1.19632390808544</v>
      </c>
      <c r="O1087">
        <v>27.897383737356598</v>
      </c>
      <c r="P1087">
        <v>276.531914893617</v>
      </c>
    </row>
    <row r="1088" spans="1:17" x14ac:dyDescent="0.3">
      <c r="A1088" t="s">
        <v>2337</v>
      </c>
      <c r="B1088" t="s">
        <v>2338</v>
      </c>
      <c r="C1088" t="s">
        <v>3130</v>
      </c>
      <c r="D1088" t="s">
        <v>1990</v>
      </c>
      <c r="E1088">
        <v>2165.317237104</v>
      </c>
      <c r="F1088">
        <v>12.17</v>
      </c>
      <c r="G1088">
        <v>-52.795615709076998</v>
      </c>
      <c r="H1088">
        <v>-9.4444235997182808</v>
      </c>
      <c r="I1088">
        <v>-30.520004111237501</v>
      </c>
      <c r="J1088">
        <v>-1.0695673989059</v>
      </c>
      <c r="K1088">
        <v>13.541339722681199</v>
      </c>
      <c r="L1088">
        <v>15.553690846630399</v>
      </c>
      <c r="M1088">
        <v>19.575854560683599</v>
      </c>
      <c r="N1088">
        <v>0.48299741940259699</v>
      </c>
      <c r="O1088">
        <v>114.050944946589</v>
      </c>
      <c r="P1088">
        <v>0.74503311258278204</v>
      </c>
      <c r="Q1088">
        <v>-3.0913121203925999E-2</v>
      </c>
    </row>
    <row r="1089" spans="1:17" x14ac:dyDescent="0.3">
      <c r="A1089" t="s">
        <v>2339</v>
      </c>
      <c r="B1089" t="s">
        <v>2340</v>
      </c>
      <c r="C1089" t="s">
        <v>3113</v>
      </c>
      <c r="D1089" t="s">
        <v>24</v>
      </c>
      <c r="E1089">
        <v>2165.2862342399999</v>
      </c>
      <c r="F1089">
        <v>42.05</v>
      </c>
      <c r="G1089">
        <v>-62.560130448927403</v>
      </c>
      <c r="H1089">
        <v>-0.30782620730757199</v>
      </c>
      <c r="I1089">
        <v>-30.058391281392201</v>
      </c>
      <c r="J1089">
        <v>-0.49591703608153598</v>
      </c>
      <c r="K1089">
        <v>46.160062629233899</v>
      </c>
      <c r="L1089">
        <v>54.599096477222702</v>
      </c>
      <c r="M1089">
        <v>27.488277293805101</v>
      </c>
      <c r="N1089">
        <v>0.42524952147092598</v>
      </c>
      <c r="O1089">
        <v>95.957193816884597</v>
      </c>
      <c r="P1089">
        <v>0.23837902264598401</v>
      </c>
    </row>
    <row r="1090" spans="1:17" hidden="1" x14ac:dyDescent="0.3">
      <c r="A1090" t="s">
        <v>2341</v>
      </c>
      <c r="B1090" t="s">
        <v>2342</v>
      </c>
      <c r="C1090" t="s">
        <v>3128</v>
      </c>
      <c r="D1090" t="s">
        <v>512</v>
      </c>
      <c r="E1090">
        <v>2164.8000000000002</v>
      </c>
      <c r="F1090">
        <v>123</v>
      </c>
      <c r="G1090">
        <v>66.619857316053697</v>
      </c>
      <c r="H1090">
        <v>-2.6422020659448302</v>
      </c>
      <c r="I1090">
        <v>-12.0034960374197</v>
      </c>
      <c r="J1090">
        <v>-5.0898613898567504</v>
      </c>
      <c r="K1090">
        <v>141.36378278704399</v>
      </c>
      <c r="L1090">
        <v>124.93108810328</v>
      </c>
      <c r="M1090">
        <v>27.185274030414099</v>
      </c>
      <c r="N1090">
        <v>0.65172463221382204</v>
      </c>
      <c r="O1090">
        <v>51.626016260162601</v>
      </c>
      <c r="P1090">
        <v>107.59493670886</v>
      </c>
      <c r="Q1090">
        <v>3.7562648751913001E-2</v>
      </c>
    </row>
    <row r="1091" spans="1:17" hidden="1" x14ac:dyDescent="0.3">
      <c r="A1091" t="s">
        <v>2343</v>
      </c>
      <c r="B1091" t="s">
        <v>2344</v>
      </c>
      <c r="C1091" t="s">
        <v>3128</v>
      </c>
      <c r="D1091" t="s">
        <v>755</v>
      </c>
      <c r="E1091">
        <v>2162.4048960709902</v>
      </c>
      <c r="F1091">
        <v>19.09</v>
      </c>
      <c r="G1091">
        <v>-33.557407274118198</v>
      </c>
      <c r="H1091">
        <v>0.54571386250985099</v>
      </c>
      <c r="I1091">
        <v>-0.17224770098113201</v>
      </c>
      <c r="J1091">
        <v>2.4446364061501198</v>
      </c>
      <c r="K1091">
        <v>20.027835504542701</v>
      </c>
      <c r="L1091">
        <v>18.8854564590068</v>
      </c>
      <c r="M1091">
        <v>32.905643182427497</v>
      </c>
      <c r="N1091">
        <v>7.44242061973244E-2</v>
      </c>
      <c r="O1091">
        <v>44.054478784704003</v>
      </c>
      <c r="P1091">
        <v>35.294117647058798</v>
      </c>
      <c r="Q1091">
        <v>7.5274699290989996E-2</v>
      </c>
    </row>
    <row r="1092" spans="1:17" hidden="1" x14ac:dyDescent="0.3">
      <c r="A1092" t="s">
        <v>2345</v>
      </c>
      <c r="B1092" t="s">
        <v>2346</v>
      </c>
      <c r="C1092" t="s">
        <v>3128</v>
      </c>
      <c r="D1092" t="s">
        <v>215</v>
      </c>
      <c r="E1092">
        <v>2152.0348610400001</v>
      </c>
      <c r="F1092">
        <v>2302.1999999999998</v>
      </c>
      <c r="G1092">
        <v>-27.137648754276</v>
      </c>
      <c r="H1092">
        <v>3.7869382967598701</v>
      </c>
      <c r="I1092">
        <v>-14.854079535574099</v>
      </c>
      <c r="J1092">
        <v>0.34052495258148902</v>
      </c>
      <c r="K1092">
        <v>2575.7362577432</v>
      </c>
      <c r="L1092">
        <v>2587.4359103930101</v>
      </c>
      <c r="M1092">
        <v>22.2817328480645</v>
      </c>
      <c r="N1092">
        <v>0.67694367128524902</v>
      </c>
      <c r="O1092">
        <v>31.778299018330301</v>
      </c>
      <c r="P1092">
        <v>8.0845070422535201</v>
      </c>
      <c r="Q1092">
        <v>4.3515780279337002E-2</v>
      </c>
    </row>
    <row r="1093" spans="1:17" x14ac:dyDescent="0.3">
      <c r="A1093" t="s">
        <v>2347</v>
      </c>
      <c r="B1093" t="s">
        <v>2348</v>
      </c>
      <c r="C1093" t="s">
        <v>3121</v>
      </c>
      <c r="D1093" t="s">
        <v>75</v>
      </c>
      <c r="E1093">
        <v>2149.7889719999998</v>
      </c>
      <c r="F1093">
        <v>83.22</v>
      </c>
      <c r="G1093">
        <v>-48.230381191750404</v>
      </c>
      <c r="H1093">
        <v>6.2534738790584603</v>
      </c>
      <c r="I1093">
        <v>-13.5992638877738</v>
      </c>
      <c r="J1093">
        <v>-3.1442524827387599</v>
      </c>
      <c r="K1093">
        <v>84.720066194716097</v>
      </c>
      <c r="L1093">
        <v>92.5935152952094</v>
      </c>
      <c r="M1093">
        <v>45.779479336010397</v>
      </c>
      <c r="N1093">
        <v>1.4506362259076899</v>
      </c>
      <c r="O1093">
        <v>87.454938716654596</v>
      </c>
      <c r="P1093">
        <v>14.219050233324101</v>
      </c>
      <c r="Q1093">
        <v>3.2358613823783001E-2</v>
      </c>
    </row>
    <row r="1094" spans="1:17" hidden="1" x14ac:dyDescent="0.3">
      <c r="A1094" t="s">
        <v>2349</v>
      </c>
      <c r="B1094" t="s">
        <v>2350</v>
      </c>
      <c r="C1094" t="s">
        <v>3128</v>
      </c>
      <c r="D1094" t="s">
        <v>215</v>
      </c>
      <c r="E1094">
        <v>2149.11627744</v>
      </c>
      <c r="F1094">
        <v>682.8</v>
      </c>
      <c r="G1094">
        <v>2.7424989627089</v>
      </c>
      <c r="H1094">
        <v>18.3389986940353</v>
      </c>
      <c r="I1094">
        <v>26.815952467838301</v>
      </c>
      <c r="J1094">
        <v>1.92762407051232</v>
      </c>
      <c r="K1094">
        <v>687.42911093376699</v>
      </c>
      <c r="L1094">
        <v>597.453336412525</v>
      </c>
      <c r="M1094">
        <v>36.835218015270598</v>
      </c>
      <c r="N1094">
        <v>1.18296828436999</v>
      </c>
      <c r="O1094">
        <v>19.654364381956601</v>
      </c>
      <c r="P1094">
        <v>69.850746268656707</v>
      </c>
      <c r="Q1094">
        <v>3.5795916249012003E-2</v>
      </c>
    </row>
    <row r="1095" spans="1:17" hidden="1" x14ac:dyDescent="0.3">
      <c r="A1095" t="s">
        <v>2351</v>
      </c>
      <c r="B1095" t="s">
        <v>2352</v>
      </c>
      <c r="C1095" t="s">
        <v>3128</v>
      </c>
      <c r="D1095" t="s">
        <v>215</v>
      </c>
      <c r="E1095">
        <v>2146.8438967000002</v>
      </c>
      <c r="F1095">
        <v>385.9</v>
      </c>
      <c r="G1095">
        <v>-17.374040741261702</v>
      </c>
      <c r="H1095">
        <v>-0.20458308487945401</v>
      </c>
      <c r="I1095">
        <v>-1.2748222992577301</v>
      </c>
      <c r="J1095">
        <v>3.3258220379009402</v>
      </c>
      <c r="K1095">
        <v>415.98942416139101</v>
      </c>
      <c r="L1095">
        <v>405.15839328043899</v>
      </c>
      <c r="M1095">
        <v>32.417496344048601</v>
      </c>
      <c r="N1095">
        <v>0.50199378965714603</v>
      </c>
      <c r="O1095">
        <v>26.716766001554799</v>
      </c>
      <c r="P1095">
        <v>23.271042964382598</v>
      </c>
      <c r="Q1095">
        <v>3.5231768020874001E-2</v>
      </c>
    </row>
    <row r="1096" spans="1:17" hidden="1" x14ac:dyDescent="0.3">
      <c r="A1096" t="s">
        <v>2353</v>
      </c>
      <c r="B1096" t="s">
        <v>2354</v>
      </c>
      <c r="C1096" t="s">
        <v>3128</v>
      </c>
      <c r="D1096" t="s">
        <v>1237</v>
      </c>
      <c r="E1096">
        <v>2139.9792878599901</v>
      </c>
      <c r="F1096">
        <v>753.1</v>
      </c>
      <c r="G1096">
        <v>-36.271801842659599</v>
      </c>
      <c r="H1096">
        <v>2.1041578964091499</v>
      </c>
      <c r="I1096">
        <v>-24.3663469059973</v>
      </c>
      <c r="J1096">
        <v>-1.3858652119728401</v>
      </c>
      <c r="K1096">
        <v>804.30504092237004</v>
      </c>
      <c r="L1096">
        <v>825.89684885397605</v>
      </c>
      <c r="M1096">
        <v>33.807739789905</v>
      </c>
      <c r="N1096">
        <v>0.81186779605548998</v>
      </c>
      <c r="O1096">
        <v>52.828309653432399</v>
      </c>
      <c r="P1096">
        <v>4.5173825549927198</v>
      </c>
      <c r="Q1096">
        <v>-2.5326648306873999E-2</v>
      </c>
    </row>
    <row r="1097" spans="1:17" hidden="1" x14ac:dyDescent="0.3">
      <c r="A1097" t="s">
        <v>2355</v>
      </c>
      <c r="B1097" t="s">
        <v>2356</v>
      </c>
      <c r="C1097" t="s">
        <v>3128</v>
      </c>
      <c r="D1097" t="s">
        <v>128</v>
      </c>
      <c r="E1097">
        <v>2126.6834742999999</v>
      </c>
      <c r="F1097">
        <v>1649</v>
      </c>
      <c r="G1097">
        <v>-5.1744210772656896</v>
      </c>
      <c r="H1097">
        <v>-1.47159329780412</v>
      </c>
      <c r="I1097">
        <v>-18.358225046446901</v>
      </c>
      <c r="J1097">
        <v>-3.4705551074082299</v>
      </c>
      <c r="K1097">
        <v>1756.1410958271699</v>
      </c>
      <c r="L1097">
        <v>1670.6215888480599</v>
      </c>
      <c r="M1097">
        <v>28.180254494078099</v>
      </c>
      <c r="N1097">
        <v>0.61419534988116398</v>
      </c>
      <c r="O1097">
        <v>27.289266221952602</v>
      </c>
      <c r="P1097">
        <v>22.954181113223701</v>
      </c>
      <c r="Q1097">
        <v>0.110816913107967</v>
      </c>
    </row>
    <row r="1098" spans="1:17" hidden="1" x14ac:dyDescent="0.3">
      <c r="A1098" t="s">
        <v>2357</v>
      </c>
      <c r="B1098" t="s">
        <v>2358</v>
      </c>
      <c r="C1098" t="s">
        <v>3128</v>
      </c>
      <c r="D1098" t="s">
        <v>652</v>
      </c>
      <c r="E1098">
        <v>2126.1229887599902</v>
      </c>
      <c r="F1098">
        <v>399.6</v>
      </c>
      <c r="G1098">
        <v>-39.138279471132599</v>
      </c>
      <c r="H1098">
        <v>1.35705016981936</v>
      </c>
      <c r="I1098">
        <v>-13.1416061806868</v>
      </c>
      <c r="J1098">
        <v>0.50511310483387895</v>
      </c>
      <c r="K1098">
        <v>430.18767087884999</v>
      </c>
      <c r="L1098">
        <v>462.58452846533999</v>
      </c>
      <c r="M1098">
        <v>34.551721205069398</v>
      </c>
      <c r="N1098">
        <v>0.68705096693757095</v>
      </c>
      <c r="O1098">
        <v>43.7437437437437</v>
      </c>
      <c r="P1098">
        <v>2.69853508095605</v>
      </c>
      <c r="Q1098">
        <v>-0.107512963963595</v>
      </c>
    </row>
    <row r="1099" spans="1:17" hidden="1" x14ac:dyDescent="0.3">
      <c r="A1099" t="s">
        <v>2359</v>
      </c>
      <c r="B1099" t="s">
        <v>2360</v>
      </c>
      <c r="C1099" t="s">
        <v>3128</v>
      </c>
      <c r="D1099" t="s">
        <v>350</v>
      </c>
      <c r="E1099">
        <v>2125.26690388</v>
      </c>
      <c r="F1099">
        <v>42.44</v>
      </c>
      <c r="G1099">
        <v>-59.654698479282601</v>
      </c>
      <c r="H1099">
        <v>4.6026483810713996</v>
      </c>
      <c r="I1099">
        <v>-28.496027570299098</v>
      </c>
      <c r="J1099">
        <v>-0.64960774312248803</v>
      </c>
      <c r="K1099">
        <v>46.120119676263599</v>
      </c>
      <c r="L1099">
        <v>53.963669211441697</v>
      </c>
      <c r="M1099">
        <v>44.252381491083099</v>
      </c>
      <c r="N1099">
        <v>1.9130315935779201</v>
      </c>
      <c r="O1099">
        <v>98.044297832233696</v>
      </c>
      <c r="P1099">
        <v>8.4867075664621705</v>
      </c>
    </row>
    <row r="1100" spans="1:17" hidden="1" x14ac:dyDescent="0.3">
      <c r="A1100" t="s">
        <v>2361</v>
      </c>
      <c r="B1100" t="s">
        <v>2362</v>
      </c>
      <c r="C1100" t="s">
        <v>3128</v>
      </c>
      <c r="D1100" t="s">
        <v>509</v>
      </c>
      <c r="E1100">
        <v>2123.7813815750001</v>
      </c>
      <c r="F1100">
        <v>2496.5500000000002</v>
      </c>
      <c r="G1100">
        <v>39.3885995426146</v>
      </c>
      <c r="H1100">
        <v>13.597898225185901</v>
      </c>
      <c r="I1100">
        <v>38.182796981801197</v>
      </c>
      <c r="J1100">
        <v>9.8096043310420509</v>
      </c>
      <c r="K1100">
        <v>2426.32635367801</v>
      </c>
      <c r="L1100">
        <v>2182.5921837164101</v>
      </c>
      <c r="M1100">
        <v>52.686633378062602</v>
      </c>
      <c r="N1100">
        <v>1.4025515750667601</v>
      </c>
      <c r="O1100">
        <v>35.346778554404999</v>
      </c>
      <c r="P1100">
        <v>93.104381792164602</v>
      </c>
      <c r="Q1100">
        <v>-2.5128941545949999E-3</v>
      </c>
    </row>
    <row r="1101" spans="1:17" x14ac:dyDescent="0.3">
      <c r="A1101" t="s">
        <v>2363</v>
      </c>
      <c r="B1101" t="s">
        <v>2364</v>
      </c>
      <c r="C1101" t="s">
        <v>3127</v>
      </c>
      <c r="D1101" t="s">
        <v>411</v>
      </c>
      <c r="E1101">
        <v>2123.03926998</v>
      </c>
      <c r="F1101">
        <v>184.35</v>
      </c>
      <c r="G1101">
        <v>-55.794061800399</v>
      </c>
      <c r="H1101">
        <v>-1.1653621755391701</v>
      </c>
      <c r="I1101">
        <v>-24.939457167039102</v>
      </c>
      <c r="J1101">
        <v>-0.43658964748972601</v>
      </c>
      <c r="K1101">
        <v>200.93489299098201</v>
      </c>
      <c r="L1101">
        <v>232.18433630878101</v>
      </c>
      <c r="M1101">
        <v>33.603539903150597</v>
      </c>
      <c r="N1101">
        <v>0.99349466868935099</v>
      </c>
      <c r="O1101">
        <v>134.201247626796</v>
      </c>
      <c r="P1101">
        <v>6.2536023054754901</v>
      </c>
      <c r="Q1101">
        <v>-4.6308963799756998E-2</v>
      </c>
    </row>
    <row r="1102" spans="1:17" hidden="1" x14ac:dyDescent="0.3">
      <c r="A1102" t="s">
        <v>2365</v>
      </c>
      <c r="B1102" t="s">
        <v>2366</v>
      </c>
      <c r="C1102" t="s">
        <v>3128</v>
      </c>
      <c r="D1102" t="s">
        <v>244</v>
      </c>
      <c r="E1102">
        <v>2113.5491785310001</v>
      </c>
      <c r="F1102">
        <v>118.37</v>
      </c>
      <c r="G1102">
        <v>71.650017386383695</v>
      </c>
      <c r="H1102">
        <v>1.0419743022935399</v>
      </c>
      <c r="I1102">
        <v>69.197121668388206</v>
      </c>
      <c r="J1102">
        <v>-0.37587641436269797</v>
      </c>
      <c r="K1102">
        <v>122.751296529404</v>
      </c>
      <c r="L1102">
        <v>93.226736680026406</v>
      </c>
      <c r="M1102">
        <v>27.9416379326317</v>
      </c>
      <c r="N1102">
        <v>0.25457684503390698</v>
      </c>
      <c r="O1102">
        <v>40.567711413364798</v>
      </c>
      <c r="P1102">
        <v>129.132791327913</v>
      </c>
    </row>
    <row r="1103" spans="1:17" hidden="1" x14ac:dyDescent="0.3">
      <c r="A1103" t="s">
        <v>2367</v>
      </c>
      <c r="B1103" t="s">
        <v>2368</v>
      </c>
      <c r="C1103" t="s">
        <v>3128</v>
      </c>
      <c r="D1103" t="s">
        <v>866</v>
      </c>
      <c r="E1103">
        <v>2110.5</v>
      </c>
      <c r="F1103">
        <v>351.75</v>
      </c>
      <c r="G1103">
        <v>-41.791472743814197</v>
      </c>
      <c r="H1103">
        <v>-13.8995221530827</v>
      </c>
      <c r="I1103">
        <v>-27.207574629120799</v>
      </c>
      <c r="J1103">
        <v>7.4266035779758793E-2</v>
      </c>
      <c r="K1103">
        <v>451.19799999999998</v>
      </c>
      <c r="M1103">
        <v>27.403315645537301</v>
      </c>
      <c r="O1103">
        <v>68.784648187633195</v>
      </c>
      <c r="P1103">
        <v>0.78796561604583804</v>
      </c>
    </row>
    <row r="1104" spans="1:17" hidden="1" x14ac:dyDescent="0.3">
      <c r="A1104" t="s">
        <v>2369</v>
      </c>
      <c r="B1104" t="s">
        <v>2370</v>
      </c>
      <c r="C1104" t="s">
        <v>3128</v>
      </c>
      <c r="D1104" t="s">
        <v>464</v>
      </c>
      <c r="E1104">
        <v>2110.31029382</v>
      </c>
      <c r="F1104">
        <v>480.95</v>
      </c>
      <c r="G1104">
        <v>-52.542588285715503</v>
      </c>
      <c r="H1104">
        <v>-7.1662034413243498</v>
      </c>
      <c r="I1104">
        <v>-27.950933768721299</v>
      </c>
      <c r="J1104">
        <v>-0.376730624292135</v>
      </c>
      <c r="K1104">
        <v>549.64151846670995</v>
      </c>
      <c r="L1104">
        <v>608.36350449854604</v>
      </c>
      <c r="M1104">
        <v>17.840751701370799</v>
      </c>
      <c r="N1104">
        <v>0.31916569672352002</v>
      </c>
      <c r="O1104">
        <v>66.056762657240796</v>
      </c>
      <c r="P1104">
        <v>1.82068381496771</v>
      </c>
      <c r="Q1104">
        <v>-4.5671719642100997E-2</v>
      </c>
    </row>
    <row r="1105" spans="1:17" hidden="1" x14ac:dyDescent="0.3">
      <c r="A1105" t="s">
        <v>2371</v>
      </c>
      <c r="B1105" t="s">
        <v>2372</v>
      </c>
      <c r="C1105" t="s">
        <v>3128</v>
      </c>
      <c r="D1105" t="s">
        <v>51</v>
      </c>
      <c r="E1105">
        <v>2105.183825475</v>
      </c>
      <c r="F1105">
        <v>1007.25</v>
      </c>
      <c r="G1105">
        <v>120.033310417747</v>
      </c>
      <c r="H1105">
        <v>8.66009925443384</v>
      </c>
      <c r="I1105">
        <v>89.456810797287204</v>
      </c>
      <c r="J1105">
        <v>-2.8754843941518602</v>
      </c>
      <c r="K1105">
        <v>950.98938456149097</v>
      </c>
      <c r="L1105">
        <v>741.00781570860602</v>
      </c>
      <c r="M1105">
        <v>45.788787212901099</v>
      </c>
      <c r="N1105">
        <v>1.22800566458404</v>
      </c>
      <c r="O1105">
        <v>18.962521717547698</v>
      </c>
      <c r="P1105">
        <v>151.74956260934701</v>
      </c>
      <c r="Q1105">
        <v>0.137845672778658</v>
      </c>
    </row>
    <row r="1106" spans="1:17" hidden="1" x14ac:dyDescent="0.3">
      <c r="A1106" t="s">
        <v>2373</v>
      </c>
      <c r="B1106" t="s">
        <v>2374</v>
      </c>
      <c r="C1106" t="s">
        <v>3128</v>
      </c>
      <c r="D1106" t="s">
        <v>2375</v>
      </c>
      <c r="E1106">
        <v>2100</v>
      </c>
      <c r="F1106">
        <v>25</v>
      </c>
      <c r="G1106">
        <v>317.43008900213903</v>
      </c>
      <c r="H1106">
        <v>30.181112360913801</v>
      </c>
      <c r="I1106">
        <v>56.460974149632001</v>
      </c>
      <c r="J1106">
        <v>5.1897812328220896</v>
      </c>
      <c r="K1106">
        <v>20.386036443412301</v>
      </c>
      <c r="L1106">
        <v>15.1442556494898</v>
      </c>
      <c r="M1106">
        <v>58.980830632447798</v>
      </c>
      <c r="N1106">
        <v>4.2428717168217496</v>
      </c>
      <c r="O1106">
        <v>25.8799999999999</v>
      </c>
      <c r="P1106">
        <v>361.53846153846098</v>
      </c>
    </row>
    <row r="1107" spans="1:17" hidden="1" x14ac:dyDescent="0.3">
      <c r="A1107" t="s">
        <v>2376</v>
      </c>
      <c r="B1107" t="s">
        <v>2377</v>
      </c>
      <c r="C1107" t="s">
        <v>3128</v>
      </c>
      <c r="D1107" t="s">
        <v>117</v>
      </c>
      <c r="E1107">
        <v>2097.5941120000002</v>
      </c>
      <c r="F1107">
        <v>434.45</v>
      </c>
      <c r="G1107">
        <v>-24.670205879659601</v>
      </c>
      <c r="H1107">
        <v>-15.0508893076576</v>
      </c>
      <c r="I1107">
        <v>-30.536643792665799</v>
      </c>
      <c r="J1107">
        <v>-3.3823729777747902</v>
      </c>
      <c r="K1107">
        <v>530.56748536813598</v>
      </c>
      <c r="L1107">
        <v>540.96387050660098</v>
      </c>
      <c r="M1107">
        <v>11.7699394655896</v>
      </c>
      <c r="N1107">
        <v>0.61703607393188098</v>
      </c>
      <c r="O1107">
        <v>67.982506617562393</v>
      </c>
      <c r="P1107">
        <v>3.12741083615215</v>
      </c>
      <c r="Q1107">
        <v>-1.2382229596171E-2</v>
      </c>
    </row>
    <row r="1108" spans="1:17" hidden="1" x14ac:dyDescent="0.3">
      <c r="A1108" t="s">
        <v>2378</v>
      </c>
      <c r="B1108" t="s">
        <v>2379</v>
      </c>
      <c r="C1108" t="s">
        <v>3128</v>
      </c>
      <c r="D1108" t="s">
        <v>544</v>
      </c>
      <c r="E1108">
        <v>2096.8153507349998</v>
      </c>
      <c r="F1108">
        <v>604.35</v>
      </c>
      <c r="G1108">
        <v>0.85055719260325802</v>
      </c>
      <c r="H1108">
        <v>-0.46294072528522201</v>
      </c>
      <c r="I1108">
        <v>5.1814371338561899E-2</v>
      </c>
      <c r="J1108">
        <v>-2.7141768573751701</v>
      </c>
      <c r="K1108">
        <v>665.23933120308197</v>
      </c>
      <c r="L1108">
        <v>632.07398528076897</v>
      </c>
      <c r="M1108">
        <v>25.160835321043699</v>
      </c>
      <c r="N1108">
        <v>0.31680744161882401</v>
      </c>
      <c r="O1108">
        <v>55.2080747910978</v>
      </c>
      <c r="P1108">
        <v>56.974025974025899</v>
      </c>
      <c r="Q1108">
        <v>0.151062189217258</v>
      </c>
    </row>
    <row r="1109" spans="1:17" hidden="1" x14ac:dyDescent="0.3">
      <c r="A1109" t="s">
        <v>2380</v>
      </c>
      <c r="B1109" t="s">
        <v>2381</v>
      </c>
      <c r="C1109" t="s">
        <v>3128</v>
      </c>
      <c r="D1109" t="s">
        <v>271</v>
      </c>
      <c r="E1109">
        <v>2093.5277057099902</v>
      </c>
      <c r="F1109">
        <v>462.45</v>
      </c>
      <c r="G1109">
        <v>58.9504429542053</v>
      </c>
      <c r="H1109">
        <v>24.354194422086699</v>
      </c>
      <c r="I1109">
        <v>18.488489803569699</v>
      </c>
      <c r="J1109">
        <v>8.6908237699845508</v>
      </c>
      <c r="K1109">
        <v>435.740272695003</v>
      </c>
      <c r="L1109">
        <v>384.753271585231</v>
      </c>
      <c r="M1109">
        <v>56.096465725898597</v>
      </c>
      <c r="N1109">
        <v>1.6066294664329099</v>
      </c>
      <c r="O1109">
        <v>8.1306087144556098</v>
      </c>
      <c r="P1109">
        <v>89.528688524590095</v>
      </c>
      <c r="Q1109">
        <v>0.27147328682253902</v>
      </c>
    </row>
    <row r="1110" spans="1:17" hidden="1" x14ac:dyDescent="0.3">
      <c r="A1110" t="s">
        <v>1764</v>
      </c>
      <c r="B1110" t="s">
        <v>2382</v>
      </c>
      <c r="C1110" t="s">
        <v>3128</v>
      </c>
      <c r="D1110" t="s">
        <v>1766</v>
      </c>
      <c r="E1110">
        <v>2091.9342556299998</v>
      </c>
      <c r="F1110">
        <v>31.29</v>
      </c>
      <c r="G1110">
        <v>-24.4430637406141</v>
      </c>
      <c r="H1110">
        <v>1.9817904309044201</v>
      </c>
      <c r="I1110">
        <v>-14.9573210951321</v>
      </c>
      <c r="J1110">
        <v>4.1148763244757998</v>
      </c>
      <c r="K1110">
        <v>33.861401161032497</v>
      </c>
      <c r="L1110">
        <v>34.759013860938303</v>
      </c>
      <c r="M1110">
        <v>49.333103027404697</v>
      </c>
      <c r="N1110">
        <v>1.1508267054164301</v>
      </c>
      <c r="O1110">
        <v>46.852029402364899</v>
      </c>
      <c r="P1110">
        <v>15.248618784530301</v>
      </c>
      <c r="Q1110">
        <v>7.0291434656782004E-2</v>
      </c>
    </row>
    <row r="1111" spans="1:17" hidden="1" x14ac:dyDescent="0.3">
      <c r="A1111" t="s">
        <v>2383</v>
      </c>
      <c r="B1111" t="s">
        <v>2384</v>
      </c>
      <c r="C1111" t="s">
        <v>3128</v>
      </c>
      <c r="D1111" t="s">
        <v>1316</v>
      </c>
      <c r="E1111">
        <v>2090.0695234499999</v>
      </c>
      <c r="F1111">
        <v>282.45</v>
      </c>
      <c r="G1111">
        <v>-28.117481125617999</v>
      </c>
      <c r="H1111">
        <v>-24.092474457932401</v>
      </c>
      <c r="I1111">
        <v>-10.1996342938002</v>
      </c>
      <c r="J1111">
        <v>1.7488334231463001</v>
      </c>
      <c r="K1111">
        <v>344.58567736431098</v>
      </c>
      <c r="L1111">
        <v>346.45129807158202</v>
      </c>
      <c r="M1111">
        <v>28.071528328083101</v>
      </c>
      <c r="N1111">
        <v>0.60034347005861699</v>
      </c>
      <c r="O1111">
        <v>59.9752168525402</v>
      </c>
      <c r="P1111">
        <v>7.9495509268106197</v>
      </c>
      <c r="Q1111">
        <v>9.3785229078249994E-3</v>
      </c>
    </row>
    <row r="1112" spans="1:17" hidden="1" x14ac:dyDescent="0.3">
      <c r="A1112" t="s">
        <v>2385</v>
      </c>
      <c r="B1112" t="s">
        <v>2386</v>
      </c>
      <c r="C1112" t="s">
        <v>3128</v>
      </c>
      <c r="D1112" t="s">
        <v>509</v>
      </c>
      <c r="E1112">
        <v>2086.8129162199998</v>
      </c>
      <c r="F1112">
        <v>340.7</v>
      </c>
      <c r="G1112">
        <v>95.632834172414505</v>
      </c>
      <c r="H1112">
        <v>12.1706085430969</v>
      </c>
      <c r="I1112">
        <v>143.65620319687801</v>
      </c>
      <c r="J1112">
        <v>-11.489109437180201</v>
      </c>
      <c r="K1112">
        <v>305.03416720611801</v>
      </c>
      <c r="L1112">
        <v>216.95387241284999</v>
      </c>
      <c r="M1112">
        <v>48.234363259649598</v>
      </c>
      <c r="N1112">
        <v>0.194987407292778</v>
      </c>
      <c r="O1112">
        <v>16.2166128558849</v>
      </c>
      <c r="P1112">
        <v>203.24877614597199</v>
      </c>
      <c r="Q1112">
        <v>6.3869199800374005E-2</v>
      </c>
    </row>
    <row r="1113" spans="1:17" hidden="1" x14ac:dyDescent="0.3">
      <c r="A1113" t="s">
        <v>2387</v>
      </c>
      <c r="B1113" t="s">
        <v>2388</v>
      </c>
      <c r="C1113" t="s">
        <v>3128</v>
      </c>
      <c r="D1113" t="s">
        <v>411</v>
      </c>
      <c r="E1113">
        <v>2079.0994965650002</v>
      </c>
      <c r="F1113">
        <v>1060.1500000000001</v>
      </c>
      <c r="G1113">
        <v>-38.338948028501299</v>
      </c>
      <c r="H1113">
        <v>2.2151032371375199</v>
      </c>
      <c r="I1113">
        <v>-17.4980118630126</v>
      </c>
      <c r="J1113">
        <v>1.79182655241648</v>
      </c>
      <c r="K1113">
        <v>1123.6970793179901</v>
      </c>
      <c r="L1113">
        <v>1181.8836444384699</v>
      </c>
      <c r="M1113">
        <v>40.337073234894198</v>
      </c>
      <c r="N1113">
        <v>1.0566428994169801</v>
      </c>
      <c r="O1113">
        <v>39.074659246332999</v>
      </c>
      <c r="P1113">
        <v>28.495242712562799</v>
      </c>
      <c r="Q1113">
        <v>-5.0984289171167999E-2</v>
      </c>
    </row>
    <row r="1114" spans="1:17" hidden="1" x14ac:dyDescent="0.3">
      <c r="A1114" t="s">
        <v>2389</v>
      </c>
      <c r="B1114" t="s">
        <v>2390</v>
      </c>
      <c r="C1114" t="s">
        <v>3128</v>
      </c>
      <c r="D1114" t="s">
        <v>512</v>
      </c>
      <c r="E1114">
        <v>2070.4729891849902</v>
      </c>
      <c r="F1114">
        <v>225.65</v>
      </c>
      <c r="G1114">
        <v>-41.768091177373599</v>
      </c>
      <c r="H1114">
        <v>-2.1650636160654599</v>
      </c>
      <c r="I1114">
        <v>-20.374290166633902</v>
      </c>
      <c r="J1114">
        <v>-4.2537762922625699</v>
      </c>
      <c r="K1114">
        <v>246.58821046748801</v>
      </c>
      <c r="L1114">
        <v>253.84590108046999</v>
      </c>
      <c r="M1114">
        <v>26.716769712603799</v>
      </c>
      <c r="N1114">
        <v>0.38923326172332401</v>
      </c>
      <c r="O1114">
        <v>40.4830489696432</v>
      </c>
      <c r="P1114">
        <v>5.9389671361502296</v>
      </c>
      <c r="Q1114">
        <v>-2.9941580361970001E-3</v>
      </c>
    </row>
    <row r="1115" spans="1:17" hidden="1" x14ac:dyDescent="0.3">
      <c r="A1115" t="s">
        <v>2391</v>
      </c>
      <c r="B1115" t="s">
        <v>2392</v>
      </c>
      <c r="C1115" t="s">
        <v>3128</v>
      </c>
      <c r="D1115" t="s">
        <v>111</v>
      </c>
      <c r="E1115">
        <v>2065.7087691090001</v>
      </c>
      <c r="F1115">
        <v>17.61</v>
      </c>
      <c r="G1115">
        <v>-21.5494107229127</v>
      </c>
      <c r="H1115">
        <v>-5.9169522722837202</v>
      </c>
      <c r="I1115">
        <v>-7.4843511056308198</v>
      </c>
      <c r="J1115">
        <v>0.49158476295762499</v>
      </c>
      <c r="K1115">
        <v>19.493484765613701</v>
      </c>
      <c r="L1115">
        <v>19.224918371044598</v>
      </c>
      <c r="M1115">
        <v>28.983894164108399</v>
      </c>
      <c r="N1115">
        <v>0.55668110627545597</v>
      </c>
      <c r="O1115">
        <v>81.059967205626805</v>
      </c>
      <c r="P1115">
        <v>6.2952255702597197</v>
      </c>
      <c r="Q1115">
        <v>9.9667554915472995E-2</v>
      </c>
    </row>
    <row r="1116" spans="1:17" x14ac:dyDescent="0.3">
      <c r="A1116" t="s">
        <v>2393</v>
      </c>
      <c r="B1116" t="s">
        <v>2394</v>
      </c>
      <c r="C1116" t="s">
        <v>3130</v>
      </c>
      <c r="D1116" t="s">
        <v>1990</v>
      </c>
      <c r="E1116">
        <v>2061.535812136</v>
      </c>
      <c r="F1116">
        <v>45.05</v>
      </c>
      <c r="G1116">
        <v>-37.508092105225302</v>
      </c>
      <c r="H1116">
        <v>-8.2993127631435399</v>
      </c>
      <c r="I1116">
        <v>-13.214628463569101</v>
      </c>
      <c r="J1116">
        <v>-3.60278683946391</v>
      </c>
      <c r="K1116">
        <v>49.380545484410497</v>
      </c>
      <c r="L1116">
        <v>51.075184816212399</v>
      </c>
      <c r="M1116">
        <v>26.4092756798244</v>
      </c>
      <c r="N1116">
        <v>0.598334298024773</v>
      </c>
      <c r="O1116">
        <v>54.051054384017696</v>
      </c>
      <c r="P1116">
        <v>6.8548387096774199</v>
      </c>
      <c r="Q1116">
        <v>2.25182349878E-3</v>
      </c>
    </row>
    <row r="1117" spans="1:17" hidden="1" x14ac:dyDescent="0.3">
      <c r="A1117" t="s">
        <v>2395</v>
      </c>
      <c r="B1117" t="s">
        <v>2396</v>
      </c>
      <c r="C1117" t="s">
        <v>3128</v>
      </c>
      <c r="D1117" t="s">
        <v>117</v>
      </c>
      <c r="E1117">
        <v>2059.3414695000001</v>
      </c>
      <c r="F1117">
        <v>252.5</v>
      </c>
      <c r="G1117">
        <v>-1.18540911592858</v>
      </c>
      <c r="H1117">
        <v>-6.6756704224865802</v>
      </c>
      <c r="I1117">
        <v>-21.8651748040743</v>
      </c>
      <c r="J1117">
        <v>-3.4570784335759801</v>
      </c>
      <c r="K1117">
        <v>275.68338203386497</v>
      </c>
      <c r="L1117">
        <v>265.65545767359998</v>
      </c>
      <c r="M1117">
        <v>24.718481257703001</v>
      </c>
      <c r="N1117">
        <v>0.68425356352705602</v>
      </c>
      <c r="O1117">
        <v>34.732673267326703</v>
      </c>
      <c r="P1117">
        <v>36.1920172599784</v>
      </c>
      <c r="Q1117">
        <v>7.6619420947205003E-2</v>
      </c>
    </row>
    <row r="1118" spans="1:17" hidden="1" x14ac:dyDescent="0.3">
      <c r="A1118" t="s">
        <v>2397</v>
      </c>
      <c r="B1118" t="s">
        <v>2398</v>
      </c>
      <c r="C1118" t="s">
        <v>3128</v>
      </c>
      <c r="D1118" t="s">
        <v>498</v>
      </c>
      <c r="E1118">
        <v>2052.3188930400001</v>
      </c>
      <c r="F1118">
        <v>525.20000000000005</v>
      </c>
      <c r="G1118">
        <v>-35.124462514266398</v>
      </c>
      <c r="H1118">
        <v>-19.0546039829762</v>
      </c>
      <c r="I1118">
        <v>-4.6316160203901902</v>
      </c>
      <c r="J1118">
        <v>-3.7315275659322098</v>
      </c>
      <c r="K1118">
        <v>593.86289930421697</v>
      </c>
      <c r="L1118">
        <v>601.79981107803201</v>
      </c>
      <c r="M1118">
        <v>24.003900779629099</v>
      </c>
      <c r="N1118">
        <v>0.37122216060598201</v>
      </c>
      <c r="O1118">
        <v>37.090632140136996</v>
      </c>
      <c r="P1118">
        <v>13.913892202581</v>
      </c>
      <c r="Q1118">
        <v>-0.16242841229026</v>
      </c>
    </row>
    <row r="1119" spans="1:17" hidden="1" x14ac:dyDescent="0.3">
      <c r="A1119" t="s">
        <v>2399</v>
      </c>
      <c r="B1119" t="s">
        <v>2400</v>
      </c>
      <c r="C1119" t="s">
        <v>3128</v>
      </c>
      <c r="D1119" t="s">
        <v>997</v>
      </c>
      <c r="E1119">
        <v>2050.9767895</v>
      </c>
      <c r="F1119">
        <v>112.54</v>
      </c>
      <c r="G1119">
        <v>-23.365063910123101</v>
      </c>
      <c r="H1119">
        <v>-3.9194373499275299</v>
      </c>
      <c r="I1119">
        <v>-8.7811657954297502</v>
      </c>
      <c r="J1119">
        <v>0.56130307281679304</v>
      </c>
      <c r="K1119">
        <v>124.430602055481</v>
      </c>
      <c r="M1119">
        <v>23.492901933865799</v>
      </c>
      <c r="N1119">
        <v>0.23267914915712401</v>
      </c>
      <c r="O1119">
        <v>41.105384752088099</v>
      </c>
      <c r="P1119">
        <v>5.07936507936508</v>
      </c>
    </row>
    <row r="1120" spans="1:17" hidden="1" x14ac:dyDescent="0.3">
      <c r="A1120" t="s">
        <v>2401</v>
      </c>
      <c r="B1120" t="s">
        <v>2402</v>
      </c>
      <c r="C1120" t="s">
        <v>3128</v>
      </c>
      <c r="D1120" t="s">
        <v>423</v>
      </c>
      <c r="E1120">
        <v>2045.9251409999999</v>
      </c>
      <c r="F1120">
        <v>815.35</v>
      </c>
      <c r="G1120">
        <v>17.486773524430401</v>
      </c>
      <c r="H1120">
        <v>3.7301868196118</v>
      </c>
      <c r="I1120">
        <v>34.043573846679003</v>
      </c>
      <c r="J1120">
        <v>-5.1316187248886997</v>
      </c>
      <c r="K1120">
        <v>902.33517282454898</v>
      </c>
      <c r="L1120">
        <v>775.81503619923296</v>
      </c>
      <c r="M1120">
        <v>22.260596054698599</v>
      </c>
      <c r="N1120">
        <v>0.33637853554220898</v>
      </c>
      <c r="O1120">
        <v>38.9709940516342</v>
      </c>
      <c r="P1120">
        <v>58.090159961221502</v>
      </c>
      <c r="Q1120">
        <v>7.2978135220684998E-2</v>
      </c>
    </row>
    <row r="1121" spans="1:17" hidden="1" x14ac:dyDescent="0.3">
      <c r="A1121" t="s">
        <v>2403</v>
      </c>
      <c r="B1121" t="s">
        <v>2404</v>
      </c>
      <c r="C1121" t="s">
        <v>3128</v>
      </c>
      <c r="D1121" t="s">
        <v>244</v>
      </c>
      <c r="E1121">
        <v>2044.9830866</v>
      </c>
      <c r="F1121">
        <v>84.85</v>
      </c>
      <c r="G1121">
        <v>96.397700338171504</v>
      </c>
      <c r="H1121">
        <v>-4.6768806504051996</v>
      </c>
      <c r="I1121">
        <v>74.141670542649507</v>
      </c>
      <c r="J1121">
        <v>0.61915456842651295</v>
      </c>
      <c r="K1121">
        <v>90.239781400937602</v>
      </c>
      <c r="L1121">
        <v>71.155732734913101</v>
      </c>
      <c r="M1121">
        <v>34.9245242330256</v>
      </c>
      <c r="N1121">
        <v>0.82980070498811298</v>
      </c>
      <c r="O1121">
        <v>35.285798467884497</v>
      </c>
      <c r="P1121">
        <v>165.57120500782401</v>
      </c>
      <c r="Q1121">
        <v>0.134337578572432</v>
      </c>
    </row>
    <row r="1122" spans="1:17" hidden="1" x14ac:dyDescent="0.3">
      <c r="A1122" t="s">
        <v>2405</v>
      </c>
      <c r="B1122" t="s">
        <v>2406</v>
      </c>
      <c r="C1122" t="s">
        <v>3128</v>
      </c>
      <c r="D1122" t="s">
        <v>165</v>
      </c>
      <c r="E1122">
        <v>2043.0296249999999</v>
      </c>
      <c r="F1122">
        <v>2060</v>
      </c>
      <c r="G1122">
        <v>-20.0050105201829</v>
      </c>
      <c r="H1122">
        <v>13.6393482070623</v>
      </c>
      <c r="I1122">
        <v>-14.644896720525001</v>
      </c>
      <c r="J1122">
        <v>8.9820012045768607</v>
      </c>
      <c r="K1122">
        <v>2073.1060549795902</v>
      </c>
      <c r="L1122">
        <v>2076.0655088570302</v>
      </c>
      <c r="M1122">
        <v>44.161967251699899</v>
      </c>
      <c r="N1122">
        <v>1.56053447438203</v>
      </c>
      <c r="O1122">
        <v>34.888349514563103</v>
      </c>
      <c r="P1122">
        <v>21.893491124260301</v>
      </c>
      <c r="Q1122">
        <v>0.13573233271427701</v>
      </c>
    </row>
    <row r="1123" spans="1:17" hidden="1" x14ac:dyDescent="0.3">
      <c r="A1123" t="s">
        <v>2407</v>
      </c>
      <c r="B1123" t="s">
        <v>2408</v>
      </c>
      <c r="C1123" t="s">
        <v>3128</v>
      </c>
      <c r="D1123" t="s">
        <v>2002</v>
      </c>
      <c r="E1123">
        <v>2042.4433044</v>
      </c>
      <c r="F1123">
        <v>704.75</v>
      </c>
      <c r="G1123">
        <v>-19.036121811468199</v>
      </c>
      <c r="H1123">
        <v>24.888717675486401</v>
      </c>
      <c r="I1123">
        <v>-10.6851031042978</v>
      </c>
      <c r="J1123">
        <v>3.1067368627711298</v>
      </c>
      <c r="K1123">
        <v>655.90141250274598</v>
      </c>
      <c r="L1123">
        <v>644.82738095951095</v>
      </c>
      <c r="M1123">
        <v>52.837289507901602</v>
      </c>
      <c r="N1123">
        <v>2.2364889918594701</v>
      </c>
      <c r="O1123">
        <v>29.833274210713</v>
      </c>
      <c r="P1123">
        <v>35.528846153846096</v>
      </c>
      <c r="Q1123">
        <v>0.16037919249316901</v>
      </c>
    </row>
    <row r="1124" spans="1:17" hidden="1" x14ac:dyDescent="0.3">
      <c r="A1124" t="s">
        <v>2409</v>
      </c>
      <c r="B1124" t="s">
        <v>2410</v>
      </c>
      <c r="C1124" t="s">
        <v>3128</v>
      </c>
      <c r="D1124" t="s">
        <v>512</v>
      </c>
      <c r="E1124">
        <v>2038.7947776840001</v>
      </c>
      <c r="F1124">
        <v>113.26</v>
      </c>
      <c r="G1124">
        <v>-4.7036772901983097</v>
      </c>
      <c r="H1124">
        <v>7.1036271998000098</v>
      </c>
      <c r="I1124">
        <v>4.1852220501316602</v>
      </c>
      <c r="J1124">
        <v>3.36678552895714</v>
      </c>
      <c r="K1124">
        <v>119.546875761156</v>
      </c>
      <c r="L1124">
        <v>113.974515390099</v>
      </c>
      <c r="M1124">
        <v>40.6020644314371</v>
      </c>
      <c r="N1124">
        <v>1.21557238826839</v>
      </c>
      <c r="O1124">
        <v>31.5557125198657</v>
      </c>
      <c r="P1124">
        <v>26.547486033519501</v>
      </c>
      <c r="Q1124">
        <v>5.7595722213064998E-2</v>
      </c>
    </row>
    <row r="1125" spans="1:17" hidden="1" x14ac:dyDescent="0.3">
      <c r="A1125" t="s">
        <v>2411</v>
      </c>
      <c r="B1125" t="s">
        <v>2412</v>
      </c>
      <c r="C1125" t="s">
        <v>3128</v>
      </c>
      <c r="D1125" t="s">
        <v>2002</v>
      </c>
      <c r="E1125">
        <v>2036.8331906999999</v>
      </c>
      <c r="F1125">
        <v>509.15</v>
      </c>
      <c r="G1125">
        <v>611.00213386840301</v>
      </c>
      <c r="H1125">
        <v>6.1918263536704901</v>
      </c>
      <c r="I1125">
        <v>-31.0801685288248</v>
      </c>
      <c r="J1125">
        <v>-10.539103431248201</v>
      </c>
      <c r="K1125">
        <v>573.54658288815006</v>
      </c>
      <c r="L1125">
        <v>484.26063030426099</v>
      </c>
      <c r="M1125">
        <v>31.0218815137892</v>
      </c>
      <c r="N1125">
        <v>1.2047963618441599</v>
      </c>
      <c r="O1125">
        <v>86.330158106648298</v>
      </c>
    </row>
    <row r="1126" spans="1:17" hidden="1" x14ac:dyDescent="0.3">
      <c r="A1126" t="s">
        <v>2413</v>
      </c>
      <c r="B1126" t="s">
        <v>2414</v>
      </c>
      <c r="C1126" t="s">
        <v>3128</v>
      </c>
      <c r="D1126" t="s">
        <v>475</v>
      </c>
      <c r="E1126">
        <v>2032.93775542</v>
      </c>
      <c r="F1126">
        <v>392.2</v>
      </c>
      <c r="G1126">
        <v>23.1839842297186</v>
      </c>
      <c r="H1126">
        <v>17.290696975761101</v>
      </c>
      <c r="I1126">
        <v>16.925604847981401</v>
      </c>
      <c r="J1126">
        <v>4.2238453897187798</v>
      </c>
      <c r="K1126">
        <v>379.95286556468102</v>
      </c>
      <c r="L1126">
        <v>357.39344223757399</v>
      </c>
      <c r="M1126">
        <v>43.644750811486098</v>
      </c>
      <c r="N1126">
        <v>0.97533250924676795</v>
      </c>
      <c r="O1126">
        <v>15.3748087710351</v>
      </c>
      <c r="P1126">
        <v>46.616822429906499</v>
      </c>
      <c r="Q1126">
        <v>-2.2958778957375001E-2</v>
      </c>
    </row>
    <row r="1127" spans="1:17" hidden="1" x14ac:dyDescent="0.3">
      <c r="A1127" t="s">
        <v>2415</v>
      </c>
      <c r="B1127" t="s">
        <v>2416</v>
      </c>
      <c r="C1127" t="s">
        <v>3128</v>
      </c>
      <c r="D1127" t="s">
        <v>544</v>
      </c>
      <c r="E1127">
        <v>2018.6688394</v>
      </c>
      <c r="F1127">
        <v>66.2</v>
      </c>
      <c r="G1127">
        <v>-16.5850436161363</v>
      </c>
      <c r="H1127">
        <v>-8.0447487291830395</v>
      </c>
      <c r="I1127">
        <v>-17.123044651777999</v>
      </c>
      <c r="J1127">
        <v>-1.75230194718045</v>
      </c>
      <c r="K1127">
        <v>76.781594980982703</v>
      </c>
      <c r="L1127">
        <v>76.676973915584696</v>
      </c>
      <c r="M1127">
        <v>25.7866222032557</v>
      </c>
      <c r="N1127">
        <v>0.32318022897244197</v>
      </c>
      <c r="O1127">
        <v>76.510574018126803</v>
      </c>
      <c r="P1127">
        <v>9.4214876033057795</v>
      </c>
      <c r="Q1127">
        <v>0.14408468733430299</v>
      </c>
    </row>
    <row r="1128" spans="1:17" hidden="1" x14ac:dyDescent="0.3">
      <c r="A1128" t="s">
        <v>2417</v>
      </c>
      <c r="B1128" t="s">
        <v>2418</v>
      </c>
      <c r="C1128" t="s">
        <v>3128</v>
      </c>
      <c r="D1128" t="s">
        <v>51</v>
      </c>
      <c r="E1128">
        <v>2010.5344309049999</v>
      </c>
      <c r="F1128">
        <v>1422.85</v>
      </c>
      <c r="G1128">
        <v>-10.8850504975167</v>
      </c>
      <c r="H1128">
        <v>-7.1568004290150498</v>
      </c>
      <c r="I1128">
        <v>-12.3290594901458</v>
      </c>
      <c r="J1128">
        <v>-1.2482942132414201</v>
      </c>
      <c r="K1128">
        <v>1581.62882154149</v>
      </c>
      <c r="L1128">
        <v>1521.8439427491701</v>
      </c>
      <c r="M1128">
        <v>17.857857884528698</v>
      </c>
      <c r="N1128">
        <v>0.42610956504173703</v>
      </c>
      <c r="O1128">
        <v>33.109603963875301</v>
      </c>
      <c r="P1128">
        <v>11.859276729559699</v>
      </c>
      <c r="Q1128">
        <v>8.3557742334740004E-2</v>
      </c>
    </row>
    <row r="1129" spans="1:17" hidden="1" x14ac:dyDescent="0.3">
      <c r="A1129" t="s">
        <v>2419</v>
      </c>
      <c r="B1129" t="s">
        <v>2420</v>
      </c>
      <c r="C1129" t="s">
        <v>3128</v>
      </c>
      <c r="D1129" t="s">
        <v>271</v>
      </c>
      <c r="E1129">
        <v>2002.3678938999999</v>
      </c>
      <c r="F1129">
        <v>1150.5999999999999</v>
      </c>
      <c r="G1129">
        <v>-44.879314541528501</v>
      </c>
      <c r="H1129">
        <v>-5.5340274325693004</v>
      </c>
      <c r="I1129">
        <v>-19.210645959517599</v>
      </c>
      <c r="J1129">
        <v>-5.3418244883033497</v>
      </c>
      <c r="K1129">
        <v>1314.5746891204201</v>
      </c>
      <c r="L1129">
        <v>1340.9848176933201</v>
      </c>
      <c r="M1129">
        <v>12.854919557802701</v>
      </c>
      <c r="N1129">
        <v>0.691739103934644</v>
      </c>
      <c r="O1129">
        <v>53.832782895880399</v>
      </c>
      <c r="P1129">
        <v>3.93387832527889</v>
      </c>
      <c r="Q1129">
        <v>5.1249094892441997E-2</v>
      </c>
    </row>
    <row r="1130" spans="1:17" hidden="1" x14ac:dyDescent="0.3">
      <c r="A1130" t="s">
        <v>2421</v>
      </c>
      <c r="B1130" t="s">
        <v>2422</v>
      </c>
      <c r="C1130" t="s">
        <v>3128</v>
      </c>
      <c r="D1130" t="s">
        <v>18</v>
      </c>
      <c r="E1130">
        <v>2000.6549013240001</v>
      </c>
      <c r="F1130">
        <v>204.42</v>
      </c>
      <c r="G1130">
        <v>-53.342911847696001</v>
      </c>
      <c r="H1130">
        <v>-6.4725544748768602</v>
      </c>
      <c r="I1130">
        <v>-12.833364005757099</v>
      </c>
      <c r="J1130">
        <v>-0.69835084339449205</v>
      </c>
      <c r="K1130">
        <v>219.28033144688999</v>
      </c>
      <c r="L1130">
        <v>227.47249222245401</v>
      </c>
      <c r="M1130">
        <v>24.404192680414699</v>
      </c>
      <c r="N1130">
        <v>0.79309304927504298</v>
      </c>
      <c r="O1130">
        <v>68.305449564621796</v>
      </c>
      <c r="P1130">
        <v>12.0416552480131</v>
      </c>
    </row>
    <row r="1131" spans="1:17" hidden="1" x14ac:dyDescent="0.3">
      <c r="A1131" t="s">
        <v>2423</v>
      </c>
      <c r="B1131" t="s">
        <v>2424</v>
      </c>
      <c r="C1131" t="s">
        <v>3128</v>
      </c>
      <c r="D1131" t="s">
        <v>138</v>
      </c>
      <c r="E1131">
        <v>1998.3713000400001</v>
      </c>
      <c r="F1131">
        <v>109.26</v>
      </c>
      <c r="G1131">
        <v>16.527359588813798</v>
      </c>
      <c r="H1131">
        <v>-7.1997199845883104</v>
      </c>
      <c r="I1131">
        <v>12.178365453979801</v>
      </c>
      <c r="J1131">
        <v>0.38094213863420201</v>
      </c>
      <c r="K1131">
        <v>117.97192878734501</v>
      </c>
      <c r="L1131">
        <v>108.742630154941</v>
      </c>
      <c r="M1131">
        <v>26.152417544324699</v>
      </c>
      <c r="N1131">
        <v>0.45060797237695299</v>
      </c>
      <c r="O1131">
        <v>48.682042833607802</v>
      </c>
      <c r="P1131">
        <v>50.495867768594998</v>
      </c>
      <c r="Q1131">
        <v>4.7683682097478003E-2</v>
      </c>
    </row>
    <row r="1132" spans="1:17" hidden="1" x14ac:dyDescent="0.3">
      <c r="A1132" t="s">
        <v>2425</v>
      </c>
      <c r="B1132" t="s">
        <v>2426</v>
      </c>
      <c r="C1132" t="s">
        <v>3128</v>
      </c>
      <c r="D1132" t="s">
        <v>1055</v>
      </c>
      <c r="E1132">
        <v>1997.6368279999999</v>
      </c>
      <c r="F1132">
        <v>875.45</v>
      </c>
      <c r="G1132">
        <v>-5.4426745326064401</v>
      </c>
      <c r="H1132">
        <v>-3.9857752514949998</v>
      </c>
      <c r="I1132">
        <v>16.158470301661101</v>
      </c>
      <c r="J1132">
        <v>1.7115885831665401</v>
      </c>
      <c r="K1132">
        <v>972.13328263099402</v>
      </c>
      <c r="L1132">
        <v>896.96935909121805</v>
      </c>
      <c r="M1132">
        <v>34.7174847630966</v>
      </c>
      <c r="N1132">
        <v>0.358173976863842</v>
      </c>
      <c r="O1132">
        <v>52.4930035981495</v>
      </c>
      <c r="P1132">
        <v>36.246206520893303</v>
      </c>
      <c r="Q1132">
        <v>2.4433456426497E-2</v>
      </c>
    </row>
    <row r="1133" spans="1:17" hidden="1" x14ac:dyDescent="0.3">
      <c r="A1133" t="s">
        <v>2427</v>
      </c>
      <c r="B1133" t="s">
        <v>2428</v>
      </c>
      <c r="C1133" t="s">
        <v>3128</v>
      </c>
      <c r="D1133" t="s">
        <v>229</v>
      </c>
      <c r="E1133">
        <v>1994.5366709279999</v>
      </c>
      <c r="F1133">
        <v>102.29</v>
      </c>
      <c r="G1133">
        <v>-34.421151208291803</v>
      </c>
      <c r="H1133">
        <v>2.08370475613909</v>
      </c>
      <c r="I1133">
        <v>-19.793092945447601</v>
      </c>
      <c r="J1133">
        <v>5.0214930555456299</v>
      </c>
      <c r="K1133">
        <v>108.349375698203</v>
      </c>
      <c r="L1133">
        <v>111.740591988419</v>
      </c>
      <c r="M1133">
        <v>39.002372820859101</v>
      </c>
      <c r="N1133">
        <v>0.52477509158310498</v>
      </c>
      <c r="O1133">
        <v>45.566526542183901</v>
      </c>
      <c r="P1133">
        <v>18.309044644922501</v>
      </c>
      <c r="Q1133">
        <v>0.19295338491584499</v>
      </c>
    </row>
    <row r="1134" spans="1:17" hidden="1" x14ac:dyDescent="0.3">
      <c r="A1134" t="s">
        <v>2429</v>
      </c>
      <c r="B1134" t="s">
        <v>2430</v>
      </c>
      <c r="C1134" t="s">
        <v>3128</v>
      </c>
      <c r="D1134" t="s">
        <v>40</v>
      </c>
      <c r="E1134">
        <v>1993.3477499999999</v>
      </c>
      <c r="F1134">
        <v>59.37</v>
      </c>
      <c r="G1134">
        <v>2.6500732693766298</v>
      </c>
      <c r="H1134">
        <v>40.818904238894703</v>
      </c>
      <c r="I1134">
        <v>17.104995888762399</v>
      </c>
      <c r="J1134">
        <v>44.800413629757699</v>
      </c>
      <c r="K1134">
        <v>44.848565079992703</v>
      </c>
      <c r="L1134">
        <v>45.0495316761616</v>
      </c>
      <c r="M1134">
        <v>87.604436857884593</v>
      </c>
      <c r="N1134">
        <v>2.8252368450971002</v>
      </c>
      <c r="O1134">
        <v>33.7207343776318</v>
      </c>
      <c r="P1134">
        <v>64.005524861878399</v>
      </c>
      <c r="Q1134">
        <v>0.13994790410543101</v>
      </c>
    </row>
    <row r="1135" spans="1:17" hidden="1" x14ac:dyDescent="0.3">
      <c r="A1135" t="s">
        <v>2431</v>
      </c>
      <c r="B1135" t="s">
        <v>2432</v>
      </c>
      <c r="C1135" t="s">
        <v>3128</v>
      </c>
      <c r="D1135" t="s">
        <v>411</v>
      </c>
      <c r="E1135">
        <v>1991.8261474000001</v>
      </c>
      <c r="F1135">
        <v>1584.5</v>
      </c>
      <c r="G1135">
        <v>66.615062576154799</v>
      </c>
      <c r="H1135">
        <v>0.132085351486085</v>
      </c>
      <c r="I1135">
        <v>58.5728012879703</v>
      </c>
      <c r="J1135">
        <v>-2.0567389835436201</v>
      </c>
      <c r="K1135">
        <v>1526.10487926823</v>
      </c>
      <c r="L1135">
        <v>1274.73492924631</v>
      </c>
      <c r="M1135">
        <v>53.2791648190045</v>
      </c>
      <c r="N1135">
        <v>1.16627299771626</v>
      </c>
      <c r="O1135">
        <v>7.5923004102240501</v>
      </c>
      <c r="P1135">
        <v>126.421834809945</v>
      </c>
      <c r="Q1135">
        <v>5.8144987676307998E-2</v>
      </c>
    </row>
    <row r="1136" spans="1:17" hidden="1" x14ac:dyDescent="0.3">
      <c r="A1136" t="s">
        <v>2433</v>
      </c>
      <c r="B1136" t="s">
        <v>2434</v>
      </c>
      <c r="C1136" t="s">
        <v>3128</v>
      </c>
      <c r="D1136" t="s">
        <v>475</v>
      </c>
      <c r="E1136">
        <v>1990.3280144</v>
      </c>
      <c r="F1136">
        <v>383.9</v>
      </c>
      <c r="G1136">
        <v>-47.488252336285001</v>
      </c>
      <c r="H1136">
        <v>-2.9779984433229401</v>
      </c>
      <c r="I1136">
        <v>-11.792380654447401</v>
      </c>
      <c r="J1136">
        <v>2.9579825517832701</v>
      </c>
      <c r="K1136">
        <v>412.530051715252</v>
      </c>
      <c r="L1136">
        <v>439.72371910668301</v>
      </c>
      <c r="M1136">
        <v>30.147755718054999</v>
      </c>
      <c r="N1136">
        <v>0.38061247198984599</v>
      </c>
      <c r="O1136">
        <v>46.743943735347699</v>
      </c>
      <c r="P1136">
        <v>0.76115485564303098</v>
      </c>
      <c r="Q1136">
        <v>-1.9356679348669002E-2</v>
      </c>
    </row>
    <row r="1137" spans="1:17" hidden="1" x14ac:dyDescent="0.3">
      <c r="A1137" t="s">
        <v>2435</v>
      </c>
      <c r="B1137" t="s">
        <v>2436</v>
      </c>
      <c r="C1137" t="s">
        <v>3128</v>
      </c>
      <c r="D1137" t="s">
        <v>1665</v>
      </c>
      <c r="E1137">
        <v>1984.1380216</v>
      </c>
      <c r="F1137">
        <v>63.7</v>
      </c>
      <c r="G1137">
        <v>2.8600775248478598</v>
      </c>
      <c r="H1137">
        <v>4.1820539837431099</v>
      </c>
      <c r="I1137">
        <v>-2.9547181994106202</v>
      </c>
      <c r="J1137">
        <v>-0.87284302391207902</v>
      </c>
      <c r="K1137">
        <v>64.263083278802597</v>
      </c>
      <c r="L1137">
        <v>60.418138088135599</v>
      </c>
      <c r="M1137">
        <v>58.880462682991599</v>
      </c>
      <c r="N1137">
        <v>0.716146205873884</v>
      </c>
      <c r="O1137">
        <v>7.4568288854003102</v>
      </c>
      <c r="P1137">
        <v>24.511336982017198</v>
      </c>
      <c r="Q1137">
        <v>-2.8254867209200001E-2</v>
      </c>
    </row>
    <row r="1138" spans="1:17" hidden="1" x14ac:dyDescent="0.3">
      <c r="A1138" t="s">
        <v>2437</v>
      </c>
      <c r="B1138" t="s">
        <v>2438</v>
      </c>
      <c r="C1138" t="s">
        <v>3128</v>
      </c>
      <c r="D1138" t="s">
        <v>960</v>
      </c>
      <c r="E1138">
        <v>1980.74514544</v>
      </c>
      <c r="F1138">
        <v>297.39999999999998</v>
      </c>
      <c r="G1138">
        <v>214.375913848366</v>
      </c>
      <c r="H1138">
        <v>3.53525319532053</v>
      </c>
      <c r="I1138">
        <v>53.827420376356798</v>
      </c>
      <c r="J1138">
        <v>-3.3481984848155899</v>
      </c>
      <c r="K1138">
        <v>334.470753038385</v>
      </c>
      <c r="L1138">
        <v>274.21078670582398</v>
      </c>
      <c r="M1138">
        <v>30.679816833935199</v>
      </c>
      <c r="N1138">
        <v>0.50613703654824005</v>
      </c>
      <c r="O1138">
        <v>46.3180901143241</v>
      </c>
      <c r="Q1138">
        <v>0.162636631807236</v>
      </c>
    </row>
    <row r="1139" spans="1:17" hidden="1" x14ac:dyDescent="0.3">
      <c r="A1139" t="s">
        <v>2439</v>
      </c>
      <c r="B1139" t="s">
        <v>2440</v>
      </c>
      <c r="C1139" t="s">
        <v>3128</v>
      </c>
      <c r="D1139" t="s">
        <v>51</v>
      </c>
      <c r="E1139">
        <v>1979.2310744700001</v>
      </c>
      <c r="F1139">
        <v>666.45</v>
      </c>
      <c r="G1139">
        <v>-8.6948808353310003</v>
      </c>
      <c r="H1139">
        <v>-8.3609552238522706</v>
      </c>
      <c r="I1139">
        <v>-15.939865552923999</v>
      </c>
      <c r="J1139">
        <v>-6.4765414374623997</v>
      </c>
      <c r="K1139">
        <v>751.50376443310495</v>
      </c>
      <c r="L1139">
        <v>725.94382129488599</v>
      </c>
      <c r="M1139">
        <v>31.924684940855201</v>
      </c>
      <c r="N1139">
        <v>0.23691990473726501</v>
      </c>
      <c r="O1139">
        <v>29.4320654212619</v>
      </c>
      <c r="P1139">
        <v>16.921052631578899</v>
      </c>
      <c r="Q1139">
        <v>-8.4049525104018002E-2</v>
      </c>
    </row>
    <row r="1140" spans="1:17" hidden="1" x14ac:dyDescent="0.3">
      <c r="A1140" t="s">
        <v>2441</v>
      </c>
      <c r="B1140" t="s">
        <v>2442</v>
      </c>
      <c r="C1140" t="s">
        <v>3128</v>
      </c>
      <c r="D1140" t="s">
        <v>475</v>
      </c>
      <c r="E1140">
        <v>1973.4865</v>
      </c>
      <c r="F1140">
        <v>1731.25</v>
      </c>
      <c r="G1140">
        <v>-14.9970832427034</v>
      </c>
      <c r="H1140">
        <v>-2.82517653316452</v>
      </c>
      <c r="I1140">
        <v>-15.8080703864053</v>
      </c>
      <c r="J1140">
        <v>-0.847480921485956</v>
      </c>
      <c r="K1140">
        <v>1904.25363226237</v>
      </c>
      <c r="L1140">
        <v>1861.8809206803301</v>
      </c>
      <c r="M1140">
        <v>19.867125884287699</v>
      </c>
      <c r="N1140">
        <v>0.66254407519165803</v>
      </c>
      <c r="O1140">
        <v>40.167509025270697</v>
      </c>
      <c r="P1140">
        <v>14.2739273927392</v>
      </c>
    </row>
    <row r="1141" spans="1:17" hidden="1" x14ac:dyDescent="0.3">
      <c r="A1141" t="s">
        <v>2443</v>
      </c>
      <c r="B1141" t="s">
        <v>2444</v>
      </c>
      <c r="C1141" t="s">
        <v>3128</v>
      </c>
      <c r="D1141" t="s">
        <v>1316</v>
      </c>
      <c r="E1141">
        <v>1973.4244136249999</v>
      </c>
      <c r="F1141">
        <v>759.75</v>
      </c>
      <c r="G1141">
        <v>-2.3812239895332201</v>
      </c>
      <c r="H1141">
        <v>4.7780341605843804</v>
      </c>
      <c r="I1141">
        <v>29.1477326015806</v>
      </c>
      <c r="J1141">
        <v>4.2121802657992404</v>
      </c>
      <c r="K1141">
        <v>773.10702838949703</v>
      </c>
      <c r="L1141">
        <v>731.01453141051002</v>
      </c>
      <c r="M1141">
        <v>45.7486558113632</v>
      </c>
      <c r="N1141">
        <v>0.50035963739413003</v>
      </c>
      <c r="O1141">
        <v>31.424810793024001</v>
      </c>
      <c r="P1141">
        <v>68.272425249169402</v>
      </c>
      <c r="Q1141">
        <v>-3.1596690762088001E-2</v>
      </c>
    </row>
    <row r="1142" spans="1:17" hidden="1" x14ac:dyDescent="0.3">
      <c r="A1142" t="s">
        <v>2445</v>
      </c>
      <c r="B1142" t="s">
        <v>2446</v>
      </c>
      <c r="C1142" t="s">
        <v>3128</v>
      </c>
      <c r="D1142" t="s">
        <v>475</v>
      </c>
      <c r="E1142">
        <v>1969.727991275</v>
      </c>
      <c r="F1142">
        <v>842.05</v>
      </c>
      <c r="G1142">
        <v>-65.512073078541604</v>
      </c>
      <c r="H1142">
        <v>-7.0196655970512998</v>
      </c>
      <c r="I1142">
        <v>-30.674273695660101</v>
      </c>
      <c r="J1142">
        <v>6.7543339063932901</v>
      </c>
      <c r="K1142">
        <v>942.33032550958296</v>
      </c>
      <c r="L1142">
        <v>1117.0514889885001</v>
      </c>
      <c r="M1142">
        <v>36.380739211003799</v>
      </c>
      <c r="N1142">
        <v>0.52376035688219602</v>
      </c>
      <c r="O1142">
        <v>96.051303366783401</v>
      </c>
      <c r="P1142">
        <v>6.7913760304375304</v>
      </c>
      <c r="Q1142">
        <v>-0.21509701655951299</v>
      </c>
    </row>
    <row r="1143" spans="1:17" hidden="1" x14ac:dyDescent="0.3">
      <c r="A1143" t="s">
        <v>2447</v>
      </c>
      <c r="B1143" t="s">
        <v>2448</v>
      </c>
      <c r="C1143" t="s">
        <v>3128</v>
      </c>
      <c r="D1143" t="s">
        <v>464</v>
      </c>
      <c r="E1143">
        <v>1961.4396166500001</v>
      </c>
      <c r="F1143">
        <v>12.62</v>
      </c>
      <c r="G1143">
        <v>-18.980167408117101</v>
      </c>
      <c r="H1143">
        <v>-4.0463407939421003</v>
      </c>
      <c r="I1143">
        <v>-2.2849834500805102</v>
      </c>
      <c r="J1143">
        <v>-1.37442503555281</v>
      </c>
      <c r="K1143">
        <v>13.3258762610036</v>
      </c>
      <c r="L1143">
        <v>12.7285857102012</v>
      </c>
      <c r="M1143">
        <v>34.9216709009102</v>
      </c>
      <c r="N1143">
        <v>0.33525335273589302</v>
      </c>
      <c r="O1143">
        <v>39.064976228209197</v>
      </c>
      <c r="P1143">
        <v>27.474747474747399</v>
      </c>
      <c r="Q1143">
        <v>0.114122302162825</v>
      </c>
    </row>
    <row r="1144" spans="1:17" hidden="1" x14ac:dyDescent="0.3">
      <c r="A1144" t="s">
        <v>2449</v>
      </c>
      <c r="B1144" t="s">
        <v>2450</v>
      </c>
      <c r="C1144" t="s">
        <v>3128</v>
      </c>
      <c r="D1144" t="s">
        <v>144</v>
      </c>
      <c r="E1144">
        <v>1959.9519534839999</v>
      </c>
      <c r="F1144">
        <v>111.63</v>
      </c>
      <c r="G1144">
        <v>-30.594394112340701</v>
      </c>
      <c r="H1144">
        <v>12.6384897625877</v>
      </c>
      <c r="I1144">
        <v>-13.789486654878401</v>
      </c>
      <c r="J1144">
        <v>7.9713200333688796</v>
      </c>
      <c r="K1144">
        <v>113.23584306539</v>
      </c>
      <c r="L1144">
        <v>120.910037903815</v>
      </c>
      <c r="M1144">
        <v>68.7868529297603</v>
      </c>
      <c r="N1144">
        <v>3.58804406885496</v>
      </c>
      <c r="O1144">
        <v>145.812057690584</v>
      </c>
      <c r="P1144">
        <v>23.1439602868174</v>
      </c>
    </row>
    <row r="1145" spans="1:17" hidden="1" x14ac:dyDescent="0.3">
      <c r="A1145" t="s">
        <v>2451</v>
      </c>
      <c r="B1145" t="s">
        <v>2452</v>
      </c>
      <c r="C1145" t="s">
        <v>3128</v>
      </c>
      <c r="D1145" t="s">
        <v>215</v>
      </c>
      <c r="E1145">
        <v>1955.6488784000001</v>
      </c>
      <c r="F1145">
        <v>1202.5999999999999</v>
      </c>
      <c r="G1145">
        <v>23.576932912782301</v>
      </c>
      <c r="H1145">
        <v>-3.5058195351392198</v>
      </c>
      <c r="I1145">
        <v>35.451274086471201</v>
      </c>
      <c r="J1145">
        <v>-0.34018295255373898</v>
      </c>
      <c r="K1145">
        <v>1296.63350567304</v>
      </c>
      <c r="L1145">
        <v>1175.2406801868301</v>
      </c>
      <c r="M1145">
        <v>34.120281956618598</v>
      </c>
      <c r="N1145">
        <v>0.38951042961663301</v>
      </c>
      <c r="O1145">
        <v>28.213869948445002</v>
      </c>
      <c r="P1145">
        <v>55.064148023982902</v>
      </c>
      <c r="Q1145">
        <v>4.4731564986863002E-2</v>
      </c>
    </row>
    <row r="1146" spans="1:17" hidden="1" x14ac:dyDescent="0.3">
      <c r="A1146" t="s">
        <v>2453</v>
      </c>
      <c r="B1146" t="s">
        <v>2454</v>
      </c>
      <c r="C1146" t="s">
        <v>3128</v>
      </c>
      <c r="D1146" t="s">
        <v>138</v>
      </c>
      <c r="E1146">
        <v>1953.5361966</v>
      </c>
      <c r="F1146">
        <v>112.65</v>
      </c>
      <c r="G1146">
        <v>127.481649865449</v>
      </c>
      <c r="H1146">
        <v>-1.3312326288824301</v>
      </c>
      <c r="I1146">
        <v>-12.0774705541905</v>
      </c>
      <c r="J1146">
        <v>7.5268722855765198</v>
      </c>
      <c r="K1146">
        <v>119.41986117536</v>
      </c>
      <c r="L1146">
        <v>105.217681422591</v>
      </c>
      <c r="M1146">
        <v>37.590183411959998</v>
      </c>
      <c r="N1146">
        <v>0.62155911385638596</v>
      </c>
      <c r="O1146">
        <v>26.444740346204998</v>
      </c>
      <c r="P1146">
        <v>161.06604866743899</v>
      </c>
    </row>
    <row r="1147" spans="1:17" hidden="1" x14ac:dyDescent="0.3">
      <c r="A1147" t="s">
        <v>2455</v>
      </c>
      <c r="B1147" t="s">
        <v>2456</v>
      </c>
      <c r="C1147" t="s">
        <v>3128</v>
      </c>
      <c r="D1147" t="s">
        <v>244</v>
      </c>
      <c r="E1147">
        <v>1940.131998605</v>
      </c>
      <c r="F1147">
        <v>251.05</v>
      </c>
      <c r="G1147">
        <v>-45.673995069112401</v>
      </c>
      <c r="H1147">
        <v>-2.7981170377009801</v>
      </c>
      <c r="I1147">
        <v>-18.091139994212501</v>
      </c>
      <c r="J1147">
        <v>-1.21292279239267</v>
      </c>
      <c r="K1147">
        <v>279.75115854353697</v>
      </c>
      <c r="L1147">
        <v>302.05142819958701</v>
      </c>
      <c r="M1147">
        <v>23.320484878750499</v>
      </c>
      <c r="N1147">
        <v>0.65558903331706597</v>
      </c>
      <c r="O1147">
        <v>44.971121290579497</v>
      </c>
      <c r="P1147">
        <v>2.2815237319209598</v>
      </c>
    </row>
    <row r="1148" spans="1:17" hidden="1" x14ac:dyDescent="0.3">
      <c r="A1148" t="s">
        <v>2457</v>
      </c>
      <c r="B1148" t="s">
        <v>2458</v>
      </c>
      <c r="C1148" t="s">
        <v>3128</v>
      </c>
      <c r="D1148" t="s">
        <v>475</v>
      </c>
      <c r="E1148">
        <v>1938.5173479099999</v>
      </c>
      <c r="F1148">
        <v>320.45</v>
      </c>
      <c r="G1148">
        <v>-17.477678718407901</v>
      </c>
      <c r="H1148">
        <v>-8.7126264443825807</v>
      </c>
      <c r="I1148">
        <v>-8.4204578560682801</v>
      </c>
      <c r="J1148">
        <v>-5.4669608901856996</v>
      </c>
      <c r="K1148">
        <v>383.478721976359</v>
      </c>
      <c r="L1148">
        <v>373.65710892148502</v>
      </c>
      <c r="M1148">
        <v>16.1425410173775</v>
      </c>
      <c r="N1148">
        <v>0.71515408802949898</v>
      </c>
      <c r="O1148">
        <v>41.207676704634103</v>
      </c>
      <c r="P1148">
        <v>9.1822827938671203</v>
      </c>
      <c r="Q1148">
        <v>9.5176783612540006E-3</v>
      </c>
    </row>
    <row r="1149" spans="1:17" hidden="1" x14ac:dyDescent="0.3">
      <c r="A1149" t="s">
        <v>2459</v>
      </c>
      <c r="B1149" t="s">
        <v>2460</v>
      </c>
      <c r="C1149" t="s">
        <v>3128</v>
      </c>
      <c r="D1149" t="s">
        <v>51</v>
      </c>
      <c r="E1149">
        <v>1936.8902713</v>
      </c>
      <c r="F1149">
        <v>2014.7</v>
      </c>
      <c r="G1149">
        <v>44.830137281360699</v>
      </c>
      <c r="H1149">
        <v>22.801259106425299</v>
      </c>
      <c r="I1149">
        <v>46.434622687835798</v>
      </c>
      <c r="J1149">
        <v>6.9219910685241501</v>
      </c>
      <c r="K1149">
        <v>1808.65511932965</v>
      </c>
      <c r="L1149">
        <v>1479.4481111994501</v>
      </c>
      <c r="M1149">
        <v>51.687347377960897</v>
      </c>
      <c r="N1149">
        <v>1.4124385691535799</v>
      </c>
      <c r="O1149">
        <v>15.4514319749838</v>
      </c>
      <c r="P1149">
        <v>90.057072779585795</v>
      </c>
      <c r="Q1149">
        <v>0.13340716626794699</v>
      </c>
    </row>
    <row r="1150" spans="1:17" hidden="1" x14ac:dyDescent="0.3">
      <c r="A1150" t="s">
        <v>2461</v>
      </c>
      <c r="B1150" t="s">
        <v>2462</v>
      </c>
      <c r="C1150" t="s">
        <v>3128</v>
      </c>
      <c r="D1150" t="s">
        <v>85</v>
      </c>
      <c r="E1150">
        <v>1934.202</v>
      </c>
      <c r="F1150">
        <v>191.6</v>
      </c>
      <c r="G1150">
        <v>-16.837515757104399</v>
      </c>
      <c r="H1150">
        <v>53.501189679965698</v>
      </c>
      <c r="I1150">
        <v>38.7341435944886</v>
      </c>
      <c r="J1150">
        <v>9.1993180540902006</v>
      </c>
      <c r="K1150">
        <v>155.78261187764801</v>
      </c>
      <c r="L1150">
        <v>150.103221152115</v>
      </c>
      <c r="M1150">
        <v>74.945755483054995</v>
      </c>
      <c r="N1150">
        <v>2.0556286569783602</v>
      </c>
      <c r="O1150">
        <v>6.62839248434239</v>
      </c>
      <c r="P1150">
        <v>68.884971353018898</v>
      </c>
      <c r="Q1150">
        <v>9.6576161050484E-2</v>
      </c>
    </row>
    <row r="1151" spans="1:17" hidden="1" x14ac:dyDescent="0.3">
      <c r="A1151" t="s">
        <v>2463</v>
      </c>
      <c r="B1151" t="s">
        <v>2464</v>
      </c>
      <c r="C1151" t="s">
        <v>3128</v>
      </c>
      <c r="D1151" t="s">
        <v>423</v>
      </c>
      <c r="E1151">
        <v>1923.6991063999999</v>
      </c>
      <c r="F1151">
        <v>241.9</v>
      </c>
      <c r="G1151">
        <v>-30.989328600581398</v>
      </c>
      <c r="H1151">
        <v>-7.0640586699635897</v>
      </c>
      <c r="I1151">
        <v>-12.895439819990401</v>
      </c>
      <c r="J1151">
        <v>-1.82757956685324</v>
      </c>
      <c r="K1151">
        <v>278.62880538094703</v>
      </c>
      <c r="L1151">
        <v>281.46977349301898</v>
      </c>
      <c r="M1151">
        <v>23.492687737581502</v>
      </c>
      <c r="N1151">
        <v>0.34119245725443897</v>
      </c>
      <c r="O1151">
        <v>49.648615130219099</v>
      </c>
      <c r="P1151">
        <v>6.6343398721622204</v>
      </c>
      <c r="Q1151">
        <v>-8.2817085543429994E-2</v>
      </c>
    </row>
    <row r="1152" spans="1:17" hidden="1" x14ac:dyDescent="0.3">
      <c r="A1152" t="s">
        <v>2465</v>
      </c>
      <c r="B1152" t="s">
        <v>2466</v>
      </c>
      <c r="C1152" t="s">
        <v>3128</v>
      </c>
      <c r="D1152" t="s">
        <v>237</v>
      </c>
      <c r="E1152">
        <v>1923.3683591250001</v>
      </c>
      <c r="F1152">
        <v>306.75</v>
      </c>
      <c r="G1152">
        <v>17.6345027514446</v>
      </c>
      <c r="H1152">
        <v>7.7881582755470804</v>
      </c>
      <c r="I1152">
        <v>-20.754300417896701</v>
      </c>
      <c r="J1152">
        <v>1.4385201981990601</v>
      </c>
      <c r="K1152">
        <v>312.89434076655101</v>
      </c>
      <c r="L1152">
        <v>312.68990107559898</v>
      </c>
      <c r="M1152">
        <v>41.008094407212297</v>
      </c>
      <c r="N1152">
        <v>3.1631951015522501</v>
      </c>
      <c r="O1152">
        <v>37.783211083944501</v>
      </c>
      <c r="P1152">
        <v>41.294334408106799</v>
      </c>
      <c r="Q1152">
        <v>9.0809318731523994E-2</v>
      </c>
    </row>
    <row r="1153" spans="1:17" hidden="1" x14ac:dyDescent="0.3">
      <c r="A1153" t="s">
        <v>2467</v>
      </c>
      <c r="B1153" t="s">
        <v>2468</v>
      </c>
      <c r="C1153" t="s">
        <v>3128</v>
      </c>
      <c r="D1153" t="s">
        <v>48</v>
      </c>
      <c r="E1153">
        <v>1915.94425725</v>
      </c>
      <c r="F1153">
        <v>452.35</v>
      </c>
      <c r="G1153">
        <v>-42.435221301729399</v>
      </c>
      <c r="H1153">
        <v>-0.83100130832033803</v>
      </c>
      <c r="I1153">
        <v>-29.2841445760358</v>
      </c>
      <c r="J1153">
        <v>1.1204894245228201</v>
      </c>
      <c r="K1153">
        <v>524.91319251382697</v>
      </c>
      <c r="L1153">
        <v>554.961281567284</v>
      </c>
      <c r="M1153">
        <v>20.9579942548323</v>
      </c>
      <c r="N1153">
        <v>0.37028758936984402</v>
      </c>
      <c r="O1153">
        <v>87.907593677462103</v>
      </c>
      <c r="P1153">
        <v>4.5775054906947101</v>
      </c>
      <c r="Q1153">
        <v>0.15620844474933601</v>
      </c>
    </row>
    <row r="1154" spans="1:17" hidden="1" x14ac:dyDescent="0.3">
      <c r="A1154" t="s">
        <v>2469</v>
      </c>
      <c r="B1154" t="s">
        <v>2470</v>
      </c>
      <c r="C1154" t="s">
        <v>3128</v>
      </c>
      <c r="D1154" t="s">
        <v>244</v>
      </c>
      <c r="E1154">
        <v>1915.155855</v>
      </c>
      <c r="F1154">
        <v>1117.5</v>
      </c>
      <c r="G1154">
        <v>55.0120622230679</v>
      </c>
      <c r="H1154">
        <v>38.913082442355197</v>
      </c>
      <c r="I1154">
        <v>60.682875322978802</v>
      </c>
      <c r="J1154">
        <v>-4.2697144504715903</v>
      </c>
      <c r="K1154">
        <v>1013.0491942820699</v>
      </c>
      <c r="L1154">
        <v>794.66325265638397</v>
      </c>
      <c r="M1154">
        <v>44.700223700784697</v>
      </c>
      <c r="N1154">
        <v>1.30704256967736</v>
      </c>
      <c r="O1154">
        <v>14.4742729306487</v>
      </c>
      <c r="P1154">
        <v>118.240406210331</v>
      </c>
      <c r="Q1154">
        <v>0.15584761755172899</v>
      </c>
    </row>
    <row r="1155" spans="1:17" hidden="1" x14ac:dyDescent="0.3">
      <c r="A1155" t="s">
        <v>2471</v>
      </c>
      <c r="B1155" t="s">
        <v>2472</v>
      </c>
      <c r="C1155" t="s">
        <v>3128</v>
      </c>
      <c r="D1155" t="s">
        <v>271</v>
      </c>
      <c r="E1155">
        <v>1914.2022437549999</v>
      </c>
      <c r="F1155">
        <v>425.55</v>
      </c>
      <c r="G1155">
        <v>-43.885007510594498</v>
      </c>
      <c r="H1155">
        <v>-0.534645555254739</v>
      </c>
      <c r="I1155">
        <v>-25.1453210665528</v>
      </c>
      <c r="J1155">
        <v>-0.41721683591949799</v>
      </c>
      <c r="K1155">
        <v>460.43435889883199</v>
      </c>
      <c r="L1155">
        <v>503.14554808583199</v>
      </c>
      <c r="M1155">
        <v>26.367640448952201</v>
      </c>
      <c r="N1155">
        <v>0.79529742027852002</v>
      </c>
      <c r="O1155">
        <v>49.958876747738202</v>
      </c>
      <c r="P1155">
        <v>0.129411764705889</v>
      </c>
    </row>
    <row r="1156" spans="1:17" hidden="1" x14ac:dyDescent="0.3">
      <c r="A1156" t="s">
        <v>2473</v>
      </c>
      <c r="B1156" t="s">
        <v>2474</v>
      </c>
      <c r="C1156" t="s">
        <v>3128</v>
      </c>
      <c r="D1156" t="s">
        <v>21</v>
      </c>
      <c r="E1156">
        <v>1912.074726825</v>
      </c>
      <c r="F1156">
        <v>210.45</v>
      </c>
      <c r="G1156">
        <v>-63.666402225930902</v>
      </c>
      <c r="H1156">
        <v>1.77252488246381</v>
      </c>
      <c r="I1156">
        <v>-27.421322994066202</v>
      </c>
      <c r="J1156">
        <v>5.6220407012014801</v>
      </c>
      <c r="K1156">
        <v>222.03845363370701</v>
      </c>
      <c r="M1156">
        <v>39.524755354584002</v>
      </c>
      <c r="N1156">
        <v>0.47620085004914098</v>
      </c>
      <c r="O1156">
        <v>101.33048229983299</v>
      </c>
      <c r="P1156">
        <v>6.3845920533818603</v>
      </c>
    </row>
    <row r="1157" spans="1:17" hidden="1" x14ac:dyDescent="0.3">
      <c r="A1157" t="s">
        <v>2475</v>
      </c>
      <c r="B1157" t="s">
        <v>2476</v>
      </c>
      <c r="C1157" t="s">
        <v>3128</v>
      </c>
      <c r="D1157" t="s">
        <v>449</v>
      </c>
      <c r="E1157">
        <v>1911.142041157</v>
      </c>
      <c r="F1157">
        <v>126.97</v>
      </c>
      <c r="G1157">
        <v>94.768971923728898</v>
      </c>
      <c r="H1157">
        <v>8.7806002271964907</v>
      </c>
      <c r="I1157">
        <v>17.532842907335201</v>
      </c>
      <c r="J1157">
        <v>2.90300713104793</v>
      </c>
      <c r="K1157">
        <v>132.564455215235</v>
      </c>
      <c r="L1157">
        <v>118.735938110101</v>
      </c>
      <c r="M1157">
        <v>39.082234675438102</v>
      </c>
      <c r="N1157">
        <v>0.78860476902774101</v>
      </c>
      <c r="O1157">
        <v>29.479404583759901</v>
      </c>
      <c r="P1157">
        <v>118.537005163511</v>
      </c>
      <c r="Q1157">
        <v>0.10652452247673801</v>
      </c>
    </row>
    <row r="1158" spans="1:17" hidden="1" x14ac:dyDescent="0.3">
      <c r="A1158" t="s">
        <v>2477</v>
      </c>
      <c r="B1158" t="s">
        <v>2478</v>
      </c>
      <c r="C1158" t="s">
        <v>3128</v>
      </c>
      <c r="D1158" t="s">
        <v>284</v>
      </c>
      <c r="E1158">
        <v>1910.28404</v>
      </c>
      <c r="F1158">
        <v>142.55000000000001</v>
      </c>
      <c r="G1158">
        <v>380.24056224821601</v>
      </c>
      <c r="H1158">
        <v>3.2403142225866999</v>
      </c>
      <c r="I1158">
        <v>37.837738024419203</v>
      </c>
      <c r="J1158">
        <v>-0.42581210142919601</v>
      </c>
      <c r="K1158">
        <v>146.39160463268999</v>
      </c>
      <c r="L1158">
        <v>111.06019693477501</v>
      </c>
      <c r="M1158">
        <v>30.5812513107063</v>
      </c>
      <c r="N1158">
        <v>0.89124134096900698</v>
      </c>
      <c r="O1158">
        <v>17.853384777271099</v>
      </c>
      <c r="P1158">
        <v>441.19210326499598</v>
      </c>
      <c r="Q1158">
        <v>0.19641544201891001</v>
      </c>
    </row>
    <row r="1159" spans="1:17" hidden="1" x14ac:dyDescent="0.3">
      <c r="A1159" t="s">
        <v>2479</v>
      </c>
      <c r="B1159" t="s">
        <v>2480</v>
      </c>
      <c r="C1159" t="s">
        <v>3128</v>
      </c>
      <c r="D1159" t="s">
        <v>48</v>
      </c>
      <c r="E1159">
        <v>1909.1592072000001</v>
      </c>
      <c r="F1159">
        <v>1707.2</v>
      </c>
      <c r="G1159">
        <v>67.079269843756904</v>
      </c>
      <c r="H1159">
        <v>16.159713451964699</v>
      </c>
      <c r="I1159">
        <v>47.950195594578197</v>
      </c>
      <c r="J1159">
        <v>11.357049916118299</v>
      </c>
      <c r="K1159">
        <v>1622.28616407146</v>
      </c>
      <c r="L1159">
        <v>1338.1403875727401</v>
      </c>
      <c r="M1159">
        <v>64.322823772866201</v>
      </c>
      <c r="N1159">
        <v>1.40507430971525</v>
      </c>
      <c r="O1159">
        <v>13.932169634489201</v>
      </c>
      <c r="P1159">
        <v>104.210526315789</v>
      </c>
    </row>
    <row r="1160" spans="1:17" hidden="1" x14ac:dyDescent="0.3">
      <c r="A1160" t="s">
        <v>2481</v>
      </c>
      <c r="B1160" t="s">
        <v>2482</v>
      </c>
      <c r="C1160" t="s">
        <v>3128</v>
      </c>
      <c r="D1160" t="s">
        <v>1665</v>
      </c>
      <c r="E1160">
        <v>1906.0882018</v>
      </c>
      <c r="F1160">
        <v>65.03</v>
      </c>
      <c r="G1160">
        <v>2.1599774440861101</v>
      </c>
      <c r="H1160">
        <v>4.1113985715810299</v>
      </c>
      <c r="I1160">
        <v>-3.3766637684347902</v>
      </c>
      <c r="J1160">
        <v>-0.75277459708611605</v>
      </c>
      <c r="K1160">
        <v>65.793732358930697</v>
      </c>
      <c r="L1160">
        <v>61.919598903244399</v>
      </c>
      <c r="M1160">
        <v>59.453032016997597</v>
      </c>
      <c r="N1160">
        <v>1.09434605372813</v>
      </c>
      <c r="O1160">
        <v>9.3187759495617399</v>
      </c>
      <c r="P1160">
        <v>24.055703929797701</v>
      </c>
      <c r="Q1160">
        <v>-2.8326200589973E-2</v>
      </c>
    </row>
    <row r="1161" spans="1:17" hidden="1" x14ac:dyDescent="0.3">
      <c r="A1161" t="s">
        <v>2483</v>
      </c>
      <c r="B1161" t="s">
        <v>2484</v>
      </c>
      <c r="C1161" t="s">
        <v>3128</v>
      </c>
      <c r="D1161" t="s">
        <v>1665</v>
      </c>
      <c r="E1161">
        <v>1905.052968</v>
      </c>
      <c r="F1161">
        <v>65.260000000000005</v>
      </c>
      <c r="G1161">
        <v>3.28058480686843</v>
      </c>
      <c r="H1161">
        <v>4.52144634181247</v>
      </c>
      <c r="I1161">
        <v>-3.3883232130718102</v>
      </c>
      <c r="J1161">
        <v>-0.48109913994083903</v>
      </c>
      <c r="K1161">
        <v>65.858704258387505</v>
      </c>
      <c r="L1161">
        <v>61.9243912829374</v>
      </c>
      <c r="M1161">
        <v>55.931821315525497</v>
      </c>
      <c r="N1161">
        <v>1.06076056769806</v>
      </c>
      <c r="O1161">
        <v>7.4164878945755097</v>
      </c>
      <c r="P1161">
        <v>26.350435624394901</v>
      </c>
      <c r="Q1161">
        <v>-2.9924776916618E-2</v>
      </c>
    </row>
    <row r="1162" spans="1:17" hidden="1" x14ac:dyDescent="0.3">
      <c r="A1162" t="s">
        <v>2485</v>
      </c>
      <c r="B1162" t="s">
        <v>2486</v>
      </c>
      <c r="C1162" t="s">
        <v>3128</v>
      </c>
      <c r="D1162" t="s">
        <v>287</v>
      </c>
      <c r="E1162">
        <v>1903.3357535499999</v>
      </c>
      <c r="F1162">
        <v>383.95</v>
      </c>
      <c r="G1162">
        <v>-48.893461049460299</v>
      </c>
      <c r="H1162">
        <v>-0.95086426600402696</v>
      </c>
      <c r="I1162">
        <v>-10.5349744051712</v>
      </c>
      <c r="J1162">
        <v>1.1323386715223001</v>
      </c>
      <c r="K1162">
        <v>420.76178963978901</v>
      </c>
      <c r="L1162">
        <v>436.03158160766799</v>
      </c>
      <c r="M1162">
        <v>32.525046102247899</v>
      </c>
      <c r="N1162">
        <v>0.5076348884588</v>
      </c>
      <c r="O1162">
        <v>47.623388462039301</v>
      </c>
      <c r="P1162">
        <v>16.348484848484802</v>
      </c>
      <c r="Q1162">
        <v>2.0191594072486E-2</v>
      </c>
    </row>
    <row r="1163" spans="1:17" hidden="1" x14ac:dyDescent="0.3">
      <c r="A1163" t="s">
        <v>2487</v>
      </c>
      <c r="B1163" t="s">
        <v>2488</v>
      </c>
      <c r="C1163" t="s">
        <v>3128</v>
      </c>
      <c r="D1163" t="s">
        <v>544</v>
      </c>
      <c r="E1163">
        <v>1902.4861278799999</v>
      </c>
      <c r="F1163">
        <v>785.2</v>
      </c>
      <c r="G1163">
        <v>80.192746382864996</v>
      </c>
      <c r="H1163">
        <v>50.1564784879454</v>
      </c>
      <c r="I1163">
        <v>43.5656936132103</v>
      </c>
      <c r="J1163">
        <v>3.1589834062114002</v>
      </c>
      <c r="K1163">
        <v>664.74342772972705</v>
      </c>
      <c r="L1163">
        <v>550.11079698216497</v>
      </c>
      <c r="M1163">
        <v>50.554350904264197</v>
      </c>
      <c r="N1163">
        <v>1.51841462980147</v>
      </c>
      <c r="O1163">
        <v>19.077941925624</v>
      </c>
      <c r="P1163">
        <v>132.617390016293</v>
      </c>
      <c r="Q1163">
        <v>0.181751547213757</v>
      </c>
    </row>
    <row r="1164" spans="1:17" hidden="1" x14ac:dyDescent="0.3">
      <c r="A1164" t="s">
        <v>2489</v>
      </c>
      <c r="B1164" t="s">
        <v>2490</v>
      </c>
      <c r="C1164" t="s">
        <v>3128</v>
      </c>
      <c r="D1164" t="s">
        <v>51</v>
      </c>
      <c r="E1164">
        <v>1901.62</v>
      </c>
      <c r="F1164">
        <v>20.23</v>
      </c>
      <c r="G1164">
        <v>73.352828543299793</v>
      </c>
      <c r="H1164">
        <v>3.23474244043752</v>
      </c>
      <c r="I1164">
        <v>48.436652976885</v>
      </c>
      <c r="J1164">
        <v>4.5384260132477099</v>
      </c>
      <c r="K1164">
        <v>20.316370778799701</v>
      </c>
      <c r="L1164">
        <v>16.708640830810701</v>
      </c>
      <c r="M1164">
        <v>47.038079347059103</v>
      </c>
      <c r="N1164">
        <v>0.27300062768962602</v>
      </c>
      <c r="O1164">
        <v>37.913989125061697</v>
      </c>
      <c r="P1164">
        <v>106.428571428571</v>
      </c>
      <c r="Q1164">
        <v>0.119937679616951</v>
      </c>
    </row>
    <row r="1165" spans="1:17" hidden="1" x14ac:dyDescent="0.3">
      <c r="A1165" t="s">
        <v>2491</v>
      </c>
      <c r="B1165" t="s">
        <v>2492</v>
      </c>
      <c r="C1165" t="s">
        <v>3128</v>
      </c>
      <c r="D1165" t="s">
        <v>578</v>
      </c>
      <c r="E1165">
        <v>1901.22340968</v>
      </c>
      <c r="F1165">
        <v>151.19999999999999</v>
      </c>
      <c r="G1165">
        <v>-24.2743804380424</v>
      </c>
      <c r="H1165">
        <v>11.817051312683599</v>
      </c>
      <c r="I1165">
        <v>8.1367675124346697</v>
      </c>
      <c r="J1165">
        <v>2.6320711796838401</v>
      </c>
      <c r="K1165">
        <v>154.772400875329</v>
      </c>
      <c r="L1165">
        <v>145.966614292456</v>
      </c>
      <c r="M1165">
        <v>35.290709648379497</v>
      </c>
      <c r="N1165">
        <v>1.2231639015551199</v>
      </c>
      <c r="O1165">
        <v>24.3055555555555</v>
      </c>
      <c r="P1165">
        <v>32.052401746724797</v>
      </c>
      <c r="Q1165">
        <v>-4.0973108630859997E-2</v>
      </c>
    </row>
    <row r="1166" spans="1:17" hidden="1" x14ac:dyDescent="0.3">
      <c r="A1166" t="s">
        <v>2493</v>
      </c>
      <c r="B1166" t="s">
        <v>2494</v>
      </c>
      <c r="C1166" t="s">
        <v>3128</v>
      </c>
      <c r="D1166" t="s">
        <v>728</v>
      </c>
      <c r="E1166">
        <v>1901.11000107</v>
      </c>
      <c r="F1166">
        <v>717.16</v>
      </c>
      <c r="G1166">
        <v>25.633180194800602</v>
      </c>
      <c r="H1166">
        <v>-3.7500643092805199</v>
      </c>
      <c r="I1166">
        <v>-1.9563461128423301</v>
      </c>
      <c r="J1166">
        <v>1.22333713458486</v>
      </c>
      <c r="K1166">
        <v>771.44256079757304</v>
      </c>
      <c r="L1166">
        <v>719.01932938618904</v>
      </c>
      <c r="M1166">
        <v>43.078312623575101</v>
      </c>
      <c r="N1166">
        <v>1.11493360578068</v>
      </c>
      <c r="O1166">
        <v>15.7342852362095</v>
      </c>
      <c r="P1166">
        <v>51.347472828954203</v>
      </c>
      <c r="Q1166">
        <v>-3.6227040049000002E-5</v>
      </c>
    </row>
    <row r="1167" spans="1:17" hidden="1" x14ac:dyDescent="0.3">
      <c r="A1167" t="s">
        <v>2495</v>
      </c>
      <c r="B1167" t="s">
        <v>2496</v>
      </c>
      <c r="C1167" t="s">
        <v>3128</v>
      </c>
      <c r="D1167" t="s">
        <v>234</v>
      </c>
      <c r="E1167">
        <v>1888.064372736</v>
      </c>
      <c r="F1167">
        <v>184.32</v>
      </c>
      <c r="G1167">
        <v>-33.428397656243199</v>
      </c>
      <c r="H1167">
        <v>-1.84711573336928</v>
      </c>
      <c r="I1167">
        <v>-18.844499541549801</v>
      </c>
      <c r="J1167">
        <v>5.5094963453203798E-2</v>
      </c>
      <c r="K1167">
        <v>206.718826999642</v>
      </c>
      <c r="M1167">
        <v>27.085900834493199</v>
      </c>
      <c r="N1167">
        <v>0.33345920549062302</v>
      </c>
      <c r="O1167">
        <v>43.2237413194444</v>
      </c>
      <c r="P1167">
        <v>0.72131147540983598</v>
      </c>
    </row>
    <row r="1168" spans="1:17" hidden="1" x14ac:dyDescent="0.3">
      <c r="A1168" t="s">
        <v>2497</v>
      </c>
      <c r="B1168" t="s">
        <v>2498</v>
      </c>
      <c r="C1168" t="s">
        <v>3128</v>
      </c>
      <c r="D1168" t="s">
        <v>234</v>
      </c>
      <c r="E1168">
        <v>1884.2515119899999</v>
      </c>
      <c r="F1168">
        <v>1214.0999999999999</v>
      </c>
      <c r="G1168">
        <v>-22.3747508161909</v>
      </c>
      <c r="H1168">
        <v>-0.95396808302745395</v>
      </c>
      <c r="I1168">
        <v>-16.8817283447063</v>
      </c>
      <c r="J1168">
        <v>2.65156685589207</v>
      </c>
      <c r="K1168">
        <v>1260.2759453604001</v>
      </c>
      <c r="L1168">
        <v>1296.9219738843001</v>
      </c>
      <c r="M1168">
        <v>43.105533087504199</v>
      </c>
      <c r="N1168">
        <v>0.54036136595140605</v>
      </c>
      <c r="O1168">
        <v>25.496252368009198</v>
      </c>
      <c r="P1168">
        <v>5.9516537219652399</v>
      </c>
      <c r="Q1168">
        <v>-2.9666189915789998E-2</v>
      </c>
    </row>
    <row r="1169" spans="1:17" x14ac:dyDescent="0.3">
      <c r="A1169" t="s">
        <v>2499</v>
      </c>
      <c r="B1169" t="s">
        <v>2500</v>
      </c>
      <c r="C1169" t="s">
        <v>3113</v>
      </c>
      <c r="D1169" t="s">
        <v>54</v>
      </c>
      <c r="E1169">
        <v>1882.92885943499</v>
      </c>
      <c r="F1169">
        <v>187.07</v>
      </c>
      <c r="G1169">
        <v>-88.901828234899497</v>
      </c>
      <c r="H1169">
        <v>-11.252165618707</v>
      </c>
      <c r="I1169">
        <v>-66.309091839978095</v>
      </c>
      <c r="J1169">
        <v>-9.4753173313711798</v>
      </c>
      <c r="K1169">
        <v>244.12858218200799</v>
      </c>
      <c r="L1169">
        <v>373.848181236426</v>
      </c>
      <c r="M1169">
        <v>26.275300144829298</v>
      </c>
      <c r="N1169">
        <v>0.625850157177126</v>
      </c>
      <c r="O1169">
        <v>260.74731383973898</v>
      </c>
      <c r="P1169">
        <v>1.1189189189188999</v>
      </c>
      <c r="Q1169">
        <v>-0.10224541979809799</v>
      </c>
    </row>
    <row r="1170" spans="1:17" hidden="1" x14ac:dyDescent="0.3">
      <c r="A1170" t="s">
        <v>2501</v>
      </c>
      <c r="B1170" t="s">
        <v>2502</v>
      </c>
      <c r="C1170" t="s">
        <v>3128</v>
      </c>
      <c r="D1170" t="s">
        <v>117</v>
      </c>
      <c r="E1170">
        <v>1882.75943667</v>
      </c>
      <c r="F1170">
        <v>292.64999999999998</v>
      </c>
      <c r="G1170">
        <v>-33.891560283905399</v>
      </c>
      <c r="H1170">
        <v>17.540895143535099</v>
      </c>
      <c r="I1170">
        <v>-19.307662169212001</v>
      </c>
      <c r="J1170">
        <v>11.6474868791811</v>
      </c>
      <c r="K1170">
        <v>281.33724035706001</v>
      </c>
      <c r="M1170">
        <v>54.196950719528402</v>
      </c>
      <c r="N1170">
        <v>1.6294767534611001</v>
      </c>
      <c r="O1170">
        <v>36.6820433965487</v>
      </c>
      <c r="P1170">
        <v>29.720744680850999</v>
      </c>
    </row>
    <row r="1171" spans="1:17" hidden="1" x14ac:dyDescent="0.3">
      <c r="A1171" t="s">
        <v>2503</v>
      </c>
      <c r="B1171" t="s">
        <v>2504</v>
      </c>
      <c r="C1171" t="s">
        <v>3128</v>
      </c>
      <c r="D1171" t="s">
        <v>464</v>
      </c>
      <c r="E1171">
        <v>1881.5282392199999</v>
      </c>
      <c r="F1171">
        <v>290.64999999999998</v>
      </c>
      <c r="G1171">
        <v>-3.5181528836925602</v>
      </c>
      <c r="H1171">
        <v>-8.4588452293002394</v>
      </c>
      <c r="I1171">
        <v>-26.170275587236901</v>
      </c>
      <c r="J1171">
        <v>-0.76391302022107799</v>
      </c>
      <c r="K1171">
        <v>342.64313148857002</v>
      </c>
      <c r="L1171">
        <v>357.238939737343</v>
      </c>
      <c r="M1171">
        <v>30.725598365623799</v>
      </c>
      <c r="N1171">
        <v>0.92558366282986404</v>
      </c>
      <c r="O1171">
        <v>76.741785652847099</v>
      </c>
      <c r="P1171">
        <v>21.840285055543799</v>
      </c>
      <c r="Q1171">
        <v>0.11165518805885701</v>
      </c>
    </row>
    <row r="1172" spans="1:17" hidden="1" x14ac:dyDescent="0.3">
      <c r="A1172" t="s">
        <v>2505</v>
      </c>
      <c r="B1172" t="s">
        <v>2506</v>
      </c>
      <c r="C1172" t="s">
        <v>3128</v>
      </c>
      <c r="D1172" t="s">
        <v>69</v>
      </c>
      <c r="E1172">
        <v>1876.9338130399999</v>
      </c>
      <c r="F1172">
        <v>98.8</v>
      </c>
      <c r="G1172">
        <v>35.6589945994658</v>
      </c>
      <c r="H1172">
        <v>-5.4822618566772601</v>
      </c>
      <c r="I1172">
        <v>27.347277642862998</v>
      </c>
      <c r="J1172">
        <v>-6.1397435563155804</v>
      </c>
      <c r="K1172">
        <v>103.194325086937</v>
      </c>
      <c r="L1172">
        <v>85.8248041649762</v>
      </c>
      <c r="M1172">
        <v>32.248988828861499</v>
      </c>
      <c r="N1172">
        <v>0.29946185990840601</v>
      </c>
      <c r="O1172">
        <v>45.546558704453403</v>
      </c>
      <c r="P1172">
        <v>63.847429519071298</v>
      </c>
      <c r="Q1172">
        <v>0.32860234512356601</v>
      </c>
    </row>
    <row r="1173" spans="1:17" hidden="1" x14ac:dyDescent="0.3">
      <c r="A1173" t="s">
        <v>2507</v>
      </c>
      <c r="B1173" t="s">
        <v>2508</v>
      </c>
      <c r="C1173" t="s">
        <v>3128</v>
      </c>
      <c r="D1173" t="s">
        <v>117</v>
      </c>
      <c r="E1173">
        <v>1874.5409387990001</v>
      </c>
      <c r="F1173">
        <v>129.72999999999999</v>
      </c>
      <c r="G1173">
        <v>-42.518327051635701</v>
      </c>
      <c r="H1173">
        <v>-7.2355040578689804</v>
      </c>
      <c r="I1173">
        <v>-26.724086136476</v>
      </c>
      <c r="J1173">
        <v>-1.8330198723262501</v>
      </c>
      <c r="K1173">
        <v>151.42964713488999</v>
      </c>
      <c r="L1173">
        <v>159.480967417985</v>
      </c>
      <c r="M1173">
        <v>21.373120961203099</v>
      </c>
      <c r="N1173">
        <v>0.405931764994165</v>
      </c>
      <c r="O1173">
        <v>64.0329915979341</v>
      </c>
      <c r="P1173">
        <v>1.1382240586263099</v>
      </c>
      <c r="Q1173">
        <v>3.841966652623E-3</v>
      </c>
    </row>
    <row r="1174" spans="1:17" hidden="1" x14ac:dyDescent="0.3">
      <c r="A1174" t="s">
        <v>2509</v>
      </c>
      <c r="B1174" t="s">
        <v>2510</v>
      </c>
      <c r="C1174" t="s">
        <v>3128</v>
      </c>
      <c r="D1174" t="s">
        <v>234</v>
      </c>
      <c r="E1174">
        <v>1870.2582654</v>
      </c>
      <c r="F1174">
        <v>2934.3</v>
      </c>
      <c r="G1174">
        <v>756.05332871577298</v>
      </c>
      <c r="H1174">
        <v>1.0833947089792899</v>
      </c>
      <c r="I1174">
        <v>137.251632501692</v>
      </c>
      <c r="J1174">
        <v>0.70104666256038195</v>
      </c>
      <c r="K1174">
        <v>3282.0393329334802</v>
      </c>
      <c r="L1174">
        <v>2427.6353632619498</v>
      </c>
      <c r="M1174">
        <v>28.856951288070899</v>
      </c>
      <c r="N1174">
        <v>0.574617731061415</v>
      </c>
      <c r="O1174">
        <v>42.282656851719302</v>
      </c>
      <c r="P1174">
        <v>901.46757679180803</v>
      </c>
    </row>
    <row r="1175" spans="1:17" hidden="1" x14ac:dyDescent="0.3">
      <c r="A1175" t="s">
        <v>2511</v>
      </c>
      <c r="B1175" t="s">
        <v>2512</v>
      </c>
      <c r="C1175" t="s">
        <v>3128</v>
      </c>
      <c r="D1175" t="s">
        <v>196</v>
      </c>
      <c r="E1175">
        <v>1869.9410205299901</v>
      </c>
      <c r="F1175">
        <v>166.65</v>
      </c>
      <c r="G1175">
        <v>-3.43415213762295</v>
      </c>
      <c r="H1175">
        <v>-9.5572309775622895</v>
      </c>
      <c r="I1175">
        <v>15.819258650422301</v>
      </c>
      <c r="J1175">
        <v>-3.27711500627926</v>
      </c>
      <c r="K1175">
        <v>184.77098475374899</v>
      </c>
      <c r="L1175">
        <v>162.85165578147101</v>
      </c>
      <c r="M1175">
        <v>29.0225115158735</v>
      </c>
      <c r="N1175">
        <v>0.27362721272655</v>
      </c>
      <c r="O1175">
        <v>30.471047104710401</v>
      </c>
      <c r="P1175">
        <v>48.794642857142797</v>
      </c>
      <c r="Q1175">
        <v>3.1073925148873999E-2</v>
      </c>
    </row>
    <row r="1176" spans="1:17" hidden="1" x14ac:dyDescent="0.3">
      <c r="A1176" t="s">
        <v>2513</v>
      </c>
      <c r="B1176" t="s">
        <v>2514</v>
      </c>
      <c r="C1176" t="s">
        <v>3128</v>
      </c>
      <c r="D1176" t="s">
        <v>411</v>
      </c>
      <c r="E1176">
        <v>1866.80432975999</v>
      </c>
      <c r="F1176">
        <v>213.04</v>
      </c>
      <c r="G1176">
        <v>-42.379419977410201</v>
      </c>
      <c r="H1176">
        <v>6.9656125416771602</v>
      </c>
      <c r="I1176">
        <v>-8.8128850199112403</v>
      </c>
      <c r="J1176">
        <v>1.0914815838524199</v>
      </c>
      <c r="K1176">
        <v>222.843906845248</v>
      </c>
      <c r="L1176">
        <v>235.55783172983001</v>
      </c>
      <c r="M1176">
        <v>26.9491826980605</v>
      </c>
      <c r="N1176">
        <v>0.55951964682198696</v>
      </c>
      <c r="O1176">
        <v>61.4720240330454</v>
      </c>
      <c r="P1176">
        <v>8.1421319796954208</v>
      </c>
      <c r="Q1176">
        <v>0.14786510714228701</v>
      </c>
    </row>
    <row r="1177" spans="1:17" hidden="1" x14ac:dyDescent="0.3">
      <c r="A1177" t="s">
        <v>2515</v>
      </c>
      <c r="B1177" t="s">
        <v>2516</v>
      </c>
      <c r="C1177" t="s">
        <v>3128</v>
      </c>
      <c r="D1177" t="s">
        <v>108</v>
      </c>
      <c r="E1177">
        <v>1865.965596</v>
      </c>
      <c r="F1177">
        <v>340.45</v>
      </c>
      <c r="G1177">
        <v>-32.818147392662503</v>
      </c>
      <c r="H1177">
        <v>11.143610231505599</v>
      </c>
      <c r="I1177">
        <v>3.50642070687078</v>
      </c>
      <c r="J1177">
        <v>-0.30866695851408799</v>
      </c>
      <c r="K1177">
        <v>339.20941608091903</v>
      </c>
      <c r="L1177">
        <v>341.12147123474102</v>
      </c>
      <c r="M1177">
        <v>43.646091930698802</v>
      </c>
      <c r="N1177">
        <v>1.6514400741659101</v>
      </c>
      <c r="O1177">
        <v>30.4156263768541</v>
      </c>
      <c r="P1177">
        <v>20.7055486615848</v>
      </c>
      <c r="Q1177">
        <v>3.7615243540147003E-2</v>
      </c>
    </row>
    <row r="1178" spans="1:17" hidden="1" x14ac:dyDescent="0.3">
      <c r="A1178" t="s">
        <v>2517</v>
      </c>
      <c r="B1178" t="s">
        <v>2518</v>
      </c>
      <c r="C1178" t="s">
        <v>3128</v>
      </c>
      <c r="D1178" t="s">
        <v>271</v>
      </c>
      <c r="E1178">
        <v>1865.864</v>
      </c>
      <c r="F1178">
        <v>900</v>
      </c>
      <c r="G1178">
        <v>202.67653395002301</v>
      </c>
      <c r="H1178">
        <v>18.7176938148143</v>
      </c>
      <c r="I1178">
        <v>179.245205297257</v>
      </c>
      <c r="J1178">
        <v>8.4654697394834599</v>
      </c>
      <c r="K1178">
        <v>749.39230158621001</v>
      </c>
      <c r="L1178">
        <v>524.27231772857294</v>
      </c>
      <c r="M1178">
        <v>66.228470033241294</v>
      </c>
      <c r="N1178">
        <v>1.17538695674268</v>
      </c>
      <c r="O1178">
        <v>9.1111111111111107</v>
      </c>
      <c r="P1178">
        <v>249.31108092373299</v>
      </c>
      <c r="Q1178">
        <v>0.13044727729651501</v>
      </c>
    </row>
    <row r="1179" spans="1:17" hidden="1" x14ac:dyDescent="0.3">
      <c r="A1179" t="s">
        <v>2519</v>
      </c>
      <c r="B1179" t="s">
        <v>2520</v>
      </c>
      <c r="C1179" t="s">
        <v>3128</v>
      </c>
      <c r="D1179" t="s">
        <v>1449</v>
      </c>
      <c r="E1179">
        <v>1863.4251773450001</v>
      </c>
      <c r="F1179">
        <v>95.18</v>
      </c>
      <c r="G1179">
        <v>-36.479152470614601</v>
      </c>
      <c r="H1179">
        <v>-1.63927233558953</v>
      </c>
      <c r="I1179">
        <v>-14.9751893855397</v>
      </c>
      <c r="J1179">
        <v>-1.89100944783071</v>
      </c>
      <c r="K1179">
        <v>102.389421035015</v>
      </c>
      <c r="L1179">
        <v>105.896372465022</v>
      </c>
      <c r="M1179">
        <v>24.770933460053801</v>
      </c>
      <c r="N1179">
        <v>0.441122955863824</v>
      </c>
      <c r="O1179">
        <v>36.509770960285699</v>
      </c>
      <c r="P1179">
        <v>3.4003259098316101</v>
      </c>
      <c r="Q1179">
        <v>8.4570954411813004E-2</v>
      </c>
    </row>
    <row r="1180" spans="1:17" hidden="1" x14ac:dyDescent="0.3">
      <c r="A1180" t="s">
        <v>2521</v>
      </c>
      <c r="B1180" t="s">
        <v>2522</v>
      </c>
      <c r="C1180" t="s">
        <v>3128</v>
      </c>
      <c r="D1180" t="s">
        <v>75</v>
      </c>
      <c r="E1180">
        <v>1861.0938732</v>
      </c>
      <c r="F1180">
        <v>2468</v>
      </c>
      <c r="G1180">
        <v>-23.893818275118999</v>
      </c>
      <c r="H1180">
        <v>-6.2626630776999104</v>
      </c>
      <c r="I1180">
        <v>-6.5885815376500299</v>
      </c>
      <c r="J1180">
        <v>-3.1032918560638398</v>
      </c>
      <c r="K1180">
        <v>2764.7017596935998</v>
      </c>
      <c r="L1180">
        <v>2807.6413714591099</v>
      </c>
      <c r="M1180">
        <v>18.969239846980201</v>
      </c>
      <c r="N1180">
        <v>0.84424205079272496</v>
      </c>
      <c r="O1180">
        <v>28.490680713128</v>
      </c>
      <c r="P1180">
        <v>5.21603819836717</v>
      </c>
      <c r="Q1180">
        <v>-0.132565035993402</v>
      </c>
    </row>
    <row r="1181" spans="1:17" hidden="1" x14ac:dyDescent="0.3">
      <c r="A1181" t="s">
        <v>2523</v>
      </c>
      <c r="B1181" t="s">
        <v>2524</v>
      </c>
      <c r="C1181" t="s">
        <v>3128</v>
      </c>
      <c r="D1181" t="s">
        <v>131</v>
      </c>
      <c r="E1181">
        <v>1859.7654072</v>
      </c>
      <c r="F1181">
        <v>120.8</v>
      </c>
      <c r="G1181">
        <v>-40.740303690644602</v>
      </c>
      <c r="H1181">
        <v>-3.4034088100822801</v>
      </c>
      <c r="I1181">
        <v>-3.2904989808399301</v>
      </c>
      <c r="J1181">
        <v>-6.2220302605165303</v>
      </c>
      <c r="K1181">
        <v>134.21712864286201</v>
      </c>
      <c r="L1181">
        <v>125.648463744794</v>
      </c>
      <c r="M1181">
        <v>28.3803131244123</v>
      </c>
      <c r="N1181">
        <v>0.68750654069352302</v>
      </c>
      <c r="O1181">
        <v>47.9304635761589</v>
      </c>
      <c r="P1181">
        <v>36.497175141242899</v>
      </c>
      <c r="Q1181">
        <v>0.146456420970805</v>
      </c>
    </row>
    <row r="1182" spans="1:17" hidden="1" x14ac:dyDescent="0.3">
      <c r="A1182" t="s">
        <v>2525</v>
      </c>
      <c r="B1182" t="s">
        <v>2526</v>
      </c>
      <c r="C1182" t="s">
        <v>3128</v>
      </c>
      <c r="D1182" t="s">
        <v>475</v>
      </c>
      <c r="E1182">
        <v>1858.8552703599901</v>
      </c>
      <c r="F1182">
        <v>552.35</v>
      </c>
      <c r="G1182">
        <v>38.587755402413201</v>
      </c>
      <c r="H1182">
        <v>10.2425619594328</v>
      </c>
      <c r="I1182">
        <v>52.024818214677701</v>
      </c>
      <c r="J1182">
        <v>-10.875048717839</v>
      </c>
      <c r="K1182">
        <v>537.89487726837899</v>
      </c>
      <c r="L1182">
        <v>456.956969958527</v>
      </c>
      <c r="M1182">
        <v>43.745005226835502</v>
      </c>
      <c r="N1182">
        <v>2.17927738090708</v>
      </c>
      <c r="O1182">
        <v>18.892006879695799</v>
      </c>
      <c r="P1182">
        <v>88.515358361774702</v>
      </c>
      <c r="Q1182">
        <v>-4.8974785624594001E-2</v>
      </c>
    </row>
    <row r="1183" spans="1:17" hidden="1" x14ac:dyDescent="0.3">
      <c r="A1183" t="s">
        <v>2527</v>
      </c>
      <c r="B1183" t="s">
        <v>2528</v>
      </c>
      <c r="C1183" t="s">
        <v>3128</v>
      </c>
      <c r="D1183" t="s">
        <v>262</v>
      </c>
      <c r="E1183">
        <v>1858.5026673779901</v>
      </c>
      <c r="F1183">
        <v>38.01</v>
      </c>
      <c r="G1183">
        <v>-4.78550816591871</v>
      </c>
      <c r="H1183">
        <v>-3.91452974099994</v>
      </c>
      <c r="I1183">
        <v>-13.3750494766127</v>
      </c>
      <c r="J1183">
        <v>1.84727667017652</v>
      </c>
      <c r="K1183">
        <v>43.613583438487503</v>
      </c>
      <c r="L1183">
        <v>43.883994364930899</v>
      </c>
      <c r="M1183">
        <v>27.023695576294099</v>
      </c>
      <c r="N1183">
        <v>0.51418415385187399</v>
      </c>
      <c r="O1183">
        <v>81.2154696132596</v>
      </c>
      <c r="P1183">
        <v>30.260452364633299</v>
      </c>
      <c r="Q1183">
        <v>5.6120937818656E-2</v>
      </c>
    </row>
    <row r="1184" spans="1:17" hidden="1" x14ac:dyDescent="0.3">
      <c r="A1184" t="s">
        <v>2529</v>
      </c>
      <c r="B1184" t="s">
        <v>2530</v>
      </c>
      <c r="C1184" t="s">
        <v>3128</v>
      </c>
      <c r="D1184" t="s">
        <v>1656</v>
      </c>
      <c r="E1184">
        <v>1858.1145200639901</v>
      </c>
      <c r="F1184">
        <v>85.37</v>
      </c>
      <c r="G1184">
        <v>-33.246731783088499</v>
      </c>
      <c r="H1184">
        <v>-1.6668705899241301</v>
      </c>
      <c r="I1184">
        <v>-17.189833954169401</v>
      </c>
      <c r="J1184">
        <v>0.57291387671401695</v>
      </c>
      <c r="K1184">
        <v>90.788252826481994</v>
      </c>
      <c r="L1184">
        <v>94.610039121431299</v>
      </c>
      <c r="M1184">
        <v>32.582261271536503</v>
      </c>
      <c r="N1184">
        <v>0.37234535736652602</v>
      </c>
      <c r="O1184">
        <v>51.6926320721564</v>
      </c>
      <c r="P1184">
        <v>2.8554216867469902</v>
      </c>
      <c r="Q1184">
        <v>2.5049874406486001E-2</v>
      </c>
    </row>
    <row r="1185" spans="1:17" hidden="1" x14ac:dyDescent="0.3">
      <c r="A1185" t="s">
        <v>2531</v>
      </c>
      <c r="B1185" t="s">
        <v>2532</v>
      </c>
      <c r="C1185" t="s">
        <v>3128</v>
      </c>
      <c r="D1185" t="s">
        <v>512</v>
      </c>
      <c r="E1185">
        <v>1856.041389195</v>
      </c>
      <c r="F1185">
        <v>367.15</v>
      </c>
      <c r="G1185">
        <v>-9.4178099264331792</v>
      </c>
      <c r="H1185">
        <v>9.1755159211005104</v>
      </c>
      <c r="I1185">
        <v>-16.803802558480399</v>
      </c>
      <c r="J1185">
        <v>-1.5031621058635201</v>
      </c>
      <c r="K1185">
        <v>410.58054545738298</v>
      </c>
      <c r="L1185">
        <v>416.32909466573199</v>
      </c>
      <c r="M1185">
        <v>34.968396143025501</v>
      </c>
      <c r="N1185">
        <v>0.31375421386748398</v>
      </c>
      <c r="O1185">
        <v>70.230151164374206</v>
      </c>
      <c r="P1185">
        <v>41.211538461538403</v>
      </c>
    </row>
    <row r="1186" spans="1:17" hidden="1" x14ac:dyDescent="0.3">
      <c r="A1186" t="s">
        <v>2533</v>
      </c>
      <c r="B1186" t="s">
        <v>2534</v>
      </c>
      <c r="C1186" t="s">
        <v>3128</v>
      </c>
      <c r="D1186" t="s">
        <v>1449</v>
      </c>
      <c r="E1186">
        <v>1854.8339974</v>
      </c>
      <c r="F1186">
        <v>294.10000000000002</v>
      </c>
      <c r="G1186">
        <v>-34.5134853137329</v>
      </c>
      <c r="H1186">
        <v>-6.1089331167458401</v>
      </c>
      <c r="I1186">
        <v>-16.0901964189298</v>
      </c>
      <c r="J1186">
        <v>3.5443248796703601</v>
      </c>
      <c r="K1186">
        <v>321.090581145442</v>
      </c>
      <c r="L1186">
        <v>330.91701599644801</v>
      </c>
      <c r="M1186">
        <v>34.607555136334497</v>
      </c>
      <c r="N1186">
        <v>0.42521833660495001</v>
      </c>
      <c r="O1186">
        <v>30.329819789187301</v>
      </c>
      <c r="P1186">
        <v>5.03571428571429</v>
      </c>
      <c r="Q1186">
        <v>6.2601470015970995E-2</v>
      </c>
    </row>
    <row r="1187" spans="1:17" hidden="1" x14ac:dyDescent="0.3">
      <c r="A1187" t="s">
        <v>2535</v>
      </c>
      <c r="B1187" t="s">
        <v>2536</v>
      </c>
      <c r="C1187" t="s">
        <v>3128</v>
      </c>
      <c r="D1187" t="s">
        <v>411</v>
      </c>
      <c r="E1187">
        <v>1853.223724105</v>
      </c>
      <c r="F1187">
        <v>463.15</v>
      </c>
      <c r="G1187">
        <v>7.5936756167156698</v>
      </c>
      <c r="H1187">
        <v>10.092296954923899</v>
      </c>
      <c r="I1187">
        <v>40.847067749338599</v>
      </c>
      <c r="J1187">
        <v>-0.255369980769453</v>
      </c>
      <c r="K1187">
        <v>477.842611977665</v>
      </c>
      <c r="L1187">
        <v>418.02751540734198</v>
      </c>
      <c r="M1187">
        <v>34.468530758924501</v>
      </c>
      <c r="N1187">
        <v>1.0867593122297501</v>
      </c>
      <c r="O1187">
        <v>21.342977437115401</v>
      </c>
      <c r="P1187">
        <v>65.174750356633297</v>
      </c>
      <c r="Q1187">
        <v>-5.0178161400162999E-2</v>
      </c>
    </row>
    <row r="1188" spans="1:17" hidden="1" x14ac:dyDescent="0.3">
      <c r="A1188" t="s">
        <v>2537</v>
      </c>
      <c r="B1188" t="s">
        <v>2538</v>
      </c>
      <c r="C1188" t="s">
        <v>3128</v>
      </c>
      <c r="D1188" t="s">
        <v>963</v>
      </c>
      <c r="E1188">
        <v>1842.87923925</v>
      </c>
      <c r="F1188">
        <v>552.6</v>
      </c>
      <c r="G1188">
        <v>58.570140301309202</v>
      </c>
      <c r="H1188">
        <v>3.1407603184888901</v>
      </c>
      <c r="I1188">
        <v>36.023947501665702</v>
      </c>
      <c r="J1188">
        <v>0.56402806332967703</v>
      </c>
      <c r="K1188">
        <v>571.41685710249999</v>
      </c>
      <c r="L1188">
        <v>490.705667202163</v>
      </c>
      <c r="M1188">
        <v>34.074382892782502</v>
      </c>
      <c r="N1188">
        <v>0.71482544699240202</v>
      </c>
      <c r="O1188">
        <v>31.885631559898599</v>
      </c>
      <c r="P1188">
        <v>116.62093296746301</v>
      </c>
      <c r="Q1188">
        <v>0.13841898051575999</v>
      </c>
    </row>
    <row r="1189" spans="1:17" hidden="1" x14ac:dyDescent="0.3">
      <c r="A1189" t="s">
        <v>2539</v>
      </c>
      <c r="B1189" t="s">
        <v>2540</v>
      </c>
      <c r="C1189" t="s">
        <v>3128</v>
      </c>
      <c r="E1189">
        <v>1831.2829919999999</v>
      </c>
      <c r="F1189">
        <v>163.12</v>
      </c>
      <c r="G1189">
        <v>113.100436780244</v>
      </c>
      <c r="H1189">
        <v>6.6257950274990103</v>
      </c>
      <c r="I1189">
        <v>4.3080465345816403</v>
      </c>
      <c r="J1189">
        <v>-0.45153845723785602</v>
      </c>
      <c r="K1189">
        <v>176.58478943742699</v>
      </c>
      <c r="L1189">
        <v>152.24413197389001</v>
      </c>
      <c r="N1189">
        <v>1.29874658198319</v>
      </c>
      <c r="O1189">
        <v>26.9004413928396</v>
      </c>
      <c r="P1189">
        <v>139.14382055416999</v>
      </c>
    </row>
    <row r="1190" spans="1:17" hidden="1" x14ac:dyDescent="0.3">
      <c r="A1190" t="s">
        <v>2541</v>
      </c>
      <c r="B1190" t="s">
        <v>2542</v>
      </c>
      <c r="C1190" t="s">
        <v>3128</v>
      </c>
      <c r="D1190" t="s">
        <v>271</v>
      </c>
      <c r="E1190">
        <v>1821.82496139</v>
      </c>
      <c r="F1190">
        <v>641.15</v>
      </c>
      <c r="G1190">
        <v>-61.229036609402897</v>
      </c>
      <c r="H1190">
        <v>2.7801485952929799</v>
      </c>
      <c r="I1190">
        <v>-26.618672731841102</v>
      </c>
      <c r="J1190">
        <v>0.19150357406992199</v>
      </c>
      <c r="K1190">
        <v>630.47769049561202</v>
      </c>
      <c r="L1190">
        <v>708.83571716878396</v>
      </c>
      <c r="M1190">
        <v>29.335905436632501</v>
      </c>
      <c r="N1190">
        <v>0.44106507249855298</v>
      </c>
      <c r="O1190">
        <v>78.585354441238394</v>
      </c>
      <c r="P1190">
        <v>12.089160839160799</v>
      </c>
    </row>
    <row r="1191" spans="1:17" hidden="1" x14ac:dyDescent="0.3">
      <c r="A1191" t="s">
        <v>2543</v>
      </c>
      <c r="B1191" t="s">
        <v>2544</v>
      </c>
      <c r="C1191" t="s">
        <v>3128</v>
      </c>
      <c r="D1191" t="s">
        <v>423</v>
      </c>
      <c r="E1191">
        <v>1813.10543112</v>
      </c>
      <c r="F1191">
        <v>216.78</v>
      </c>
      <c r="G1191">
        <v>-14.0351939234847</v>
      </c>
      <c r="H1191">
        <v>-9.2193967053611807</v>
      </c>
      <c r="I1191">
        <v>4.5012775951421702</v>
      </c>
      <c r="J1191">
        <v>-1.72071792455853</v>
      </c>
      <c r="K1191">
        <v>236.19418872237199</v>
      </c>
      <c r="L1191">
        <v>237.628419600386</v>
      </c>
      <c r="M1191">
        <v>30.552303353019301</v>
      </c>
      <c r="N1191">
        <v>0.47990933260334201</v>
      </c>
      <c r="O1191">
        <v>42.771473383153399</v>
      </c>
      <c r="P1191">
        <v>20.066463583494802</v>
      </c>
      <c r="Q1191">
        <v>6.0523223878431003E-2</v>
      </c>
    </row>
    <row r="1192" spans="1:17" hidden="1" x14ac:dyDescent="0.3">
      <c r="A1192" t="s">
        <v>2545</v>
      </c>
      <c r="B1192" t="s">
        <v>2546</v>
      </c>
      <c r="C1192" t="s">
        <v>3128</v>
      </c>
      <c r="D1192" t="s">
        <v>475</v>
      </c>
      <c r="E1192">
        <v>1810.6231876700001</v>
      </c>
      <c r="F1192">
        <v>108.1</v>
      </c>
      <c r="G1192">
        <v>-38.3628786717371</v>
      </c>
      <c r="H1192">
        <v>16.124447236430001</v>
      </c>
      <c r="I1192">
        <v>3.1080083190009198</v>
      </c>
      <c r="J1192">
        <v>3.7332270101769698</v>
      </c>
      <c r="K1192">
        <v>106.397863011325</v>
      </c>
      <c r="L1192">
        <v>111.79596355079001</v>
      </c>
      <c r="M1192">
        <v>47.150454206518603</v>
      </c>
      <c r="N1192">
        <v>1.3999602283591199</v>
      </c>
      <c r="O1192">
        <v>32.654949121184004</v>
      </c>
      <c r="P1192">
        <v>35.209505941213202</v>
      </c>
      <c r="Q1192">
        <v>-4.6923023268960001E-2</v>
      </c>
    </row>
    <row r="1193" spans="1:17" hidden="1" x14ac:dyDescent="0.3">
      <c r="A1193" t="s">
        <v>2547</v>
      </c>
      <c r="B1193" t="s">
        <v>2548</v>
      </c>
      <c r="C1193" t="s">
        <v>3128</v>
      </c>
      <c r="D1193" t="s">
        <v>315</v>
      </c>
      <c r="E1193">
        <v>1809.79793946</v>
      </c>
      <c r="F1193">
        <v>704.1</v>
      </c>
      <c r="G1193">
        <v>8.1448925399092502</v>
      </c>
      <c r="H1193">
        <v>-2.2651244129868302</v>
      </c>
      <c r="I1193">
        <v>-14.6814403508772</v>
      </c>
      <c r="J1193">
        <v>-11.4789810049532</v>
      </c>
      <c r="K1193">
        <v>862.22116695137095</v>
      </c>
      <c r="L1193">
        <v>785.77592621558904</v>
      </c>
      <c r="M1193">
        <v>26.526641223539499</v>
      </c>
      <c r="N1193">
        <v>1.2834961195824399</v>
      </c>
      <c r="O1193">
        <v>72.5607158074137</v>
      </c>
      <c r="P1193">
        <v>60.350717376451797</v>
      </c>
      <c r="Q1193">
        <v>0.110678659436687</v>
      </c>
    </row>
    <row r="1194" spans="1:17" hidden="1" x14ac:dyDescent="0.3">
      <c r="A1194" t="s">
        <v>2549</v>
      </c>
      <c r="B1194" t="s">
        <v>2550</v>
      </c>
      <c r="C1194" t="s">
        <v>3128</v>
      </c>
      <c r="D1194" t="s">
        <v>1551</v>
      </c>
      <c r="E1194">
        <v>1809.54878325</v>
      </c>
      <c r="F1194">
        <v>253.5</v>
      </c>
      <c r="G1194">
        <v>-3.5329915530771299</v>
      </c>
      <c r="H1194">
        <v>0.87388478003048498</v>
      </c>
      <c r="I1194">
        <v>42.4912977117556</v>
      </c>
      <c r="J1194">
        <v>-4.3415381691281398</v>
      </c>
      <c r="K1194">
        <v>282.93137061861501</v>
      </c>
      <c r="L1194">
        <v>258.55304177222098</v>
      </c>
      <c r="M1194">
        <v>21.658459790754801</v>
      </c>
      <c r="N1194">
        <v>1.0345209530911501</v>
      </c>
      <c r="O1194">
        <v>42.110453648915097</v>
      </c>
      <c r="P1194">
        <v>87.7777777777777</v>
      </c>
      <c r="Q1194">
        <v>6.2916374116529006E-2</v>
      </c>
    </row>
    <row r="1195" spans="1:17" hidden="1" x14ac:dyDescent="0.3">
      <c r="A1195" t="s">
        <v>2551</v>
      </c>
      <c r="B1195" t="s">
        <v>2552</v>
      </c>
      <c r="C1195" t="s">
        <v>3128</v>
      </c>
      <c r="D1195" t="s">
        <v>271</v>
      </c>
      <c r="E1195">
        <v>1809.1358764199999</v>
      </c>
      <c r="F1195">
        <v>502.2</v>
      </c>
      <c r="G1195">
        <v>32.200524022351203</v>
      </c>
      <c r="H1195">
        <v>-2.44844206770038</v>
      </c>
      <c r="I1195">
        <v>30.968851681695799</v>
      </c>
      <c r="J1195">
        <v>4.9369735709010696</v>
      </c>
      <c r="K1195">
        <v>524.41912795490396</v>
      </c>
      <c r="L1195">
        <v>445.58581538060997</v>
      </c>
      <c r="M1195">
        <v>36.567443248270898</v>
      </c>
      <c r="N1195">
        <v>0.52571391167033499</v>
      </c>
      <c r="O1195">
        <v>27.409398645957701</v>
      </c>
      <c r="P1195">
        <v>65.007392804337002</v>
      </c>
      <c r="Q1195">
        <v>0.100385102792029</v>
      </c>
    </row>
    <row r="1196" spans="1:17" hidden="1" x14ac:dyDescent="0.3">
      <c r="A1196" t="s">
        <v>2553</v>
      </c>
      <c r="B1196" t="s">
        <v>2554</v>
      </c>
      <c r="C1196" t="s">
        <v>3128</v>
      </c>
      <c r="D1196" t="s">
        <v>755</v>
      </c>
      <c r="E1196">
        <v>1808.6984872949999</v>
      </c>
      <c r="F1196">
        <v>700.35</v>
      </c>
      <c r="G1196">
        <v>-7.5285635110193798</v>
      </c>
      <c r="H1196">
        <v>1.3936491478879101</v>
      </c>
      <c r="I1196">
        <v>-29.3280779902293</v>
      </c>
      <c r="J1196">
        <v>13.8928242570944</v>
      </c>
      <c r="K1196">
        <v>740.28841916513898</v>
      </c>
      <c r="L1196">
        <v>782.51720045441198</v>
      </c>
      <c r="M1196">
        <v>50.405577515068998</v>
      </c>
      <c r="N1196">
        <v>0.70432321944878395</v>
      </c>
      <c r="O1196">
        <v>85.621474976797302</v>
      </c>
      <c r="P1196">
        <v>19.9434834731974</v>
      </c>
      <c r="Q1196">
        <v>0.179688111654563</v>
      </c>
    </row>
    <row r="1197" spans="1:17" hidden="1" x14ac:dyDescent="0.3">
      <c r="A1197" t="s">
        <v>2555</v>
      </c>
      <c r="B1197" t="s">
        <v>2556</v>
      </c>
      <c r="C1197" t="s">
        <v>3128</v>
      </c>
      <c r="D1197" t="s">
        <v>2557</v>
      </c>
      <c r="E1197">
        <v>1807.7492533750001</v>
      </c>
      <c r="F1197">
        <v>1679</v>
      </c>
      <c r="G1197">
        <v>251.36521525798199</v>
      </c>
      <c r="H1197">
        <v>-0.79242527126746898</v>
      </c>
      <c r="I1197">
        <v>16.169360196409698</v>
      </c>
      <c r="J1197">
        <v>2.1277297303943601</v>
      </c>
      <c r="K1197">
        <v>1784.1168581685399</v>
      </c>
      <c r="L1197">
        <v>1571.32027596937</v>
      </c>
      <c r="M1197">
        <v>33.303698658250099</v>
      </c>
      <c r="N1197">
        <v>0.65853984715568503</v>
      </c>
      <c r="O1197">
        <v>34.603930911256697</v>
      </c>
      <c r="P1197">
        <v>364.32522123893801</v>
      </c>
      <c r="Q1197">
        <v>0.237488422901901</v>
      </c>
    </row>
    <row r="1198" spans="1:17" hidden="1" x14ac:dyDescent="0.3">
      <c r="A1198" t="s">
        <v>2558</v>
      </c>
      <c r="B1198" t="s">
        <v>2559</v>
      </c>
      <c r="C1198" t="s">
        <v>3128</v>
      </c>
      <c r="D1198" t="s">
        <v>578</v>
      </c>
      <c r="E1198">
        <v>1807.0539374699999</v>
      </c>
      <c r="F1198">
        <v>363.15</v>
      </c>
      <c r="G1198">
        <v>-2.8957622650125598</v>
      </c>
      <c r="H1198">
        <v>-8.3039908138643899</v>
      </c>
      <c r="I1198">
        <v>-13.2037435043977</v>
      </c>
      <c r="J1198">
        <v>0.90064154423619203</v>
      </c>
      <c r="K1198">
        <v>406.53783059520998</v>
      </c>
      <c r="L1198">
        <v>406.667001197503</v>
      </c>
      <c r="M1198">
        <v>24.978797573681</v>
      </c>
      <c r="N1198">
        <v>0.21313507402259199</v>
      </c>
      <c r="O1198">
        <v>73.468263802836304</v>
      </c>
      <c r="P1198">
        <v>18.948575171961998</v>
      </c>
      <c r="Q1198">
        <v>4.3857883910118002E-2</v>
      </c>
    </row>
    <row r="1199" spans="1:17" hidden="1" x14ac:dyDescent="0.3">
      <c r="A1199" t="s">
        <v>2560</v>
      </c>
      <c r="B1199" t="s">
        <v>2561</v>
      </c>
      <c r="C1199" t="s">
        <v>3128</v>
      </c>
      <c r="D1199" t="s">
        <v>271</v>
      </c>
      <c r="E1199">
        <v>1796.5597032000001</v>
      </c>
      <c r="F1199">
        <v>498.5</v>
      </c>
      <c r="G1199">
        <v>-50.094260794508003</v>
      </c>
      <c r="H1199">
        <v>-10.546159031943301</v>
      </c>
      <c r="I1199">
        <v>-28.226641175053899</v>
      </c>
      <c r="J1199">
        <v>-8.4628561475643398</v>
      </c>
      <c r="K1199">
        <v>584.36988000503004</v>
      </c>
      <c r="L1199">
        <v>601.69444946573401</v>
      </c>
      <c r="M1199">
        <v>24.444747914892002</v>
      </c>
      <c r="N1199">
        <v>0.85763480616546695</v>
      </c>
      <c r="O1199">
        <v>87.5626880641925</v>
      </c>
      <c r="P1199">
        <v>6.9627722347387504</v>
      </c>
      <c r="Q1199">
        <v>6.1364236430577999E-2</v>
      </c>
    </row>
    <row r="1200" spans="1:17" hidden="1" x14ac:dyDescent="0.3">
      <c r="A1200" t="s">
        <v>2562</v>
      </c>
      <c r="B1200" t="s">
        <v>2563</v>
      </c>
      <c r="C1200" t="s">
        <v>3128</v>
      </c>
      <c r="D1200" t="s">
        <v>271</v>
      </c>
      <c r="E1200">
        <v>1773.8718441999999</v>
      </c>
      <c r="F1200">
        <v>273.19</v>
      </c>
      <c r="G1200">
        <v>188.92440367645199</v>
      </c>
      <c r="H1200">
        <v>29.490532048284201</v>
      </c>
      <c r="I1200">
        <v>250.52860699987301</v>
      </c>
      <c r="J1200">
        <v>25.340831289811199</v>
      </c>
      <c r="K1200">
        <v>203.036788632249</v>
      </c>
      <c r="L1200">
        <v>151.266242719052</v>
      </c>
      <c r="M1200">
        <v>85.206233256623605</v>
      </c>
      <c r="N1200">
        <v>2.0633746306936098</v>
      </c>
      <c r="O1200">
        <v>1.5337311028954299</v>
      </c>
      <c r="P1200">
        <v>328.19749216300897</v>
      </c>
      <c r="Q1200">
        <v>0.18002763133993799</v>
      </c>
    </row>
    <row r="1201" spans="1:17" hidden="1" x14ac:dyDescent="0.3">
      <c r="A1201" t="s">
        <v>2564</v>
      </c>
      <c r="B1201" t="s">
        <v>2565</v>
      </c>
      <c r="C1201" t="s">
        <v>3128</v>
      </c>
      <c r="D1201" t="s">
        <v>138</v>
      </c>
      <c r="E1201">
        <v>1759.064117682</v>
      </c>
      <c r="F1201">
        <v>103.26</v>
      </c>
      <c r="G1201">
        <v>-25.952017716940599</v>
      </c>
      <c r="H1201">
        <v>-10.3477703266669</v>
      </c>
      <c r="I1201">
        <v>-13.5973622832321</v>
      </c>
      <c r="J1201">
        <v>-1.23304347637556</v>
      </c>
      <c r="K1201">
        <v>114.95511729172701</v>
      </c>
      <c r="L1201">
        <v>114.258735151887</v>
      </c>
      <c r="M1201">
        <v>35.699751952239303</v>
      </c>
      <c r="N1201">
        <v>0.35040871055766099</v>
      </c>
      <c r="O1201">
        <v>42.940151074956397</v>
      </c>
      <c r="P1201">
        <v>13.4102141680395</v>
      </c>
      <c r="Q1201">
        <v>1.4959400700673999E-2</v>
      </c>
    </row>
    <row r="1202" spans="1:17" hidden="1" x14ac:dyDescent="0.3">
      <c r="A1202" t="s">
        <v>2566</v>
      </c>
      <c r="B1202" t="s">
        <v>2567</v>
      </c>
      <c r="C1202" t="s">
        <v>3128</v>
      </c>
      <c r="D1202" t="s">
        <v>138</v>
      </c>
      <c r="E1202">
        <v>1756.1534999999999</v>
      </c>
      <c r="F1202">
        <v>1439.4</v>
      </c>
      <c r="G1202">
        <v>113.206308024008</v>
      </c>
      <c r="H1202">
        <v>58.715987501087398</v>
      </c>
      <c r="I1202">
        <v>55.2205534427193</v>
      </c>
      <c r="J1202">
        <v>12.937814308842499</v>
      </c>
      <c r="K1202">
        <v>1097.3095495068001</v>
      </c>
      <c r="L1202">
        <v>936.07391547994803</v>
      </c>
      <c r="M1202">
        <v>91.078487927626199</v>
      </c>
      <c r="N1202">
        <v>3.2513631491463801</v>
      </c>
      <c r="O1202">
        <v>3.0985132694178099</v>
      </c>
      <c r="P1202">
        <v>139.9</v>
      </c>
    </row>
    <row r="1203" spans="1:17" hidden="1" x14ac:dyDescent="0.3">
      <c r="A1203" t="s">
        <v>2568</v>
      </c>
      <c r="B1203" t="s">
        <v>2569</v>
      </c>
      <c r="C1203" t="s">
        <v>3128</v>
      </c>
      <c r="D1203" t="s">
        <v>120</v>
      </c>
      <c r="E1203">
        <v>1754.009205354</v>
      </c>
      <c r="F1203">
        <v>111.78</v>
      </c>
      <c r="G1203">
        <v>-40.546135366933399</v>
      </c>
      <c r="H1203">
        <v>-3.8120956274559101</v>
      </c>
      <c r="I1203">
        <v>-28.140398848079599</v>
      </c>
      <c r="J1203">
        <v>7.3625865097257401</v>
      </c>
      <c r="K1203">
        <v>121.87313295416099</v>
      </c>
      <c r="L1203">
        <v>135.203185748875</v>
      </c>
      <c r="M1203">
        <v>44.367829603367703</v>
      </c>
      <c r="N1203">
        <v>0.36972907834624902</v>
      </c>
      <c r="O1203">
        <v>73.555197709787095</v>
      </c>
      <c r="P1203">
        <v>8.3244500436088806</v>
      </c>
    </row>
    <row r="1204" spans="1:17" hidden="1" x14ac:dyDescent="0.3">
      <c r="A1204" t="s">
        <v>2570</v>
      </c>
      <c r="B1204" t="s">
        <v>2571</v>
      </c>
      <c r="C1204" t="s">
        <v>3128</v>
      </c>
      <c r="D1204" t="s">
        <v>1381</v>
      </c>
      <c r="E1204">
        <v>1749.851028045</v>
      </c>
      <c r="F1204">
        <v>616.95000000000005</v>
      </c>
      <c r="G1204">
        <v>-1.09049720452183</v>
      </c>
      <c r="H1204">
        <v>-13.3231709475863</v>
      </c>
      <c r="I1204">
        <v>25.781795395306101</v>
      </c>
      <c r="J1204">
        <v>-20.167527890848199</v>
      </c>
      <c r="K1204">
        <v>741.68412961215199</v>
      </c>
      <c r="L1204">
        <v>623.63195946347503</v>
      </c>
      <c r="M1204">
        <v>20.8999686296549</v>
      </c>
      <c r="N1204">
        <v>1.48483812231474</v>
      </c>
      <c r="O1204">
        <v>46.203095874868197</v>
      </c>
      <c r="P1204">
        <v>51.231768599093002</v>
      </c>
      <c r="Q1204">
        <v>6.9749731109181007E-2</v>
      </c>
    </row>
    <row r="1205" spans="1:17" hidden="1" x14ac:dyDescent="0.3">
      <c r="A1205" t="s">
        <v>2572</v>
      </c>
      <c r="B1205" t="s">
        <v>2573</v>
      </c>
      <c r="C1205" t="s">
        <v>3128</v>
      </c>
      <c r="D1205" t="s">
        <v>123</v>
      </c>
      <c r="E1205">
        <v>1745.8048167950001</v>
      </c>
      <c r="F1205">
        <v>1359.55</v>
      </c>
      <c r="G1205">
        <v>422.98008566680397</v>
      </c>
      <c r="H1205">
        <v>-15.505472461234699</v>
      </c>
      <c r="I1205">
        <v>241.21744472478099</v>
      </c>
      <c r="J1205">
        <v>0.71130307281679905</v>
      </c>
      <c r="K1205">
        <v>1513.6250114424299</v>
      </c>
      <c r="L1205">
        <v>1057.96405631792</v>
      </c>
      <c r="M1205">
        <v>26.479389995042499</v>
      </c>
      <c r="N1205">
        <v>0.265608977316591</v>
      </c>
      <c r="O1205">
        <v>91.8759883785076</v>
      </c>
      <c r="P1205">
        <v>538.28638497652503</v>
      </c>
      <c r="Q1205">
        <v>0.21756984410736399</v>
      </c>
    </row>
    <row r="1206" spans="1:17" hidden="1" x14ac:dyDescent="0.3">
      <c r="A1206" t="s">
        <v>2574</v>
      </c>
      <c r="B1206" t="s">
        <v>2575</v>
      </c>
      <c r="C1206" t="s">
        <v>3128</v>
      </c>
      <c r="D1206" t="s">
        <v>449</v>
      </c>
      <c r="E1206">
        <v>1744.5449349999999</v>
      </c>
      <c r="F1206">
        <v>2923.9</v>
      </c>
      <c r="G1206">
        <v>57.7803219700358</v>
      </c>
      <c r="H1206">
        <v>4.08008892385533</v>
      </c>
      <c r="I1206">
        <v>20.959480621586899</v>
      </c>
      <c r="J1206">
        <v>-10.641777670680399</v>
      </c>
      <c r="K1206">
        <v>3203.37266286146</v>
      </c>
      <c r="L1206">
        <v>2689.6814964323798</v>
      </c>
      <c r="M1206">
        <v>30.245074036401</v>
      </c>
      <c r="N1206">
        <v>2.5500947329303001</v>
      </c>
      <c r="O1206">
        <v>41.930298573822597</v>
      </c>
      <c r="P1206">
        <v>122.34980988593099</v>
      </c>
      <c r="Q1206">
        <v>0.119025505064665</v>
      </c>
    </row>
    <row r="1207" spans="1:17" hidden="1" x14ac:dyDescent="0.3">
      <c r="A1207" t="s">
        <v>2576</v>
      </c>
      <c r="B1207" t="s">
        <v>2577</v>
      </c>
      <c r="C1207" t="s">
        <v>3128</v>
      </c>
      <c r="D1207" t="s">
        <v>215</v>
      </c>
      <c r="E1207">
        <v>1736.4128595</v>
      </c>
      <c r="F1207">
        <v>281.3</v>
      </c>
      <c r="G1207">
        <v>-6.7237659362645701</v>
      </c>
      <c r="H1207">
        <v>-2.4349107080602899</v>
      </c>
      <c r="I1207">
        <v>-8.8410169673876293</v>
      </c>
      <c r="J1207">
        <v>7.8509926093375704E-2</v>
      </c>
      <c r="K1207">
        <v>316.45535598395099</v>
      </c>
      <c r="L1207">
        <v>304.777061716356</v>
      </c>
      <c r="M1207">
        <v>23.197187732012299</v>
      </c>
      <c r="N1207">
        <v>0.431822545086124</v>
      </c>
      <c r="O1207">
        <v>40.703874866690299</v>
      </c>
      <c r="P1207">
        <v>27.747502270662999</v>
      </c>
      <c r="Q1207">
        <v>0.147367807436039</v>
      </c>
    </row>
    <row r="1208" spans="1:17" hidden="1" x14ac:dyDescent="0.3">
      <c r="A1208" t="s">
        <v>2578</v>
      </c>
      <c r="B1208" t="s">
        <v>2579</v>
      </c>
      <c r="C1208" t="s">
        <v>3128</v>
      </c>
      <c r="D1208" t="s">
        <v>464</v>
      </c>
      <c r="E1208">
        <v>1734.6326933349901</v>
      </c>
      <c r="F1208">
        <v>560.15</v>
      </c>
      <c r="G1208">
        <v>-41.593989412520898</v>
      </c>
      <c r="H1208">
        <v>-7.5489890208954096</v>
      </c>
      <c r="I1208">
        <v>-6.1971994517393298</v>
      </c>
      <c r="J1208">
        <v>6.4580950440431497</v>
      </c>
      <c r="K1208">
        <v>647.35229902709602</v>
      </c>
      <c r="L1208">
        <v>636.45285247034701</v>
      </c>
      <c r="M1208">
        <v>35.413718075209403</v>
      </c>
      <c r="N1208">
        <v>0.87085647107887398</v>
      </c>
      <c r="O1208">
        <v>58.662858162992002</v>
      </c>
      <c r="P1208">
        <v>27.292353141688402</v>
      </c>
      <c r="Q1208">
        <v>0.106464589609089</v>
      </c>
    </row>
    <row r="1209" spans="1:17" hidden="1" x14ac:dyDescent="0.3">
      <c r="A1209" t="s">
        <v>2580</v>
      </c>
      <c r="B1209" t="s">
        <v>2581</v>
      </c>
      <c r="C1209" t="s">
        <v>3128</v>
      </c>
      <c r="D1209" t="s">
        <v>105</v>
      </c>
      <c r="E1209">
        <v>1729.61120048</v>
      </c>
      <c r="F1209">
        <v>78.900000000000006</v>
      </c>
      <c r="G1209">
        <v>60.903518161746398</v>
      </c>
      <c r="H1209">
        <v>-1.78650601499867</v>
      </c>
      <c r="I1209">
        <v>-2.6846900475029898</v>
      </c>
      <c r="J1209">
        <v>-0.72276808638962997</v>
      </c>
      <c r="K1209">
        <v>83.719038359013297</v>
      </c>
      <c r="L1209">
        <v>78.9139319613124</v>
      </c>
      <c r="M1209">
        <v>38.527583958596701</v>
      </c>
      <c r="N1209">
        <v>0.57454357385044397</v>
      </c>
      <c r="O1209">
        <v>36.755386565272403</v>
      </c>
      <c r="P1209">
        <v>90.120481927710799</v>
      </c>
      <c r="Q1209">
        <v>7.1346050474927994E-2</v>
      </c>
    </row>
    <row r="1210" spans="1:17" hidden="1" x14ac:dyDescent="0.3">
      <c r="A1210" t="s">
        <v>2582</v>
      </c>
      <c r="B1210" t="s">
        <v>2583</v>
      </c>
      <c r="C1210" t="s">
        <v>3128</v>
      </c>
      <c r="D1210" t="s">
        <v>452</v>
      </c>
      <c r="E1210">
        <v>1728.6993487499999</v>
      </c>
      <c r="F1210">
        <v>895.85</v>
      </c>
      <c r="G1210">
        <v>157.39392115715299</v>
      </c>
      <c r="H1210">
        <v>1.57410769969229</v>
      </c>
      <c r="I1210">
        <v>43.250243839924799</v>
      </c>
      <c r="J1210">
        <v>4.8444220438778904</v>
      </c>
      <c r="K1210">
        <v>932.50102070911998</v>
      </c>
      <c r="L1210">
        <v>732.25610018731697</v>
      </c>
      <c r="M1210">
        <v>37.500675578969499</v>
      </c>
      <c r="N1210">
        <v>0.61298320428697495</v>
      </c>
      <c r="O1210">
        <v>35.636546296813002</v>
      </c>
      <c r="P1210">
        <v>178.56032338308401</v>
      </c>
      <c r="Q1210">
        <v>0.203273221437934</v>
      </c>
    </row>
    <row r="1211" spans="1:17" hidden="1" x14ac:dyDescent="0.3">
      <c r="A1211" t="s">
        <v>2584</v>
      </c>
      <c r="B1211" t="s">
        <v>2585</v>
      </c>
      <c r="C1211" t="s">
        <v>3128</v>
      </c>
      <c r="D1211" t="s">
        <v>244</v>
      </c>
      <c r="E1211">
        <v>1726.8960954199999</v>
      </c>
      <c r="F1211">
        <v>976.6</v>
      </c>
      <c r="G1211">
        <v>137.46707235034</v>
      </c>
      <c r="H1211">
        <v>-3.6443447965576601</v>
      </c>
      <c r="I1211">
        <v>28.661921868543601</v>
      </c>
      <c r="J1211">
        <v>-0.53108721663232805</v>
      </c>
      <c r="K1211">
        <v>1022.46951893101</v>
      </c>
      <c r="L1211">
        <v>852.27122791533202</v>
      </c>
      <c r="M1211">
        <v>35.5480983247976</v>
      </c>
      <c r="N1211">
        <v>0.70314492748322699</v>
      </c>
      <c r="O1211">
        <v>22.772885521195899</v>
      </c>
      <c r="P1211">
        <v>169.406896551724</v>
      </c>
      <c r="Q1211">
        <v>0.14872678898702599</v>
      </c>
    </row>
    <row r="1212" spans="1:17" hidden="1" x14ac:dyDescent="0.3">
      <c r="A1212" t="s">
        <v>2586</v>
      </c>
      <c r="B1212" t="s">
        <v>2587</v>
      </c>
      <c r="C1212" t="s">
        <v>3128</v>
      </c>
      <c r="D1212" t="s">
        <v>138</v>
      </c>
      <c r="E1212">
        <v>1707.5022347500001</v>
      </c>
      <c r="F1212">
        <v>101.9</v>
      </c>
      <c r="G1212">
        <v>5.7643401756634596</v>
      </c>
      <c r="H1212">
        <v>-7.0727636487919598</v>
      </c>
      <c r="I1212">
        <v>4.7836161073417003</v>
      </c>
      <c r="J1212">
        <v>-2.82254794817832</v>
      </c>
      <c r="K1212">
        <v>114.505021170039</v>
      </c>
      <c r="L1212">
        <v>102.344684246855</v>
      </c>
      <c r="M1212">
        <v>32.696464916906201</v>
      </c>
      <c r="N1212">
        <v>1.12742919649364</v>
      </c>
      <c r="O1212">
        <v>44.946025515210899</v>
      </c>
      <c r="P1212">
        <v>39.589041095890401</v>
      </c>
      <c r="Q1212">
        <v>3.7933690634095997E-2</v>
      </c>
    </row>
    <row r="1213" spans="1:17" hidden="1" x14ac:dyDescent="0.3">
      <c r="A1213" t="s">
        <v>2588</v>
      </c>
      <c r="B1213" t="s">
        <v>2589</v>
      </c>
      <c r="C1213" t="s">
        <v>3128</v>
      </c>
      <c r="D1213" t="s">
        <v>229</v>
      </c>
      <c r="E1213">
        <v>1703.69504811</v>
      </c>
      <c r="F1213">
        <v>745.7</v>
      </c>
      <c r="G1213">
        <v>19.915026561718399</v>
      </c>
      <c r="H1213">
        <v>1.2202274067205801</v>
      </c>
      <c r="I1213">
        <v>17.0333038590562</v>
      </c>
      <c r="J1213">
        <v>-0.64815968664596602</v>
      </c>
      <c r="K1213">
        <v>822.58953973106497</v>
      </c>
      <c r="L1213">
        <v>731.78058577239403</v>
      </c>
      <c r="M1213">
        <v>23.173157717754901</v>
      </c>
      <c r="N1213">
        <v>0.15444062284826501</v>
      </c>
      <c r="O1213">
        <v>40.673192973045403</v>
      </c>
      <c r="P1213">
        <v>60.697353676407197</v>
      </c>
      <c r="Q1213">
        <v>2.3125523340862E-2</v>
      </c>
    </row>
    <row r="1214" spans="1:17" hidden="1" x14ac:dyDescent="0.3">
      <c r="A1214" t="s">
        <v>2590</v>
      </c>
      <c r="B1214" t="s">
        <v>2591</v>
      </c>
      <c r="C1214" t="s">
        <v>3128</v>
      </c>
      <c r="D1214" t="s">
        <v>578</v>
      </c>
      <c r="E1214">
        <v>1701.0937799999999</v>
      </c>
      <c r="F1214">
        <v>97.96</v>
      </c>
      <c r="G1214">
        <v>8.1195948705451801</v>
      </c>
      <c r="H1214">
        <v>-7.5793418718460197</v>
      </c>
      <c r="I1214">
        <v>16.297576169745799</v>
      </c>
      <c r="J1214">
        <v>1.53866171449547</v>
      </c>
      <c r="K1214">
        <v>111.856593450869</v>
      </c>
      <c r="L1214">
        <v>103.43382576250301</v>
      </c>
      <c r="M1214">
        <v>54.219977380712301</v>
      </c>
      <c r="N1214">
        <v>0.42230904753467902</v>
      </c>
      <c r="O1214">
        <v>62.8623928133932</v>
      </c>
      <c r="P1214">
        <v>36.0555555555555</v>
      </c>
    </row>
    <row r="1215" spans="1:17" hidden="1" x14ac:dyDescent="0.3">
      <c r="A1215" t="s">
        <v>2592</v>
      </c>
      <c r="B1215" t="s">
        <v>2593</v>
      </c>
      <c r="C1215" t="s">
        <v>3128</v>
      </c>
      <c r="D1215" t="s">
        <v>287</v>
      </c>
      <c r="E1215">
        <v>1695.57885945</v>
      </c>
      <c r="F1215">
        <v>50.85</v>
      </c>
      <c r="G1215">
        <v>-22.6198905980239</v>
      </c>
      <c r="H1215">
        <v>2.6286617427143502</v>
      </c>
      <c r="I1215">
        <v>-26.629673922558201</v>
      </c>
      <c r="J1215">
        <v>5.7894073257583401</v>
      </c>
      <c r="K1215">
        <v>52.6994312275745</v>
      </c>
      <c r="L1215">
        <v>56.984900658220297</v>
      </c>
      <c r="M1215">
        <v>54.223337563264302</v>
      </c>
      <c r="N1215">
        <v>0.94360648981397899</v>
      </c>
      <c r="O1215">
        <v>88.593903638151403</v>
      </c>
      <c r="P1215">
        <v>17.301038062283698</v>
      </c>
      <c r="Q1215">
        <v>-4.5196013733680004E-3</v>
      </c>
    </row>
    <row r="1216" spans="1:17" hidden="1" x14ac:dyDescent="0.3">
      <c r="A1216" t="s">
        <v>2594</v>
      </c>
      <c r="B1216" t="s">
        <v>2595</v>
      </c>
      <c r="C1216" t="s">
        <v>3128</v>
      </c>
      <c r="D1216" t="s">
        <v>578</v>
      </c>
      <c r="E1216">
        <v>1692.3029750000001</v>
      </c>
      <c r="F1216">
        <v>63.45</v>
      </c>
      <c r="G1216">
        <v>13.119312059783301</v>
      </c>
      <c r="H1216">
        <v>19.850766121489801</v>
      </c>
      <c r="I1216">
        <v>8.1552897404803808</v>
      </c>
      <c r="J1216">
        <v>13.8773074878278</v>
      </c>
      <c r="K1216">
        <v>59.515769727723502</v>
      </c>
      <c r="L1216">
        <v>58.013946107064399</v>
      </c>
      <c r="M1216">
        <v>29.188193916460101</v>
      </c>
      <c r="N1216">
        <v>1.11026108125416</v>
      </c>
      <c r="O1216">
        <v>22.931442080378201</v>
      </c>
      <c r="P1216">
        <v>41.156840934371502</v>
      </c>
      <c r="Q1216">
        <v>7.1071011628524999E-2</v>
      </c>
    </row>
    <row r="1217" spans="1:17" hidden="1" x14ac:dyDescent="0.3">
      <c r="A1217" t="s">
        <v>2596</v>
      </c>
      <c r="B1217" t="s">
        <v>2597</v>
      </c>
      <c r="C1217" t="s">
        <v>3128</v>
      </c>
      <c r="D1217" t="s">
        <v>85</v>
      </c>
      <c r="E1217">
        <v>1689.608594172</v>
      </c>
      <c r="F1217">
        <v>175.71</v>
      </c>
      <c r="G1217">
        <v>52.0322177839261</v>
      </c>
      <c r="H1217">
        <v>31.4189444131474</v>
      </c>
      <c r="I1217">
        <v>64.424795158835394</v>
      </c>
      <c r="J1217">
        <v>0.36978796978906803</v>
      </c>
      <c r="K1217">
        <v>154.791210986164</v>
      </c>
      <c r="L1217">
        <v>124.428509859554</v>
      </c>
      <c r="M1217">
        <v>45.855960690187501</v>
      </c>
      <c r="N1217">
        <v>0.67161145258310395</v>
      </c>
      <c r="O1217">
        <v>11.376700244721301</v>
      </c>
      <c r="P1217">
        <v>101.04118993135</v>
      </c>
      <c r="Q1217">
        <v>3.8929300093320002E-3</v>
      </c>
    </row>
    <row r="1218" spans="1:17" hidden="1" x14ac:dyDescent="0.3">
      <c r="A1218" t="s">
        <v>2598</v>
      </c>
      <c r="B1218" t="s">
        <v>2599</v>
      </c>
      <c r="C1218" t="s">
        <v>3128</v>
      </c>
      <c r="D1218" t="s">
        <v>160</v>
      </c>
      <c r="E1218">
        <v>1688.0981376049999</v>
      </c>
      <c r="F1218">
        <v>759.95</v>
      </c>
      <c r="G1218">
        <v>64.981791282948393</v>
      </c>
      <c r="H1218">
        <v>34.903692584782902</v>
      </c>
      <c r="I1218">
        <v>49.834085371112899</v>
      </c>
      <c r="J1218">
        <v>29.6496573266522</v>
      </c>
      <c r="K1218">
        <v>584.49486462747302</v>
      </c>
      <c r="L1218">
        <v>529.91979038998102</v>
      </c>
      <c r="M1218">
        <v>84.1270958112149</v>
      </c>
      <c r="N1218">
        <v>1.92686858074792</v>
      </c>
      <c r="O1218">
        <v>5.8293308770313601</v>
      </c>
      <c r="P1218">
        <v>94.709198052779897</v>
      </c>
      <c r="Q1218">
        <v>7.6056484317192002E-2</v>
      </c>
    </row>
    <row r="1219" spans="1:17" hidden="1" x14ac:dyDescent="0.3">
      <c r="A1219" t="s">
        <v>2600</v>
      </c>
      <c r="B1219" t="s">
        <v>2601</v>
      </c>
      <c r="C1219" t="s">
        <v>3128</v>
      </c>
      <c r="D1219" t="s">
        <v>21</v>
      </c>
      <c r="E1219">
        <v>1687.5315945499999</v>
      </c>
      <c r="F1219">
        <v>405.25</v>
      </c>
      <c r="G1219">
        <v>12.8448411603124</v>
      </c>
      <c r="H1219">
        <v>58.617979689216398</v>
      </c>
      <c r="I1219">
        <v>27.4287392750058</v>
      </c>
      <c r="J1219">
        <v>17.638020973135799</v>
      </c>
      <c r="K1219">
        <v>314.94959211658897</v>
      </c>
      <c r="M1219">
        <v>73.817729194574099</v>
      </c>
      <c r="O1219">
        <v>10.9561998766193</v>
      </c>
      <c r="P1219">
        <v>64.035620319773301</v>
      </c>
    </row>
    <row r="1220" spans="1:17" hidden="1" x14ac:dyDescent="0.3">
      <c r="A1220" t="s">
        <v>2602</v>
      </c>
      <c r="B1220" t="s">
        <v>2603</v>
      </c>
      <c r="C1220" t="s">
        <v>3128</v>
      </c>
      <c r="D1220" t="s">
        <v>411</v>
      </c>
      <c r="E1220">
        <v>1678.2930391499999</v>
      </c>
      <c r="F1220">
        <v>141.61000000000001</v>
      </c>
      <c r="G1220">
        <v>4.8211422580547998</v>
      </c>
      <c r="H1220">
        <v>7.1990091123379303</v>
      </c>
      <c r="I1220">
        <v>27.454410228563699</v>
      </c>
      <c r="J1220">
        <v>0.56876188572585595</v>
      </c>
      <c r="K1220">
        <v>135.625979468541</v>
      </c>
      <c r="L1220">
        <v>125.91618704441299</v>
      </c>
      <c r="M1220">
        <v>49.269809289601397</v>
      </c>
      <c r="N1220">
        <v>2.0592348627163299</v>
      </c>
      <c r="O1220">
        <v>15.443824588658901</v>
      </c>
      <c r="P1220">
        <v>50.010593220338897</v>
      </c>
      <c r="Q1220">
        <v>7.4328000916629E-2</v>
      </c>
    </row>
    <row r="1221" spans="1:17" hidden="1" x14ac:dyDescent="0.3">
      <c r="A1221" t="s">
        <v>2604</v>
      </c>
      <c r="B1221" t="s">
        <v>2605</v>
      </c>
      <c r="C1221" t="s">
        <v>3128</v>
      </c>
      <c r="D1221" t="s">
        <v>215</v>
      </c>
      <c r="E1221">
        <v>1677.0917019999999</v>
      </c>
      <c r="F1221">
        <v>390.65</v>
      </c>
      <c r="G1221">
        <v>-27.9881076522875</v>
      </c>
      <c r="H1221">
        <v>1.36705321181588</v>
      </c>
      <c r="I1221">
        <v>-9.1149392409780603</v>
      </c>
      <c r="J1221">
        <v>3.5096443339461998</v>
      </c>
      <c r="K1221">
        <v>418.50740002486299</v>
      </c>
      <c r="L1221">
        <v>421.99318581455202</v>
      </c>
      <c r="M1221">
        <v>29.546835030151801</v>
      </c>
      <c r="N1221">
        <v>0.31064713458701698</v>
      </c>
      <c r="O1221">
        <v>32.8554972481761</v>
      </c>
      <c r="P1221">
        <v>9.3645016797312408</v>
      </c>
      <c r="Q1221">
        <v>-8.3883909466910007E-3</v>
      </c>
    </row>
    <row r="1222" spans="1:17" hidden="1" x14ac:dyDescent="0.3">
      <c r="A1222" t="s">
        <v>2606</v>
      </c>
      <c r="B1222" t="s">
        <v>2607</v>
      </c>
      <c r="C1222" t="s">
        <v>3128</v>
      </c>
      <c r="D1222" t="s">
        <v>475</v>
      </c>
      <c r="E1222">
        <v>1671.5444580000001</v>
      </c>
      <c r="F1222">
        <v>542.79999999999995</v>
      </c>
      <c r="G1222">
        <v>1.3756454092422901</v>
      </c>
      <c r="H1222">
        <v>2.3469466033384498</v>
      </c>
      <c r="I1222">
        <v>3.25157116193121</v>
      </c>
      <c r="J1222">
        <v>0.84358698646778896</v>
      </c>
      <c r="K1222">
        <v>584.42443289974096</v>
      </c>
      <c r="L1222">
        <v>563.30536251977401</v>
      </c>
      <c r="M1222">
        <v>32.933790280744802</v>
      </c>
      <c r="N1222">
        <v>0.43227168876379901</v>
      </c>
      <c r="O1222">
        <v>33.9351510685335</v>
      </c>
      <c r="P1222">
        <v>34.857142857142797</v>
      </c>
      <c r="Q1222">
        <v>-5.7212432080770002E-2</v>
      </c>
    </row>
    <row r="1223" spans="1:17" hidden="1" x14ac:dyDescent="0.3">
      <c r="A1223" t="s">
        <v>2608</v>
      </c>
      <c r="B1223" t="s">
        <v>2609</v>
      </c>
      <c r="C1223" t="s">
        <v>3128</v>
      </c>
      <c r="D1223" t="s">
        <v>287</v>
      </c>
      <c r="E1223">
        <v>1659.3</v>
      </c>
      <c r="F1223">
        <v>1382.75</v>
      </c>
      <c r="G1223">
        <v>-37.598880393519202</v>
      </c>
      <c r="H1223">
        <v>3.7773125470379001</v>
      </c>
      <c r="I1223">
        <v>-1.21406701606112</v>
      </c>
      <c r="J1223">
        <v>-1.04413072919435</v>
      </c>
      <c r="K1223">
        <v>1470.3533039292699</v>
      </c>
      <c r="L1223">
        <v>1445.54486765156</v>
      </c>
      <c r="M1223">
        <v>18.9195421272041</v>
      </c>
      <c r="N1223">
        <v>0.63343903918573197</v>
      </c>
      <c r="O1223">
        <v>21.515096727535699</v>
      </c>
      <c r="P1223">
        <v>17.078023792388102</v>
      </c>
      <c r="Q1223">
        <v>0.15989362313750999</v>
      </c>
    </row>
    <row r="1224" spans="1:17" hidden="1" x14ac:dyDescent="0.3">
      <c r="A1224" t="s">
        <v>2610</v>
      </c>
      <c r="B1224" t="s">
        <v>2611</v>
      </c>
      <c r="C1224" t="s">
        <v>3128</v>
      </c>
      <c r="D1224" t="s">
        <v>271</v>
      </c>
      <c r="E1224">
        <v>1659.2623103999999</v>
      </c>
      <c r="F1224">
        <v>1536</v>
      </c>
      <c r="G1224">
        <v>251.64913175465099</v>
      </c>
      <c r="H1224">
        <v>12.616673500066399</v>
      </c>
      <c r="I1224">
        <v>79.725777874109994</v>
      </c>
      <c r="J1224">
        <v>7.1539288187673398</v>
      </c>
      <c r="K1224">
        <v>1461.4941099682601</v>
      </c>
      <c r="L1224">
        <v>1136.5344743207199</v>
      </c>
      <c r="M1224">
        <v>46.125754254834597</v>
      </c>
      <c r="N1224">
        <v>1.7380142275216399</v>
      </c>
      <c r="O1224">
        <v>16.3216145833333</v>
      </c>
      <c r="P1224">
        <v>362.650602409638</v>
      </c>
      <c r="Q1224">
        <v>0.26424182853431499</v>
      </c>
    </row>
    <row r="1225" spans="1:17" hidden="1" x14ac:dyDescent="0.3">
      <c r="A1225" t="s">
        <v>2612</v>
      </c>
      <c r="B1225" t="s">
        <v>2613</v>
      </c>
      <c r="C1225" t="s">
        <v>3128</v>
      </c>
      <c r="D1225" t="s">
        <v>1058</v>
      </c>
      <c r="E1225">
        <v>1655.9928562499999</v>
      </c>
      <c r="F1225">
        <v>241.35</v>
      </c>
      <c r="G1225">
        <v>301.587144805072</v>
      </c>
      <c r="H1225">
        <v>10.176174357314499</v>
      </c>
      <c r="I1225">
        <v>30.766687784960901</v>
      </c>
      <c r="J1225">
        <v>11.7006545313271</v>
      </c>
      <c r="K1225">
        <v>223.36520499028501</v>
      </c>
      <c r="L1225">
        <v>183.006784385196</v>
      </c>
      <c r="M1225">
        <v>51.9517057080228</v>
      </c>
      <c r="N1225">
        <v>0.97424464532258903</v>
      </c>
      <c r="O1225">
        <v>7.2923140667080899</v>
      </c>
      <c r="P1225">
        <v>373.23529411764702</v>
      </c>
      <c r="Q1225">
        <v>0.21476254475953799</v>
      </c>
    </row>
    <row r="1226" spans="1:17" hidden="1" x14ac:dyDescent="0.3">
      <c r="A1226" t="s">
        <v>2614</v>
      </c>
      <c r="B1226" t="s">
        <v>2615</v>
      </c>
      <c r="C1226" t="s">
        <v>3128</v>
      </c>
      <c r="D1226" t="s">
        <v>420</v>
      </c>
      <c r="E1226">
        <v>1655.8395860399901</v>
      </c>
      <c r="F1226">
        <v>3104.7</v>
      </c>
      <c r="G1226">
        <v>199.72867664901801</v>
      </c>
      <c r="H1226">
        <v>-1.47229034670575</v>
      </c>
      <c r="I1226">
        <v>49.397299450771001</v>
      </c>
      <c r="J1226">
        <v>-2.3685921578771598</v>
      </c>
      <c r="K1226">
        <v>3308.67314556158</v>
      </c>
      <c r="L1226">
        <v>2742.2695303248602</v>
      </c>
      <c r="M1226">
        <v>35.594447340142899</v>
      </c>
      <c r="N1226">
        <v>0.525440942551056</v>
      </c>
      <c r="O1226">
        <v>55.092279447289499</v>
      </c>
      <c r="P1226">
        <v>224.58964976476699</v>
      </c>
      <c r="Q1226">
        <v>0.22397226020983399</v>
      </c>
    </row>
    <row r="1227" spans="1:17" hidden="1" x14ac:dyDescent="0.3">
      <c r="A1227" t="s">
        <v>2616</v>
      </c>
      <c r="B1227" t="s">
        <v>2617</v>
      </c>
      <c r="C1227" t="s">
        <v>3128</v>
      </c>
      <c r="D1227" t="s">
        <v>54</v>
      </c>
      <c r="E1227">
        <v>1647.7305126389999</v>
      </c>
      <c r="F1227">
        <v>149.81</v>
      </c>
      <c r="G1227">
        <v>-63.413896443355704</v>
      </c>
      <c r="H1227">
        <v>-14.269655019070401</v>
      </c>
      <c r="I1227">
        <v>-44.523680581825701</v>
      </c>
      <c r="J1227">
        <v>-4.2225210881746902</v>
      </c>
      <c r="K1227">
        <v>179.39765790354701</v>
      </c>
      <c r="L1227">
        <v>207.11839317089701</v>
      </c>
      <c r="M1227">
        <v>27.131456185943701</v>
      </c>
      <c r="N1227">
        <v>0.96215066390679604</v>
      </c>
      <c r="O1227">
        <v>89.273079233695995</v>
      </c>
      <c r="P1227">
        <v>1.91156462585033</v>
      </c>
      <c r="Q1227">
        <v>7.5739029155759002E-2</v>
      </c>
    </row>
    <row r="1228" spans="1:17" hidden="1" x14ac:dyDescent="0.3">
      <c r="A1228" t="s">
        <v>2618</v>
      </c>
      <c r="B1228" t="s">
        <v>2619</v>
      </c>
      <c r="C1228" t="s">
        <v>3128</v>
      </c>
      <c r="D1228" t="s">
        <v>1780</v>
      </c>
      <c r="E1228">
        <v>1647.41035872</v>
      </c>
      <c r="F1228">
        <v>156.99</v>
      </c>
      <c r="G1228">
        <v>-56.997180889327602</v>
      </c>
      <c r="H1228">
        <v>-3.4776504883203998</v>
      </c>
      <c r="I1228">
        <v>-32.267711211829202</v>
      </c>
      <c r="J1228">
        <v>-0.19594015301564099</v>
      </c>
      <c r="K1228">
        <v>172.51761791294999</v>
      </c>
      <c r="L1228">
        <v>200.227142197072</v>
      </c>
      <c r="M1228">
        <v>30.191238546432299</v>
      </c>
      <c r="N1228">
        <v>0.38959789625479702</v>
      </c>
      <c r="O1228">
        <v>92.3370915344926</v>
      </c>
      <c r="P1228">
        <v>1.28387096774194</v>
      </c>
      <c r="Q1228">
        <v>0.140270034413739</v>
      </c>
    </row>
    <row r="1229" spans="1:17" hidden="1" x14ac:dyDescent="0.3">
      <c r="A1229" t="s">
        <v>2620</v>
      </c>
      <c r="B1229" t="s">
        <v>2621</v>
      </c>
      <c r="C1229" t="s">
        <v>3128</v>
      </c>
      <c r="D1229" t="s">
        <v>57</v>
      </c>
      <c r="E1229">
        <v>1646.6782812399999</v>
      </c>
      <c r="F1229">
        <v>16.91</v>
      </c>
      <c r="G1229">
        <v>-56.747354606883299</v>
      </c>
      <c r="H1229">
        <v>-4.3711507455661502</v>
      </c>
      <c r="I1229">
        <v>-5.0209425496759597</v>
      </c>
      <c r="J1229">
        <v>0.41893890247905702</v>
      </c>
      <c r="K1229">
        <v>18.358402819462999</v>
      </c>
      <c r="L1229">
        <v>18.460400739142599</v>
      </c>
      <c r="M1229">
        <v>27.583770166765699</v>
      </c>
      <c r="N1229">
        <v>0.32551183783665599</v>
      </c>
      <c r="O1229">
        <v>65.878178592548693</v>
      </c>
      <c r="P1229">
        <v>15.8219178082191</v>
      </c>
      <c r="Q1229">
        <v>2.4784322684938E-2</v>
      </c>
    </row>
    <row r="1230" spans="1:17" hidden="1" x14ac:dyDescent="0.3">
      <c r="A1230" t="s">
        <v>2622</v>
      </c>
      <c r="B1230" t="s">
        <v>2623</v>
      </c>
      <c r="C1230" t="s">
        <v>3128</v>
      </c>
      <c r="D1230" t="s">
        <v>215</v>
      </c>
      <c r="E1230">
        <v>1643.2422220599999</v>
      </c>
      <c r="F1230">
        <v>672.55</v>
      </c>
      <c r="G1230">
        <v>-20.2965109623389</v>
      </c>
      <c r="H1230">
        <v>-1.6975256953855</v>
      </c>
      <c r="I1230">
        <v>13.7197944309322</v>
      </c>
      <c r="J1230">
        <v>1.3270929171720101</v>
      </c>
      <c r="K1230">
        <v>741.75241340948196</v>
      </c>
      <c r="L1230">
        <v>732.53979157178605</v>
      </c>
      <c r="M1230">
        <v>28.930718669601902</v>
      </c>
      <c r="N1230">
        <v>0.83532360025616204</v>
      </c>
      <c r="O1230">
        <v>36.0419299680321</v>
      </c>
      <c r="P1230">
        <v>22.728102189781001</v>
      </c>
      <c r="Q1230">
        <v>-1.9728189811076002E-2</v>
      </c>
    </row>
    <row r="1231" spans="1:17" hidden="1" x14ac:dyDescent="0.3">
      <c r="A1231" t="s">
        <v>2624</v>
      </c>
      <c r="B1231" t="s">
        <v>2625</v>
      </c>
      <c r="C1231" t="s">
        <v>3128</v>
      </c>
      <c r="D1231" t="s">
        <v>512</v>
      </c>
      <c r="E1231">
        <v>1641.7210992299999</v>
      </c>
      <c r="F1231">
        <v>81.59</v>
      </c>
      <c r="G1231">
        <v>22.402135518218198</v>
      </c>
      <c r="H1231">
        <v>-4.5091170204767197</v>
      </c>
      <c r="I1231">
        <v>-8.8582257545481102</v>
      </c>
      <c r="J1231">
        <v>-3.6153951894264802</v>
      </c>
      <c r="K1231">
        <v>93.116085639623293</v>
      </c>
      <c r="L1231">
        <v>83.127141521016995</v>
      </c>
      <c r="M1231">
        <v>22.8686612214821</v>
      </c>
      <c r="N1231">
        <v>0.29932310990148597</v>
      </c>
      <c r="O1231">
        <v>59.333251623973503</v>
      </c>
      <c r="P1231">
        <v>69.9791666666666</v>
      </c>
      <c r="Q1231">
        <v>0.157841427988858</v>
      </c>
    </row>
    <row r="1232" spans="1:17" hidden="1" x14ac:dyDescent="0.3">
      <c r="A1232" t="s">
        <v>2626</v>
      </c>
      <c r="B1232" t="s">
        <v>2627</v>
      </c>
      <c r="C1232" t="s">
        <v>3128</v>
      </c>
      <c r="D1232" t="s">
        <v>21</v>
      </c>
      <c r="E1232">
        <v>1641.0743860499999</v>
      </c>
      <c r="F1232">
        <v>1290.8499999999999</v>
      </c>
      <c r="G1232">
        <v>72.625821163950405</v>
      </c>
      <c r="H1232">
        <v>-0.88302225394604505</v>
      </c>
      <c r="I1232">
        <v>4.04439737567166</v>
      </c>
      <c r="J1232">
        <v>5.92973808101946</v>
      </c>
      <c r="K1232">
        <v>1331.6391247695501</v>
      </c>
      <c r="L1232">
        <v>1182.35999232278</v>
      </c>
      <c r="M1232">
        <v>47.416632156981997</v>
      </c>
      <c r="N1232">
        <v>0.79336137525854</v>
      </c>
      <c r="O1232">
        <v>34.554750745632703</v>
      </c>
      <c r="P1232">
        <v>117.699637406189</v>
      </c>
      <c r="Q1232">
        <v>0.17016785019774799</v>
      </c>
    </row>
    <row r="1233" spans="1:17" hidden="1" x14ac:dyDescent="0.3">
      <c r="A1233" t="s">
        <v>2628</v>
      </c>
      <c r="B1233" t="s">
        <v>2629</v>
      </c>
      <c r="C1233" t="s">
        <v>3128</v>
      </c>
      <c r="D1233" t="s">
        <v>287</v>
      </c>
      <c r="E1233">
        <v>1639.808241746</v>
      </c>
      <c r="F1233">
        <v>48.26</v>
      </c>
      <c r="G1233">
        <v>-57.295441317363398</v>
      </c>
      <c r="H1233">
        <v>-1.7571972571940599</v>
      </c>
      <c r="I1233">
        <v>-12.097696627231601</v>
      </c>
      <c r="J1233">
        <v>0.81500677652050402</v>
      </c>
      <c r="K1233">
        <v>53.464024952849897</v>
      </c>
      <c r="L1233">
        <v>57.415224493957503</v>
      </c>
      <c r="M1233">
        <v>44.038609720498698</v>
      </c>
      <c r="N1233">
        <v>0.54376161296965597</v>
      </c>
      <c r="O1233">
        <v>70.342815474702803</v>
      </c>
      <c r="P1233">
        <v>27.872005240574101</v>
      </c>
    </row>
    <row r="1234" spans="1:17" hidden="1" x14ac:dyDescent="0.3">
      <c r="A1234" t="s">
        <v>2630</v>
      </c>
      <c r="B1234" t="s">
        <v>2631</v>
      </c>
      <c r="C1234" t="s">
        <v>3128</v>
      </c>
      <c r="D1234" t="s">
        <v>755</v>
      </c>
      <c r="E1234">
        <v>1635.0027171299901</v>
      </c>
      <c r="F1234">
        <v>8.1</v>
      </c>
      <c r="G1234">
        <v>-73.797981173299405</v>
      </c>
      <c r="H1234">
        <v>-9.1079928508293193</v>
      </c>
      <c r="I1234">
        <v>-40.728845574652098</v>
      </c>
      <c r="J1234">
        <v>-4.0718596120523696</v>
      </c>
      <c r="K1234">
        <v>10.164144594002201</v>
      </c>
      <c r="L1234">
        <v>15.402290966144999</v>
      </c>
      <c r="M1234">
        <v>26.114196939852501</v>
      </c>
      <c r="N1234">
        <v>1.15134121156566</v>
      </c>
      <c r="O1234">
        <v>183.333333333333</v>
      </c>
      <c r="P1234">
        <v>19.117647058823501</v>
      </c>
      <c r="Q1234">
        <v>-7.1368746406205996E-2</v>
      </c>
    </row>
    <row r="1235" spans="1:17" hidden="1" x14ac:dyDescent="0.3">
      <c r="A1235" t="s">
        <v>2632</v>
      </c>
      <c r="B1235" t="s">
        <v>2633</v>
      </c>
      <c r="C1235" t="s">
        <v>3128</v>
      </c>
      <c r="D1235" t="s">
        <v>350</v>
      </c>
      <c r="E1235">
        <v>1627.53198</v>
      </c>
      <c r="F1235">
        <v>327.3</v>
      </c>
      <c r="G1235">
        <v>34.3205336410524</v>
      </c>
      <c r="H1235">
        <v>7.38686373220012</v>
      </c>
      <c r="I1235">
        <v>40.518619484268001</v>
      </c>
      <c r="J1235">
        <v>1.0523660111964801</v>
      </c>
      <c r="K1235">
        <v>303.57660180695001</v>
      </c>
      <c r="L1235">
        <v>252.83603027834701</v>
      </c>
      <c r="M1235">
        <v>46.616077568995898</v>
      </c>
      <c r="N1235">
        <v>0.95988467723633897</v>
      </c>
      <c r="O1235">
        <v>16.651390161930902</v>
      </c>
      <c r="P1235">
        <v>78.5110444505045</v>
      </c>
      <c r="Q1235">
        <v>0.135587875294854</v>
      </c>
    </row>
    <row r="1236" spans="1:17" hidden="1" x14ac:dyDescent="0.3">
      <c r="A1236" t="s">
        <v>2634</v>
      </c>
      <c r="B1236" t="s">
        <v>2635</v>
      </c>
      <c r="C1236" t="s">
        <v>3128</v>
      </c>
      <c r="D1236" t="s">
        <v>21</v>
      </c>
      <c r="E1236">
        <v>1625.7237696</v>
      </c>
      <c r="F1236">
        <v>1380.75</v>
      </c>
      <c r="G1236">
        <v>173.48788714666799</v>
      </c>
      <c r="H1236">
        <v>-3.3139835370052801</v>
      </c>
      <c r="I1236">
        <v>16.3639363856236</v>
      </c>
      <c r="J1236">
        <v>-0.35629413555808398</v>
      </c>
      <c r="K1236">
        <v>1492.1059828290799</v>
      </c>
      <c r="L1236">
        <v>1240.2875318865199</v>
      </c>
      <c r="M1236">
        <v>32.401465629704603</v>
      </c>
      <c r="N1236">
        <v>0.603630480377362</v>
      </c>
      <c r="O1236">
        <v>34.999094694912102</v>
      </c>
      <c r="P1236">
        <v>213.84248210023799</v>
      </c>
      <c r="Q1236">
        <v>0.13558270489056101</v>
      </c>
    </row>
    <row r="1237" spans="1:17" hidden="1" x14ac:dyDescent="0.3">
      <c r="A1237" t="s">
        <v>2636</v>
      </c>
      <c r="B1237" t="s">
        <v>2637</v>
      </c>
      <c r="C1237" t="s">
        <v>3128</v>
      </c>
      <c r="D1237" t="s">
        <v>105</v>
      </c>
      <c r="E1237">
        <v>1620.0331223999999</v>
      </c>
      <c r="F1237">
        <v>6.6</v>
      </c>
      <c r="G1237">
        <v>-87.057875094148002</v>
      </c>
      <c r="H1237">
        <v>-13.4887978043896</v>
      </c>
      <c r="I1237">
        <v>-66.338601672213102</v>
      </c>
      <c r="J1237">
        <v>3.7779697394834599</v>
      </c>
      <c r="K1237">
        <v>8.84528684197441</v>
      </c>
      <c r="L1237">
        <v>13.1152105622931</v>
      </c>
      <c r="M1237">
        <v>7.67711790141212</v>
      </c>
      <c r="N1237">
        <v>0.46836886589850102</v>
      </c>
      <c r="O1237">
        <v>311.36363636363598</v>
      </c>
      <c r="P1237">
        <v>8.5526315789473593</v>
      </c>
      <c r="Q1237">
        <v>1.3589233536411E-2</v>
      </c>
    </row>
    <row r="1238" spans="1:17" hidden="1" x14ac:dyDescent="0.3">
      <c r="A1238" t="s">
        <v>2638</v>
      </c>
      <c r="B1238" t="s">
        <v>2639</v>
      </c>
      <c r="C1238" t="s">
        <v>3128</v>
      </c>
      <c r="D1238" t="s">
        <v>1990</v>
      </c>
      <c r="E1238">
        <v>1618.9054320099999</v>
      </c>
      <c r="F1238">
        <v>143.94999999999999</v>
      </c>
      <c r="G1238">
        <v>-40.7474078125231</v>
      </c>
      <c r="H1238">
        <v>-5.4630265956959896</v>
      </c>
      <c r="I1238">
        <v>-23.805045801864299</v>
      </c>
      <c r="J1238">
        <v>-0.32339738289064901</v>
      </c>
      <c r="K1238">
        <v>156.742399693848</v>
      </c>
      <c r="L1238">
        <v>165.50502475291199</v>
      </c>
      <c r="M1238">
        <v>26.130830483937601</v>
      </c>
      <c r="N1238">
        <v>0.42360019014196998</v>
      </c>
      <c r="O1238">
        <v>51.3025356026398</v>
      </c>
      <c r="P1238">
        <v>1.1950790861159799</v>
      </c>
      <c r="Q1238">
        <v>-9.5588184012929997E-2</v>
      </c>
    </row>
    <row r="1239" spans="1:17" hidden="1" x14ac:dyDescent="0.3">
      <c r="A1239" t="s">
        <v>2640</v>
      </c>
      <c r="B1239" t="s">
        <v>2641</v>
      </c>
      <c r="C1239" t="s">
        <v>3128</v>
      </c>
      <c r="D1239" t="s">
        <v>165</v>
      </c>
      <c r="E1239">
        <v>1618.69615251</v>
      </c>
      <c r="F1239">
        <v>316.3</v>
      </c>
      <c r="G1239">
        <v>-29.004397563926201</v>
      </c>
      <c r="H1239">
        <v>7.1385895141740896</v>
      </c>
      <c r="I1239">
        <v>-14.4204994492328</v>
      </c>
      <c r="J1239">
        <v>-7.17332618760285</v>
      </c>
      <c r="O1239">
        <v>17.926019601643901</v>
      </c>
      <c r="P1239">
        <v>2.6948051948052001</v>
      </c>
    </row>
    <row r="1240" spans="1:17" hidden="1" x14ac:dyDescent="0.3">
      <c r="A1240" t="s">
        <v>2642</v>
      </c>
      <c r="B1240" t="s">
        <v>2643</v>
      </c>
      <c r="C1240" t="s">
        <v>3128</v>
      </c>
      <c r="D1240" t="s">
        <v>21</v>
      </c>
      <c r="E1240">
        <v>1615.0161079469999</v>
      </c>
      <c r="F1240">
        <v>152.43</v>
      </c>
      <c r="G1240">
        <v>365.05369346784897</v>
      </c>
      <c r="H1240">
        <v>-5.4884165739603201</v>
      </c>
      <c r="I1240">
        <v>148.10421268074199</v>
      </c>
      <c r="J1240">
        <v>9.4480388866681899</v>
      </c>
      <c r="K1240">
        <v>145.65759225675001</v>
      </c>
      <c r="L1240">
        <v>100.48569612946</v>
      </c>
      <c r="M1240">
        <v>43.397868309939803</v>
      </c>
      <c r="N1240">
        <v>0.19157737755156001</v>
      </c>
      <c r="O1240">
        <v>18.434691333726899</v>
      </c>
      <c r="P1240">
        <v>412.36974789915899</v>
      </c>
    </row>
    <row r="1241" spans="1:17" hidden="1" x14ac:dyDescent="0.3">
      <c r="A1241" t="s">
        <v>2644</v>
      </c>
      <c r="B1241" t="s">
        <v>2645</v>
      </c>
      <c r="C1241" t="s">
        <v>3128</v>
      </c>
      <c r="D1241" t="s">
        <v>1446</v>
      </c>
      <c r="E1241">
        <v>1611.8399137500001</v>
      </c>
      <c r="F1241">
        <v>113.85</v>
      </c>
      <c r="G1241">
        <v>26.690740631211799</v>
      </c>
      <c r="H1241">
        <v>-1.5162365489982801</v>
      </c>
      <c r="I1241">
        <v>-12.8016144901502</v>
      </c>
      <c r="J1241">
        <v>-3.7924938058228399</v>
      </c>
      <c r="K1241">
        <v>125.409270059582</v>
      </c>
      <c r="L1241">
        <v>116.671057784659</v>
      </c>
      <c r="M1241">
        <v>24.165567879506899</v>
      </c>
      <c r="N1241">
        <v>0.65173282367658403</v>
      </c>
      <c r="O1241">
        <v>30.434782608695599</v>
      </c>
      <c r="P1241">
        <v>51.295681063122899</v>
      </c>
      <c r="Q1241">
        <v>0.153421295921009</v>
      </c>
    </row>
    <row r="1242" spans="1:17" hidden="1" x14ac:dyDescent="0.3">
      <c r="A1242" t="s">
        <v>2646</v>
      </c>
      <c r="B1242" t="s">
        <v>2647</v>
      </c>
      <c r="C1242" t="s">
        <v>3128</v>
      </c>
      <c r="D1242" t="s">
        <v>48</v>
      </c>
      <c r="E1242">
        <v>1606.26</v>
      </c>
      <c r="F1242">
        <v>71.25</v>
      </c>
      <c r="G1242">
        <v>-11.719397617636</v>
      </c>
      <c r="H1242">
        <v>-10.471150745566099</v>
      </c>
      <c r="I1242">
        <v>8.4296024262927194</v>
      </c>
      <c r="J1242">
        <v>-4.6170320802423603</v>
      </c>
      <c r="K1242">
        <v>87.670698551760395</v>
      </c>
      <c r="L1242">
        <v>84.503147486297607</v>
      </c>
      <c r="M1242">
        <v>23.0203858439898</v>
      </c>
      <c r="N1242">
        <v>0.57371563502239797</v>
      </c>
      <c r="O1242">
        <v>69.347368421052593</v>
      </c>
      <c r="P1242">
        <v>18.159203980099502</v>
      </c>
      <c r="Q1242">
        <v>0.111488754496915</v>
      </c>
    </row>
    <row r="1243" spans="1:17" hidden="1" x14ac:dyDescent="0.3">
      <c r="A1243" t="s">
        <v>2648</v>
      </c>
      <c r="B1243" t="s">
        <v>2649</v>
      </c>
      <c r="C1243" t="s">
        <v>3128</v>
      </c>
      <c r="D1243" t="s">
        <v>652</v>
      </c>
      <c r="E1243">
        <v>1585.000660099</v>
      </c>
      <c r="F1243">
        <v>178.33</v>
      </c>
      <c r="G1243">
        <v>-7.3629561506278201</v>
      </c>
      <c r="H1243">
        <v>-1.0395635271271899</v>
      </c>
      <c r="I1243">
        <v>7.2209419640655996</v>
      </c>
      <c r="J1243">
        <v>-3.84853378602463</v>
      </c>
      <c r="K1243">
        <v>186.52761978996199</v>
      </c>
      <c r="M1243">
        <v>36.945524372687899</v>
      </c>
      <c r="N1243">
        <v>0.706019402359641</v>
      </c>
      <c r="O1243">
        <v>28.974373352772901</v>
      </c>
      <c r="P1243">
        <v>29.2246376811594</v>
      </c>
    </row>
    <row r="1244" spans="1:17" hidden="1" x14ac:dyDescent="0.3">
      <c r="A1244" t="s">
        <v>2650</v>
      </c>
      <c r="B1244" t="s">
        <v>2651</v>
      </c>
      <c r="C1244" t="s">
        <v>3128</v>
      </c>
      <c r="D1244" t="s">
        <v>117</v>
      </c>
      <c r="E1244">
        <v>1578.477769543</v>
      </c>
      <c r="F1244">
        <v>40.33</v>
      </c>
      <c r="G1244">
        <v>96.245996695901894</v>
      </c>
      <c r="H1244">
        <v>-16.2155418008239</v>
      </c>
      <c r="I1244">
        <v>52.1970234478175</v>
      </c>
      <c r="J1244">
        <v>-9.9159078115369503</v>
      </c>
      <c r="K1244">
        <v>45.762384837807097</v>
      </c>
      <c r="L1244">
        <v>35.769664473030403</v>
      </c>
      <c r="M1244">
        <v>27.7124829839371</v>
      </c>
      <c r="N1244">
        <v>0.27108596193541201</v>
      </c>
      <c r="O1244">
        <v>59.980163649888397</v>
      </c>
      <c r="P1244">
        <v>124.055555555555</v>
      </c>
      <c r="Q1244">
        <v>0.12032392199707601</v>
      </c>
    </row>
    <row r="1245" spans="1:17" hidden="1" x14ac:dyDescent="0.3">
      <c r="A1245" t="s">
        <v>2652</v>
      </c>
      <c r="B1245" t="s">
        <v>2653</v>
      </c>
      <c r="C1245" t="s">
        <v>3128</v>
      </c>
      <c r="D1245" t="s">
        <v>423</v>
      </c>
      <c r="E1245">
        <v>1577.0881084799901</v>
      </c>
      <c r="F1245">
        <v>760.7</v>
      </c>
      <c r="G1245">
        <v>-12.912524326400501</v>
      </c>
      <c r="H1245">
        <v>-2.2493444130210301</v>
      </c>
      <c r="I1245">
        <v>3.9040608851313898</v>
      </c>
      <c r="J1245">
        <v>3.50948822100194</v>
      </c>
      <c r="K1245">
        <v>784.47150209761105</v>
      </c>
      <c r="L1245">
        <v>725.65013457524003</v>
      </c>
      <c r="M1245">
        <v>34.323091575731503</v>
      </c>
      <c r="N1245">
        <v>0.25440200549228198</v>
      </c>
      <c r="O1245">
        <v>22.124359142894701</v>
      </c>
      <c r="P1245">
        <v>34.637168141592902</v>
      </c>
      <c r="Q1245">
        <v>1.9094584184108001E-2</v>
      </c>
    </row>
    <row r="1246" spans="1:17" hidden="1" x14ac:dyDescent="0.3">
      <c r="A1246" t="s">
        <v>2654</v>
      </c>
      <c r="B1246" t="s">
        <v>2655</v>
      </c>
      <c r="C1246" t="s">
        <v>3128</v>
      </c>
      <c r="D1246" t="s">
        <v>244</v>
      </c>
      <c r="E1246">
        <v>1573.1761128000001</v>
      </c>
      <c r="F1246">
        <v>1037.8</v>
      </c>
      <c r="G1246">
        <v>63.973192814654098</v>
      </c>
      <c r="H1246">
        <v>-2.8719235430932</v>
      </c>
      <c r="I1246">
        <v>-22.040122945500901</v>
      </c>
      <c r="J1246">
        <v>-7.4700043285878497</v>
      </c>
      <c r="K1246">
        <v>1151.01716846872</v>
      </c>
      <c r="L1246">
        <v>1071.14780023348</v>
      </c>
      <c r="M1246">
        <v>25.336914484506099</v>
      </c>
      <c r="N1246">
        <v>0.36772235700863398</v>
      </c>
      <c r="O1246">
        <v>43.837926382732697</v>
      </c>
      <c r="P1246">
        <v>114.554475914823</v>
      </c>
      <c r="Q1246">
        <v>0.132508717585437</v>
      </c>
    </row>
    <row r="1247" spans="1:17" hidden="1" x14ac:dyDescent="0.3">
      <c r="A1247" t="s">
        <v>2656</v>
      </c>
      <c r="B1247" t="s">
        <v>2657</v>
      </c>
      <c r="C1247" t="s">
        <v>3128</v>
      </c>
      <c r="D1247" t="s">
        <v>512</v>
      </c>
      <c r="E1247">
        <v>1570.0303699999999</v>
      </c>
      <c r="F1247">
        <v>623.29999999999995</v>
      </c>
      <c r="G1247">
        <v>1210.3866847213001</v>
      </c>
      <c r="H1247">
        <v>51.116668080923603</v>
      </c>
      <c r="I1247">
        <v>966.22300363402906</v>
      </c>
      <c r="J1247">
        <v>7.7845110313886101</v>
      </c>
      <c r="K1247">
        <v>456.41187703650797</v>
      </c>
      <c r="L1247">
        <v>238.49632459936799</v>
      </c>
      <c r="M1247">
        <v>71.375727629479201</v>
      </c>
      <c r="N1247">
        <v>1.14392653832604</v>
      </c>
      <c r="O1247">
        <v>5.8799935825445404</v>
      </c>
      <c r="P1247">
        <v>1342.4901643138101</v>
      </c>
    </row>
    <row r="1248" spans="1:17" hidden="1" x14ac:dyDescent="0.3">
      <c r="A1248" t="s">
        <v>2658</v>
      </c>
      <c r="B1248" t="s">
        <v>2659</v>
      </c>
      <c r="C1248" t="s">
        <v>3128</v>
      </c>
      <c r="D1248" t="s">
        <v>215</v>
      </c>
      <c r="E1248">
        <v>1568.3433259200001</v>
      </c>
      <c r="F1248">
        <v>693.3</v>
      </c>
      <c r="G1248">
        <v>20.728808580454601</v>
      </c>
      <c r="H1248">
        <v>0.66580807175168799</v>
      </c>
      <c r="I1248">
        <v>1.1145832674032301</v>
      </c>
      <c r="J1248">
        <v>-1.0309429667638901</v>
      </c>
      <c r="K1248">
        <v>723.49491102120305</v>
      </c>
      <c r="L1248">
        <v>704.35504601884099</v>
      </c>
      <c r="M1248">
        <v>49.065960881374103</v>
      </c>
      <c r="N1248">
        <v>0.62394342284677295</v>
      </c>
      <c r="O1248">
        <v>25.054089138900899</v>
      </c>
      <c r="P1248">
        <v>46.854479983054397</v>
      </c>
      <c r="Q1248">
        <v>6.4791213260081998E-2</v>
      </c>
    </row>
    <row r="1249" spans="1:17" hidden="1" x14ac:dyDescent="0.3">
      <c r="A1249" t="s">
        <v>2660</v>
      </c>
      <c r="B1249" t="s">
        <v>2661</v>
      </c>
      <c r="C1249" t="s">
        <v>3128</v>
      </c>
      <c r="D1249" t="s">
        <v>21</v>
      </c>
      <c r="E1249">
        <v>1564.3683186000001</v>
      </c>
      <c r="F1249">
        <v>905.25</v>
      </c>
      <c r="G1249">
        <v>757.29065745383605</v>
      </c>
      <c r="H1249">
        <v>14.4073880672192</v>
      </c>
      <c r="I1249">
        <v>122.39182243486</v>
      </c>
      <c r="J1249">
        <v>18.626710248100999</v>
      </c>
      <c r="K1249">
        <v>783.83624155899304</v>
      </c>
      <c r="L1249">
        <v>544.63271064182595</v>
      </c>
      <c r="M1249">
        <v>68.774514207188204</v>
      </c>
      <c r="N1249">
        <v>1.42784724569111</v>
      </c>
      <c r="O1249">
        <v>10.245788456227499</v>
      </c>
      <c r="P1249">
        <v>870.77747989276099</v>
      </c>
    </row>
    <row r="1250" spans="1:17" hidden="1" x14ac:dyDescent="0.3">
      <c r="A1250" t="s">
        <v>2662</v>
      </c>
      <c r="B1250" t="s">
        <v>2663</v>
      </c>
      <c r="C1250" t="s">
        <v>3128</v>
      </c>
      <c r="D1250" t="s">
        <v>48</v>
      </c>
      <c r="E1250">
        <v>1560.4764454000001</v>
      </c>
      <c r="F1250">
        <v>123.49</v>
      </c>
      <c r="G1250">
        <v>70.886474912482697</v>
      </c>
      <c r="H1250">
        <v>-9.5785551503763209</v>
      </c>
      <c r="I1250">
        <v>7.70717659214053</v>
      </c>
      <c r="J1250">
        <v>-5.9270662317395502</v>
      </c>
      <c r="K1250">
        <v>143.413122994156</v>
      </c>
      <c r="L1250">
        <v>128.94923797956201</v>
      </c>
      <c r="M1250">
        <v>29.766940507040498</v>
      </c>
      <c r="N1250">
        <v>0.97660299267109096</v>
      </c>
      <c r="O1250">
        <v>65.195562393716003</v>
      </c>
      <c r="P1250">
        <v>92.052877138413606</v>
      </c>
      <c r="Q1250">
        <v>0.17510343867672401</v>
      </c>
    </row>
    <row r="1251" spans="1:17" hidden="1" x14ac:dyDescent="0.3">
      <c r="A1251" t="s">
        <v>2664</v>
      </c>
      <c r="B1251" t="s">
        <v>2665</v>
      </c>
      <c r="C1251" t="s">
        <v>3128</v>
      </c>
      <c r="D1251" t="s">
        <v>123</v>
      </c>
      <c r="E1251">
        <v>1558.4624352000001</v>
      </c>
      <c r="F1251">
        <v>52.8</v>
      </c>
      <c r="G1251">
        <v>-19.235900295429001</v>
      </c>
      <c r="H1251">
        <v>-0.10998236068643701</v>
      </c>
      <c r="I1251">
        <v>-12.6323261752944</v>
      </c>
      <c r="J1251">
        <v>0.89250328524376599</v>
      </c>
      <c r="K1251">
        <v>57.180498750767804</v>
      </c>
      <c r="L1251">
        <v>57.851064622471803</v>
      </c>
      <c r="M1251">
        <v>27.881949815373801</v>
      </c>
      <c r="N1251">
        <v>0.34850589937441301</v>
      </c>
      <c r="O1251">
        <v>63.446969696969703</v>
      </c>
      <c r="P1251">
        <v>15.1581243184296</v>
      </c>
      <c r="Q1251">
        <v>8.4234849501694006E-2</v>
      </c>
    </row>
    <row r="1252" spans="1:17" hidden="1" x14ac:dyDescent="0.3">
      <c r="A1252" t="s">
        <v>2666</v>
      </c>
      <c r="B1252" t="s">
        <v>2667</v>
      </c>
      <c r="C1252" t="s">
        <v>3128</v>
      </c>
      <c r="D1252" t="s">
        <v>75</v>
      </c>
      <c r="E1252">
        <v>1557.7341849299901</v>
      </c>
      <c r="F1252">
        <v>27.79</v>
      </c>
      <c r="G1252">
        <v>-39.909092284410498</v>
      </c>
      <c r="H1252">
        <v>-3.8159497245068099</v>
      </c>
      <c r="I1252">
        <v>-32.178220309363297</v>
      </c>
      <c r="J1252">
        <v>-3.8091354379831599</v>
      </c>
      <c r="K1252">
        <v>31.495952678641899</v>
      </c>
      <c r="L1252">
        <v>34.6800005540386</v>
      </c>
      <c r="M1252">
        <v>20.2503306384376</v>
      </c>
      <c r="N1252">
        <v>0.42652876841229398</v>
      </c>
      <c r="O1252">
        <v>74.883051457358704</v>
      </c>
      <c r="P1252">
        <v>0.68840579710143202</v>
      </c>
    </row>
    <row r="1253" spans="1:17" hidden="1" x14ac:dyDescent="0.3">
      <c r="A1253" t="s">
        <v>2668</v>
      </c>
      <c r="B1253" t="s">
        <v>2669</v>
      </c>
      <c r="C1253" t="s">
        <v>3128</v>
      </c>
      <c r="D1253" t="s">
        <v>475</v>
      </c>
      <c r="E1253">
        <v>1555.9898423299901</v>
      </c>
      <c r="F1253">
        <v>5079.75</v>
      </c>
      <c r="G1253">
        <v>-36.490495207319597</v>
      </c>
      <c r="H1253">
        <v>1.8782071811207399</v>
      </c>
      <c r="I1253">
        <v>-7.6440028695761404</v>
      </c>
      <c r="J1253">
        <v>0.90265167332569496</v>
      </c>
      <c r="K1253">
        <v>5382.4507010337102</v>
      </c>
      <c r="L1253">
        <v>5630.2745723991202</v>
      </c>
      <c r="M1253">
        <v>33.154014607546401</v>
      </c>
      <c r="N1253">
        <v>0.72818484617851198</v>
      </c>
      <c r="O1253">
        <v>25.970766277868002</v>
      </c>
      <c r="P1253">
        <v>13.793682795698899</v>
      </c>
      <c r="Q1253">
        <v>-0.123772835863854</v>
      </c>
    </row>
    <row r="1254" spans="1:17" hidden="1" x14ac:dyDescent="0.3">
      <c r="A1254" t="s">
        <v>2670</v>
      </c>
      <c r="B1254" t="s">
        <v>2671</v>
      </c>
      <c r="C1254" t="s">
        <v>3128</v>
      </c>
      <c r="D1254" t="s">
        <v>196</v>
      </c>
      <c r="E1254">
        <v>1553.2875809100001</v>
      </c>
      <c r="F1254">
        <v>378.3</v>
      </c>
      <c r="G1254">
        <v>-37.748541145445799</v>
      </c>
      <c r="H1254">
        <v>-2.66228253216372</v>
      </c>
      <c r="I1254">
        <v>-39.095214841770002</v>
      </c>
      <c r="J1254">
        <v>-1.00315033877527</v>
      </c>
      <c r="K1254">
        <v>414.787347928641</v>
      </c>
      <c r="L1254">
        <v>460.47089833976901</v>
      </c>
      <c r="M1254">
        <v>26.939538367085699</v>
      </c>
      <c r="N1254">
        <v>0.24899754283157099</v>
      </c>
      <c r="O1254">
        <v>69.442241607189999</v>
      </c>
      <c r="P1254">
        <v>4.1001651073197598</v>
      </c>
    </row>
    <row r="1255" spans="1:17" hidden="1" x14ac:dyDescent="0.3">
      <c r="A1255" t="s">
        <v>2672</v>
      </c>
      <c r="B1255" t="s">
        <v>2673</v>
      </c>
      <c r="C1255" t="s">
        <v>3128</v>
      </c>
      <c r="D1255" t="s">
        <v>229</v>
      </c>
      <c r="E1255">
        <v>1551.376152</v>
      </c>
      <c r="F1255">
        <v>858.1</v>
      </c>
      <c r="G1255">
        <v>62.738441323147399</v>
      </c>
      <c r="H1255">
        <v>-0.42450765440177401</v>
      </c>
      <c r="I1255">
        <v>53.287081356857399</v>
      </c>
      <c r="J1255">
        <v>-0.33052858845327199</v>
      </c>
      <c r="K1255">
        <v>905.74981111448005</v>
      </c>
      <c r="L1255">
        <v>741.38378811886901</v>
      </c>
      <c r="M1255">
        <v>28.383541731705598</v>
      </c>
      <c r="N1255">
        <v>0.42165776426850998</v>
      </c>
      <c r="O1255">
        <v>20.895000582682599</v>
      </c>
      <c r="P1255">
        <v>115.60301507537601</v>
      </c>
      <c r="Q1255">
        <v>4.1388308467857002E-2</v>
      </c>
    </row>
    <row r="1256" spans="1:17" hidden="1" x14ac:dyDescent="0.3">
      <c r="A1256" t="s">
        <v>2674</v>
      </c>
      <c r="B1256" t="s">
        <v>2675</v>
      </c>
      <c r="C1256" t="s">
        <v>3128</v>
      </c>
      <c r="D1256" t="s">
        <v>215</v>
      </c>
      <c r="E1256">
        <v>1550.56396776</v>
      </c>
      <c r="F1256">
        <v>651.9</v>
      </c>
      <c r="G1256">
        <v>49.711710487044101</v>
      </c>
      <c r="H1256">
        <v>-8.3988778524614407</v>
      </c>
      <c r="I1256">
        <v>55.209392643741602</v>
      </c>
      <c r="J1256">
        <v>-6.5303276469666702</v>
      </c>
      <c r="K1256">
        <v>759.15873377969206</v>
      </c>
      <c r="L1256">
        <v>588.27291365193196</v>
      </c>
      <c r="M1256">
        <v>21.2059007863771</v>
      </c>
      <c r="N1256">
        <v>0.35762300771571698</v>
      </c>
      <c r="O1256">
        <v>59.526000920386501</v>
      </c>
      <c r="P1256">
        <v>85.951650859302504</v>
      </c>
      <c r="Q1256">
        <v>0.19171266481362201</v>
      </c>
    </row>
    <row r="1257" spans="1:17" hidden="1" x14ac:dyDescent="0.3">
      <c r="A1257" t="s">
        <v>2676</v>
      </c>
      <c r="B1257" t="s">
        <v>2677</v>
      </c>
      <c r="C1257" t="s">
        <v>3128</v>
      </c>
      <c r="D1257" t="s">
        <v>350</v>
      </c>
      <c r="E1257">
        <v>1550.113744515</v>
      </c>
      <c r="F1257">
        <v>178.19</v>
      </c>
      <c r="G1257">
        <v>23.175436575203001</v>
      </c>
      <c r="H1257">
        <v>1.04371883751046</v>
      </c>
      <c r="I1257">
        <v>-15.1561316125202</v>
      </c>
      <c r="J1257">
        <v>3.6865718900211002</v>
      </c>
      <c r="K1257">
        <v>191.557820855871</v>
      </c>
      <c r="L1257">
        <v>190.09655584778201</v>
      </c>
      <c r="M1257">
        <v>36.165339010362302</v>
      </c>
      <c r="N1257">
        <v>0.80482985383759698</v>
      </c>
      <c r="O1257">
        <v>36.090689713227398</v>
      </c>
      <c r="P1257">
        <v>45.937755937755902</v>
      </c>
      <c r="Q1257">
        <v>6.8468264406431001E-2</v>
      </c>
    </row>
    <row r="1258" spans="1:17" hidden="1" x14ac:dyDescent="0.3">
      <c r="A1258" t="s">
        <v>2678</v>
      </c>
      <c r="B1258" t="s">
        <v>2679</v>
      </c>
      <c r="C1258" t="s">
        <v>3128</v>
      </c>
      <c r="D1258" t="s">
        <v>271</v>
      </c>
      <c r="E1258">
        <v>1548.0721160099999</v>
      </c>
      <c r="F1258">
        <v>279.3</v>
      </c>
      <c r="G1258">
        <v>39.906262133930603</v>
      </c>
      <c r="H1258">
        <v>-6.9234520007962796</v>
      </c>
      <c r="I1258">
        <v>37.053392006016203</v>
      </c>
      <c r="J1258">
        <v>-4.4691296647184702</v>
      </c>
      <c r="K1258">
        <v>305.08123805321702</v>
      </c>
      <c r="L1258">
        <v>269.43552983775498</v>
      </c>
      <c r="M1258">
        <v>34.925483013631798</v>
      </c>
      <c r="N1258">
        <v>1.5211659978705201</v>
      </c>
      <c r="O1258">
        <v>57.0712495524525</v>
      </c>
      <c r="P1258">
        <v>65.805877114870896</v>
      </c>
      <c r="Q1258">
        <v>0.15149603510833601</v>
      </c>
    </row>
    <row r="1259" spans="1:17" hidden="1" x14ac:dyDescent="0.3">
      <c r="A1259" t="s">
        <v>2680</v>
      </c>
      <c r="B1259" t="s">
        <v>2681</v>
      </c>
      <c r="C1259" t="s">
        <v>3128</v>
      </c>
      <c r="D1259" t="s">
        <v>287</v>
      </c>
      <c r="E1259">
        <v>1545.9622820950001</v>
      </c>
      <c r="F1259">
        <v>1033.55</v>
      </c>
      <c r="G1259">
        <v>-0.79020842206421404</v>
      </c>
      <c r="H1259">
        <v>1.00891197251166</v>
      </c>
      <c r="I1259">
        <v>17.964100696860299</v>
      </c>
      <c r="J1259">
        <v>3.7594503635864198</v>
      </c>
      <c r="K1259">
        <v>1112.4642976190501</v>
      </c>
      <c r="L1259">
        <v>1061.1108583021</v>
      </c>
      <c r="M1259">
        <v>36.7188158532472</v>
      </c>
      <c r="N1259">
        <v>0.57079884013285198</v>
      </c>
      <c r="O1259">
        <v>29.756663925305901</v>
      </c>
      <c r="P1259">
        <v>33.137962128043199</v>
      </c>
      <c r="Q1259">
        <v>0.108127461864874</v>
      </c>
    </row>
    <row r="1260" spans="1:17" hidden="1" x14ac:dyDescent="0.3">
      <c r="A1260" t="s">
        <v>2682</v>
      </c>
      <c r="B1260" t="s">
        <v>2683</v>
      </c>
      <c r="C1260" t="s">
        <v>3128</v>
      </c>
      <c r="D1260" t="s">
        <v>457</v>
      </c>
      <c r="E1260">
        <v>1537.7085</v>
      </c>
      <c r="F1260">
        <v>1018.35</v>
      </c>
      <c r="G1260">
        <v>-23.445454140334501</v>
      </c>
      <c r="H1260">
        <v>-6.0924622209759898</v>
      </c>
      <c r="I1260">
        <v>-20.267026911712101</v>
      </c>
      <c r="J1260">
        <v>-0.147097165066049</v>
      </c>
      <c r="K1260">
        <v>1159.7875510173601</v>
      </c>
      <c r="L1260">
        <v>1208.1308153825801</v>
      </c>
      <c r="M1260">
        <v>22.413653292874901</v>
      </c>
      <c r="N1260">
        <v>0.40895002346110998</v>
      </c>
      <c r="O1260">
        <v>57.607895124465998</v>
      </c>
      <c r="P1260">
        <v>0.32016550093587598</v>
      </c>
      <c r="Q1260">
        <v>4.8982996961408003E-2</v>
      </c>
    </row>
    <row r="1261" spans="1:17" hidden="1" x14ac:dyDescent="0.3">
      <c r="A1261" t="s">
        <v>2684</v>
      </c>
      <c r="B1261" t="s">
        <v>2685</v>
      </c>
      <c r="C1261" t="s">
        <v>3128</v>
      </c>
      <c r="D1261" t="s">
        <v>117</v>
      </c>
      <c r="E1261">
        <v>1534.2932000000001</v>
      </c>
      <c r="F1261">
        <v>758.05</v>
      </c>
      <c r="G1261">
        <v>0.57936184698318904</v>
      </c>
      <c r="H1261">
        <v>9.2016647884144191</v>
      </c>
      <c r="I1261">
        <v>8.8770953099794294</v>
      </c>
      <c r="J1261">
        <v>3.1692740873095402</v>
      </c>
      <c r="K1261">
        <v>762.62993091626595</v>
      </c>
      <c r="L1261">
        <v>692.63850366825102</v>
      </c>
      <c r="M1261">
        <v>37.831326021852703</v>
      </c>
      <c r="N1261">
        <v>0.52359023674427396</v>
      </c>
      <c r="O1261">
        <v>11.4570279005342</v>
      </c>
      <c r="P1261">
        <v>31.720243266724498</v>
      </c>
      <c r="Q1261">
        <v>0.109002248133448</v>
      </c>
    </row>
    <row r="1262" spans="1:17" hidden="1" x14ac:dyDescent="0.3">
      <c r="A1262" t="s">
        <v>2686</v>
      </c>
      <c r="B1262" t="s">
        <v>2687</v>
      </c>
      <c r="C1262" t="s">
        <v>3128</v>
      </c>
      <c r="D1262" t="s">
        <v>72</v>
      </c>
      <c r="E1262">
        <v>1534.06717056</v>
      </c>
      <c r="F1262">
        <v>344.1</v>
      </c>
      <c r="G1262">
        <v>65.186156669276102</v>
      </c>
      <c r="H1262">
        <v>-6.2259583141077997</v>
      </c>
      <c r="I1262">
        <v>13.292082197767799</v>
      </c>
      <c r="J1262">
        <v>7.9474450494560103E-2</v>
      </c>
      <c r="K1262">
        <v>356.71439315367098</v>
      </c>
      <c r="L1262">
        <v>316.46706775201</v>
      </c>
      <c r="M1262">
        <v>44.704735226609898</v>
      </c>
      <c r="N1262">
        <v>0.62687872337949202</v>
      </c>
      <c r="O1262">
        <v>29.075850043591899</v>
      </c>
      <c r="P1262">
        <v>104.092526690391</v>
      </c>
      <c r="Q1262">
        <v>8.6277697496388001E-2</v>
      </c>
    </row>
    <row r="1263" spans="1:17" hidden="1" x14ac:dyDescent="0.3">
      <c r="A1263" t="s">
        <v>2688</v>
      </c>
      <c r="B1263" t="s">
        <v>2689</v>
      </c>
      <c r="C1263" t="s">
        <v>3128</v>
      </c>
      <c r="D1263" t="s">
        <v>271</v>
      </c>
      <c r="E1263">
        <v>1530.8069114</v>
      </c>
      <c r="F1263">
        <v>243.7</v>
      </c>
      <c r="G1263">
        <v>-1.5296815582824601</v>
      </c>
      <c r="H1263">
        <v>1.18440480998939</v>
      </c>
      <c r="I1263">
        <v>18.279798950117598</v>
      </c>
      <c r="J1263">
        <v>-2.5741173748541</v>
      </c>
      <c r="K1263">
        <v>275.03156022426401</v>
      </c>
      <c r="L1263">
        <v>254.693218452618</v>
      </c>
      <c r="M1263">
        <v>29.389802391230798</v>
      </c>
      <c r="N1263">
        <v>0.868359880385004</v>
      </c>
      <c r="O1263">
        <v>53.180139515798103</v>
      </c>
      <c r="P1263">
        <v>63.447350771294403</v>
      </c>
      <c r="Q1263">
        <v>9.1314929076922999E-2</v>
      </c>
    </row>
    <row r="1264" spans="1:17" hidden="1" x14ac:dyDescent="0.3">
      <c r="A1264" t="s">
        <v>2690</v>
      </c>
      <c r="B1264" t="s">
        <v>2691</v>
      </c>
      <c r="C1264" t="s">
        <v>3128</v>
      </c>
      <c r="D1264" t="s">
        <v>404</v>
      </c>
      <c r="E1264">
        <v>1528.76170168</v>
      </c>
      <c r="F1264">
        <v>4790.05</v>
      </c>
      <c r="G1264">
        <v>48.564122374108003</v>
      </c>
      <c r="H1264">
        <v>33.722306496994896</v>
      </c>
      <c r="I1264">
        <v>51.771491062156599</v>
      </c>
      <c r="J1264">
        <v>25.7304090978792</v>
      </c>
      <c r="K1264">
        <v>4290.7187027618102</v>
      </c>
      <c r="L1264">
        <v>3764.9955361745001</v>
      </c>
      <c r="M1264">
        <v>55.5615625263477</v>
      </c>
      <c r="N1264">
        <v>2.5369245791061199</v>
      </c>
      <c r="O1264">
        <v>20.249266709115702</v>
      </c>
      <c r="P1264">
        <v>97.527835051546404</v>
      </c>
      <c r="Q1264">
        <v>4.3169249384091002E-2</v>
      </c>
    </row>
    <row r="1265" spans="1:17" hidden="1" x14ac:dyDescent="0.3">
      <c r="A1265" t="s">
        <v>2692</v>
      </c>
      <c r="B1265" t="s">
        <v>2693</v>
      </c>
      <c r="C1265" t="s">
        <v>3128</v>
      </c>
      <c r="D1265" t="s">
        <v>1544</v>
      </c>
      <c r="E1265">
        <v>1523.508504782</v>
      </c>
      <c r="F1265">
        <v>117.79</v>
      </c>
      <c r="G1265">
        <v>155.01179238133699</v>
      </c>
      <c r="H1265">
        <v>-0.87612092449260404</v>
      </c>
      <c r="I1265">
        <v>89.734162555429094</v>
      </c>
      <c r="J1265">
        <v>-5.26581797520012</v>
      </c>
      <c r="K1265">
        <v>119.78099364750101</v>
      </c>
      <c r="L1265">
        <v>86.780078200736199</v>
      </c>
      <c r="N1265">
        <v>0.56018792019999997</v>
      </c>
      <c r="O1265">
        <v>21.402495967399599</v>
      </c>
      <c r="P1265">
        <v>183.69460500963299</v>
      </c>
    </row>
    <row r="1266" spans="1:17" hidden="1" x14ac:dyDescent="0.3">
      <c r="A1266" t="s">
        <v>2694</v>
      </c>
      <c r="B1266" t="s">
        <v>2695</v>
      </c>
      <c r="C1266" t="s">
        <v>3128</v>
      </c>
      <c r="D1266" t="s">
        <v>21</v>
      </c>
      <c r="E1266">
        <v>1517.9187833399999</v>
      </c>
      <c r="F1266">
        <v>408.35</v>
      </c>
      <c r="G1266">
        <v>33.277621979817901</v>
      </c>
      <c r="H1266">
        <v>8.8266677968235392</v>
      </c>
      <c r="I1266">
        <v>8.2677279236380095</v>
      </c>
      <c r="J1266">
        <v>3.23049995990696E-2</v>
      </c>
      <c r="K1266">
        <v>400.57660119932302</v>
      </c>
      <c r="L1266">
        <v>363.79350929187098</v>
      </c>
      <c r="M1266">
        <v>49.645235611123503</v>
      </c>
      <c r="N1266">
        <v>1.1957439941677299</v>
      </c>
      <c r="O1266">
        <v>11.424023509244501</v>
      </c>
      <c r="P1266">
        <v>55.591541245951603</v>
      </c>
      <c r="Q1266">
        <v>6.6996985019380003E-3</v>
      </c>
    </row>
    <row r="1267" spans="1:17" hidden="1" x14ac:dyDescent="0.3">
      <c r="A1267" t="s">
        <v>2696</v>
      </c>
      <c r="B1267" t="s">
        <v>2697</v>
      </c>
      <c r="C1267" t="s">
        <v>3128</v>
      </c>
      <c r="D1267" t="s">
        <v>24</v>
      </c>
      <c r="E1267">
        <v>1517.853571544</v>
      </c>
      <c r="F1267">
        <v>142.81</v>
      </c>
      <c r="G1267">
        <v>-35.213949622861399</v>
      </c>
      <c r="H1267">
        <v>-7.9532139480613102</v>
      </c>
      <c r="I1267">
        <v>-34.8727376035799</v>
      </c>
      <c r="J1267">
        <v>0.676683035425382</v>
      </c>
      <c r="K1267">
        <v>165.147964040326</v>
      </c>
      <c r="L1267">
        <v>176.00619176630701</v>
      </c>
      <c r="M1267">
        <v>33.007187470131903</v>
      </c>
      <c r="N1267">
        <v>1.2442406523710201</v>
      </c>
      <c r="O1267">
        <v>52.440305300749202</v>
      </c>
      <c r="P1267">
        <v>9.3240450126311103</v>
      </c>
      <c r="Q1267">
        <v>-3.8292043767410001E-3</v>
      </c>
    </row>
    <row r="1268" spans="1:17" hidden="1" x14ac:dyDescent="0.3">
      <c r="A1268" t="s">
        <v>2698</v>
      </c>
      <c r="B1268" t="s">
        <v>2699</v>
      </c>
      <c r="C1268" t="s">
        <v>3128</v>
      </c>
      <c r="D1268" t="s">
        <v>528</v>
      </c>
      <c r="E1268">
        <v>1517.496280974</v>
      </c>
      <c r="F1268">
        <v>151.29</v>
      </c>
      <c r="G1268">
        <v>-15.406178527923201</v>
      </c>
      <c r="H1268">
        <v>-9.0808631709595407</v>
      </c>
      <c r="I1268">
        <v>-12.085314854522901</v>
      </c>
      <c r="J1268">
        <v>-4.7793310167701799</v>
      </c>
      <c r="K1268">
        <v>176.159830400213</v>
      </c>
      <c r="L1268">
        <v>163.25841452392899</v>
      </c>
      <c r="M1268">
        <v>21.214755810712301</v>
      </c>
      <c r="N1268">
        <v>0.297975058229969</v>
      </c>
      <c r="O1268">
        <v>52.614184678432103</v>
      </c>
      <c r="P1268">
        <v>38.038321167883197</v>
      </c>
      <c r="Q1268">
        <v>8.9670845542625999E-2</v>
      </c>
    </row>
    <row r="1269" spans="1:17" hidden="1" x14ac:dyDescent="0.3">
      <c r="A1269" t="s">
        <v>2700</v>
      </c>
      <c r="B1269" t="s">
        <v>2701</v>
      </c>
      <c r="C1269" t="s">
        <v>3128</v>
      </c>
      <c r="D1269" t="s">
        <v>138</v>
      </c>
      <c r="E1269">
        <v>1513.19075625</v>
      </c>
      <c r="F1269">
        <v>118.75</v>
      </c>
      <c r="G1269">
        <v>0.50367974128215498</v>
      </c>
      <c r="H1269">
        <v>9.3931427190861996</v>
      </c>
      <c r="I1269">
        <v>26.694712499312399</v>
      </c>
      <c r="J1269">
        <v>7.9334657180357304</v>
      </c>
      <c r="K1269">
        <v>120.979656488738</v>
      </c>
      <c r="L1269">
        <v>116.472928428985</v>
      </c>
      <c r="M1269">
        <v>47.468885420339198</v>
      </c>
      <c r="N1269">
        <v>0.72291745415757702</v>
      </c>
      <c r="O1269">
        <v>27.115789473684199</v>
      </c>
      <c r="P1269">
        <v>38.8888888888888</v>
      </c>
      <c r="Q1269">
        <v>7.5465542390355994E-2</v>
      </c>
    </row>
    <row r="1270" spans="1:17" hidden="1" x14ac:dyDescent="0.3">
      <c r="A1270" t="s">
        <v>2702</v>
      </c>
      <c r="B1270" t="s">
        <v>2703</v>
      </c>
      <c r="C1270" t="s">
        <v>3128</v>
      </c>
      <c r="D1270" t="s">
        <v>411</v>
      </c>
      <c r="E1270">
        <v>1511.2149334559999</v>
      </c>
      <c r="F1270">
        <v>74.209999999999994</v>
      </c>
      <c r="G1270">
        <v>-12.3540855103884</v>
      </c>
      <c r="H1270">
        <v>-4.3184266682374997</v>
      </c>
      <c r="I1270">
        <v>-8.22597660958081</v>
      </c>
      <c r="J1270">
        <v>0.226708602577953</v>
      </c>
      <c r="K1270">
        <v>81.424842150251095</v>
      </c>
      <c r="L1270">
        <v>81.197965355361902</v>
      </c>
      <c r="M1270">
        <v>30.845137864647199</v>
      </c>
      <c r="N1270">
        <v>0.32894281263387098</v>
      </c>
      <c r="O1270">
        <v>44.859183398463799</v>
      </c>
      <c r="P1270">
        <v>15.232919254658301</v>
      </c>
      <c r="Q1270">
        <v>5.0564229690122003E-2</v>
      </c>
    </row>
    <row r="1271" spans="1:17" hidden="1" x14ac:dyDescent="0.3">
      <c r="A1271" t="s">
        <v>2704</v>
      </c>
      <c r="B1271" t="s">
        <v>2705</v>
      </c>
      <c r="C1271" t="s">
        <v>3128</v>
      </c>
      <c r="D1271" t="s">
        <v>85</v>
      </c>
      <c r="E1271">
        <v>1509.4466244</v>
      </c>
      <c r="F1271">
        <v>226.2</v>
      </c>
      <c r="G1271">
        <v>56.5939121159157</v>
      </c>
      <c r="H1271">
        <v>-8.1160649504131293</v>
      </c>
      <c r="I1271">
        <v>100.27620645117599</v>
      </c>
      <c r="J1271">
        <v>-3.52241048865341</v>
      </c>
      <c r="K1271">
        <v>256.10944463437397</v>
      </c>
      <c r="L1271">
        <v>187.30375558218699</v>
      </c>
      <c r="M1271">
        <v>18.702257002886899</v>
      </c>
      <c r="N1271">
        <v>0.152100840831875</v>
      </c>
      <c r="O1271">
        <v>59.310344827586199</v>
      </c>
      <c r="P1271">
        <v>143.09511015583001</v>
      </c>
      <c r="Q1271">
        <v>0.102374393845762</v>
      </c>
    </row>
    <row r="1272" spans="1:17" hidden="1" x14ac:dyDescent="0.3">
      <c r="A1272" t="s">
        <v>2706</v>
      </c>
      <c r="B1272" t="s">
        <v>2707</v>
      </c>
      <c r="C1272" t="s">
        <v>3128</v>
      </c>
      <c r="D1272" t="s">
        <v>287</v>
      </c>
      <c r="E1272">
        <v>1508.9235000000001</v>
      </c>
      <c r="F1272">
        <v>274.25</v>
      </c>
      <c r="G1272">
        <v>53.515126436489403</v>
      </c>
      <c r="H1272">
        <v>2.7448902100652401</v>
      </c>
      <c r="I1272">
        <v>31.4743798555381</v>
      </c>
      <c r="J1272">
        <v>0.59661553737391004</v>
      </c>
      <c r="K1272">
        <v>296.18964519881399</v>
      </c>
      <c r="L1272">
        <v>256.124273959231</v>
      </c>
      <c r="M1272">
        <v>31.288830286407901</v>
      </c>
      <c r="N1272">
        <v>0.16975301555441699</v>
      </c>
      <c r="O1272">
        <v>31.248860528714602</v>
      </c>
      <c r="P1272">
        <v>84.060402684563698</v>
      </c>
    </row>
    <row r="1273" spans="1:17" hidden="1" x14ac:dyDescent="0.3">
      <c r="A1273" t="s">
        <v>2708</v>
      </c>
      <c r="B1273" t="s">
        <v>2709</v>
      </c>
      <c r="C1273" t="s">
        <v>3128</v>
      </c>
      <c r="D1273" t="s">
        <v>287</v>
      </c>
      <c r="E1273">
        <v>1505.114</v>
      </c>
      <c r="F1273">
        <v>515.45000000000005</v>
      </c>
      <c r="G1273">
        <v>12.1453784542707</v>
      </c>
      <c r="H1273">
        <v>2.2201693267665599</v>
      </c>
      <c r="I1273">
        <v>24.391959108175499</v>
      </c>
      <c r="J1273">
        <v>6.1938454944446297</v>
      </c>
      <c r="K1273">
        <v>521.99851577732602</v>
      </c>
      <c r="L1273">
        <v>468.89771520973801</v>
      </c>
      <c r="M1273">
        <v>40.8691596402927</v>
      </c>
      <c r="N1273">
        <v>0.95467101699965695</v>
      </c>
      <c r="O1273">
        <v>11.747017169463501</v>
      </c>
      <c r="P1273">
        <v>57.053625837903702</v>
      </c>
      <c r="Q1273">
        <v>2.1257939677326001E-2</v>
      </c>
    </row>
    <row r="1274" spans="1:17" hidden="1" x14ac:dyDescent="0.3">
      <c r="A1274" t="s">
        <v>2710</v>
      </c>
      <c r="B1274" t="s">
        <v>2711</v>
      </c>
      <c r="C1274" t="s">
        <v>3128</v>
      </c>
      <c r="D1274" t="s">
        <v>728</v>
      </c>
      <c r="E1274">
        <v>1502.0466694199999</v>
      </c>
      <c r="F1274">
        <v>256.77999999999997</v>
      </c>
      <c r="G1274">
        <v>1.3022389721421801</v>
      </c>
      <c r="H1274">
        <v>1.30037029003253</v>
      </c>
      <c r="I1274">
        <v>0.91079796511878597</v>
      </c>
      <c r="J1274">
        <v>2.31963640615011</v>
      </c>
      <c r="K1274">
        <v>267.88250936076201</v>
      </c>
      <c r="L1274">
        <v>255.212021050049</v>
      </c>
      <c r="M1274">
        <v>57.335343564974302</v>
      </c>
      <c r="N1274">
        <v>1.4613969169880201</v>
      </c>
      <c r="O1274">
        <v>12.0336474803333</v>
      </c>
      <c r="P1274">
        <v>22.9907079222147</v>
      </c>
      <c r="Q1274">
        <v>2.5420345253382999E-2</v>
      </c>
    </row>
    <row r="1275" spans="1:17" hidden="1" x14ac:dyDescent="0.3">
      <c r="A1275" t="s">
        <v>2712</v>
      </c>
      <c r="B1275" t="s">
        <v>2713</v>
      </c>
      <c r="C1275" t="s">
        <v>3128</v>
      </c>
      <c r="D1275" t="s">
        <v>385</v>
      </c>
      <c r="E1275">
        <v>1500.692</v>
      </c>
      <c r="F1275">
        <v>725</v>
      </c>
      <c r="G1275">
        <v>298.51521861343201</v>
      </c>
      <c r="H1275">
        <v>26.840970466555</v>
      </c>
      <c r="I1275">
        <v>374.34618577267599</v>
      </c>
      <c r="J1275">
        <v>8.6348837422505191</v>
      </c>
      <c r="K1275">
        <v>538.14974371282199</v>
      </c>
      <c r="L1275">
        <v>316.90509937971001</v>
      </c>
      <c r="M1275">
        <v>84.302951795826701</v>
      </c>
      <c r="N1275">
        <v>0.23840612155709301</v>
      </c>
      <c r="O1275">
        <v>0.68965517241379404</v>
      </c>
      <c r="P1275">
        <v>437.03703703703701</v>
      </c>
    </row>
    <row r="1276" spans="1:17" hidden="1" x14ac:dyDescent="0.3">
      <c r="A1276" t="s">
        <v>2714</v>
      </c>
      <c r="B1276" t="s">
        <v>2715</v>
      </c>
      <c r="C1276" t="s">
        <v>3128</v>
      </c>
      <c r="D1276" t="s">
        <v>138</v>
      </c>
      <c r="E1276">
        <v>1499.8016473799901</v>
      </c>
      <c r="F1276">
        <v>46.29</v>
      </c>
      <c r="G1276">
        <v>-11.604272048416099</v>
      </c>
      <c r="H1276">
        <v>-0.658175396817827</v>
      </c>
      <c r="I1276">
        <v>-29.3037061145764</v>
      </c>
      <c r="J1276">
        <v>5.8383235376104103</v>
      </c>
      <c r="K1276">
        <v>51.991907662435203</v>
      </c>
      <c r="L1276">
        <v>54.051810623263101</v>
      </c>
      <c r="M1276">
        <v>36.993694410261298</v>
      </c>
      <c r="N1276">
        <v>1.1312226199099999</v>
      </c>
      <c r="O1276">
        <v>68.999783970620001</v>
      </c>
      <c r="P1276">
        <v>13.040293040292999</v>
      </c>
      <c r="Q1276">
        <v>0.13036852232665599</v>
      </c>
    </row>
    <row r="1277" spans="1:17" hidden="1" x14ac:dyDescent="0.3">
      <c r="A1277" t="s">
        <v>2716</v>
      </c>
      <c r="B1277" t="s">
        <v>2717</v>
      </c>
      <c r="C1277" t="s">
        <v>3128</v>
      </c>
      <c r="D1277" t="s">
        <v>271</v>
      </c>
      <c r="E1277">
        <v>1498.93575096</v>
      </c>
      <c r="F1277">
        <v>428.6</v>
      </c>
      <c r="G1277">
        <v>-25.805405452096199</v>
      </c>
      <c r="H1277">
        <v>10.3178000436631</v>
      </c>
      <c r="I1277">
        <v>9.4591907581275603</v>
      </c>
      <c r="J1277">
        <v>7.4561306590236898</v>
      </c>
      <c r="K1277">
        <v>433.64445910553798</v>
      </c>
      <c r="L1277">
        <v>415.42675116646802</v>
      </c>
      <c r="M1277">
        <v>41.283695854339399</v>
      </c>
      <c r="N1277">
        <v>0.78732513981278995</v>
      </c>
      <c r="O1277">
        <v>16.752216518898699</v>
      </c>
      <c r="P1277">
        <v>47.462583863753601</v>
      </c>
      <c r="Q1277">
        <v>5.5645089868251001E-2</v>
      </c>
    </row>
    <row r="1278" spans="1:17" hidden="1" x14ac:dyDescent="0.3">
      <c r="A1278" t="s">
        <v>2718</v>
      </c>
      <c r="B1278" t="s">
        <v>2719</v>
      </c>
      <c r="C1278" t="s">
        <v>3128</v>
      </c>
      <c r="D1278" t="s">
        <v>411</v>
      </c>
      <c r="E1278">
        <v>1497.7587861</v>
      </c>
      <c r="F1278">
        <v>97.61</v>
      </c>
      <c r="G1278">
        <v>5.8472607538998798</v>
      </c>
      <c r="H1278">
        <v>2.3681951414506801</v>
      </c>
      <c r="I1278">
        <v>10.036372830219999</v>
      </c>
      <c r="J1278">
        <v>4.0965720005317596</v>
      </c>
      <c r="K1278">
        <v>100.15269839758299</v>
      </c>
      <c r="L1278">
        <v>99.462368317689098</v>
      </c>
      <c r="M1278">
        <v>37.455263874942297</v>
      </c>
      <c r="N1278">
        <v>0.61164721593218296</v>
      </c>
      <c r="O1278">
        <v>37.2810162893146</v>
      </c>
      <c r="P1278">
        <v>29.3704440026507</v>
      </c>
      <c r="Q1278">
        <v>0.11424564996677899</v>
      </c>
    </row>
    <row r="1279" spans="1:17" hidden="1" x14ac:dyDescent="0.3">
      <c r="A1279" t="s">
        <v>2720</v>
      </c>
      <c r="B1279" t="s">
        <v>2721</v>
      </c>
      <c r="C1279" t="s">
        <v>3128</v>
      </c>
      <c r="D1279" t="s">
        <v>2722</v>
      </c>
      <c r="E1279">
        <v>1496.53125</v>
      </c>
      <c r="F1279">
        <v>18.78</v>
      </c>
      <c r="G1279">
        <v>109.546128486599</v>
      </c>
      <c r="H1279">
        <v>9.1014482777653694</v>
      </c>
      <c r="I1279">
        <v>39.451710507736003</v>
      </c>
      <c r="J1279">
        <v>2.5862598949238702</v>
      </c>
      <c r="K1279">
        <v>17.119269222101899</v>
      </c>
      <c r="L1279">
        <v>15.200705958492399</v>
      </c>
      <c r="M1279">
        <v>52.795330228217402</v>
      </c>
      <c r="N1279">
        <v>0.73442960632046905</v>
      </c>
      <c r="O1279">
        <v>5.6975505857294904</v>
      </c>
      <c r="P1279">
        <v>146.45669291338501</v>
      </c>
      <c r="Q1279">
        <v>0.23850432650881501</v>
      </c>
    </row>
    <row r="1280" spans="1:17" hidden="1" x14ac:dyDescent="0.3">
      <c r="A1280" t="s">
        <v>2723</v>
      </c>
      <c r="B1280" t="s">
        <v>2724</v>
      </c>
      <c r="C1280" t="s">
        <v>3128</v>
      </c>
      <c r="D1280" t="s">
        <v>404</v>
      </c>
      <c r="E1280">
        <v>1495.79034858</v>
      </c>
      <c r="F1280">
        <v>479.1</v>
      </c>
      <c r="G1280">
        <v>-12.118945756145999</v>
      </c>
      <c r="H1280">
        <v>-3.86598850367825</v>
      </c>
      <c r="I1280">
        <v>-13.6616352206246</v>
      </c>
      <c r="J1280">
        <v>0.221977598029624</v>
      </c>
      <c r="K1280">
        <v>515.97136157274497</v>
      </c>
      <c r="L1280">
        <v>512.06015824025906</v>
      </c>
      <c r="M1280">
        <v>25.928206159689498</v>
      </c>
      <c r="N1280">
        <v>0.240247686602927</v>
      </c>
      <c r="O1280">
        <v>58.307242746816897</v>
      </c>
      <c r="P1280">
        <v>9.4835466179159003</v>
      </c>
      <c r="Q1280">
        <v>1.0001101174386001E-2</v>
      </c>
    </row>
    <row r="1281" spans="1:17" hidden="1" x14ac:dyDescent="0.3">
      <c r="A1281" t="s">
        <v>2725</v>
      </c>
      <c r="B1281" t="s">
        <v>2726</v>
      </c>
      <c r="C1281" t="s">
        <v>3128</v>
      </c>
      <c r="D1281" t="s">
        <v>404</v>
      </c>
      <c r="E1281">
        <v>1495.5358000000001</v>
      </c>
      <c r="F1281">
        <v>1403.6</v>
      </c>
      <c r="G1281">
        <v>214.62307145827899</v>
      </c>
      <c r="H1281">
        <v>4.3465816654343401</v>
      </c>
      <c r="I1281">
        <v>75.892794900722905</v>
      </c>
      <c r="J1281">
        <v>-4.39842699623531</v>
      </c>
      <c r="K1281">
        <v>1416.5902568961101</v>
      </c>
      <c r="L1281">
        <v>1029.4167084998401</v>
      </c>
      <c r="M1281">
        <v>24.471237786384801</v>
      </c>
      <c r="N1281">
        <v>0.78073745536257899</v>
      </c>
      <c r="O1281">
        <v>22.200056996295199</v>
      </c>
      <c r="P1281">
        <v>264.52408778080701</v>
      </c>
      <c r="Q1281">
        <v>0.15403802779341499</v>
      </c>
    </row>
    <row r="1282" spans="1:17" hidden="1" x14ac:dyDescent="0.3">
      <c r="A1282" t="s">
        <v>2727</v>
      </c>
      <c r="B1282" t="s">
        <v>2728</v>
      </c>
      <c r="C1282" t="s">
        <v>3128</v>
      </c>
      <c r="D1282" t="s">
        <v>165</v>
      </c>
      <c r="E1282">
        <v>1491.2737517999999</v>
      </c>
      <c r="F1282">
        <v>605.75</v>
      </c>
      <c r="G1282">
        <v>-55.4739610590293</v>
      </c>
      <c r="H1282">
        <v>23.373645296625501</v>
      </c>
      <c r="I1282">
        <v>4.1477764846860596</v>
      </c>
      <c r="J1282">
        <v>15.0910653977962</v>
      </c>
      <c r="K1282">
        <v>584.56997548272705</v>
      </c>
      <c r="L1282">
        <v>653.89715453608699</v>
      </c>
      <c r="M1282">
        <v>75.369582671560806</v>
      </c>
      <c r="N1282">
        <v>0.898254419054202</v>
      </c>
      <c r="O1282">
        <v>60.115559224102299</v>
      </c>
      <c r="P1282">
        <v>33.4986225895316</v>
      </c>
      <c r="Q1282">
        <v>-5.4245752333829996E-3</v>
      </c>
    </row>
    <row r="1283" spans="1:17" hidden="1" x14ac:dyDescent="0.3">
      <c r="A1283" t="s">
        <v>2729</v>
      </c>
      <c r="B1283" t="s">
        <v>2730</v>
      </c>
      <c r="C1283" t="s">
        <v>3128</v>
      </c>
      <c r="D1283" t="s">
        <v>2731</v>
      </c>
      <c r="E1283">
        <v>1487.2886900000001</v>
      </c>
      <c r="F1283">
        <v>604</v>
      </c>
      <c r="G1283">
        <v>79.498049601311493</v>
      </c>
      <c r="H1283">
        <v>20.160470747538898</v>
      </c>
      <c r="I1283">
        <v>56.506465782106503</v>
      </c>
      <c r="J1283">
        <v>13.2597879213016</v>
      </c>
      <c r="K1283">
        <v>528.88035913935198</v>
      </c>
      <c r="L1283">
        <v>432.68071419730501</v>
      </c>
      <c r="M1283">
        <v>88.926385361043899</v>
      </c>
      <c r="N1283">
        <v>0.98922461675183204</v>
      </c>
      <c r="O1283">
        <v>4.6357615894039697</v>
      </c>
      <c r="P1283">
        <v>129.65779467680599</v>
      </c>
    </row>
    <row r="1284" spans="1:17" hidden="1" x14ac:dyDescent="0.3">
      <c r="A1284" t="s">
        <v>2732</v>
      </c>
      <c r="B1284" t="s">
        <v>2733</v>
      </c>
      <c r="C1284" t="s">
        <v>3128</v>
      </c>
      <c r="D1284" t="s">
        <v>117</v>
      </c>
      <c r="E1284">
        <v>1481.9892682</v>
      </c>
      <c r="F1284">
        <v>1163</v>
      </c>
      <c r="G1284">
        <v>694.40162021446099</v>
      </c>
      <c r="H1284">
        <v>31.213743169462099</v>
      </c>
      <c r="I1284">
        <v>51.112411142999697</v>
      </c>
      <c r="J1284">
        <v>27.545863400015101</v>
      </c>
      <c r="K1284">
        <v>969.75689883831103</v>
      </c>
      <c r="L1284">
        <v>763.56895737871503</v>
      </c>
      <c r="M1284">
        <v>73.546257043204093</v>
      </c>
      <c r="N1284">
        <v>2.9288946228346702</v>
      </c>
      <c r="O1284">
        <v>13.241616509028299</v>
      </c>
      <c r="P1284">
        <v>715.56802244039204</v>
      </c>
      <c r="Q1284">
        <v>0.196159890399524</v>
      </c>
    </row>
    <row r="1285" spans="1:17" hidden="1" x14ac:dyDescent="0.3">
      <c r="A1285" t="s">
        <v>2734</v>
      </c>
      <c r="B1285" t="s">
        <v>2735</v>
      </c>
      <c r="C1285" t="s">
        <v>3128</v>
      </c>
      <c r="D1285" t="s">
        <v>2736</v>
      </c>
      <c r="E1285">
        <v>1481.2245700000001</v>
      </c>
      <c r="F1285">
        <v>533.75</v>
      </c>
      <c r="G1285">
        <v>-36.397085939104898</v>
      </c>
      <c r="H1285">
        <v>-5.9065838164322999</v>
      </c>
      <c r="I1285">
        <v>-9.6604049646967702</v>
      </c>
      <c r="J1285">
        <v>-3.2170633730993199</v>
      </c>
      <c r="K1285">
        <v>619.63648034178698</v>
      </c>
      <c r="L1285">
        <v>602.77593138999202</v>
      </c>
      <c r="M1285">
        <v>22.149464815278801</v>
      </c>
      <c r="N1285">
        <v>1.3926451254396</v>
      </c>
      <c r="O1285">
        <v>58.201405152224801</v>
      </c>
      <c r="P1285">
        <v>13.563829787234001</v>
      </c>
      <c r="Q1285">
        <v>8.4214358058425004E-2</v>
      </c>
    </row>
    <row r="1286" spans="1:17" hidden="1" x14ac:dyDescent="0.3">
      <c r="A1286" t="s">
        <v>2737</v>
      </c>
      <c r="B1286" t="s">
        <v>2738</v>
      </c>
      <c r="C1286" t="s">
        <v>3128</v>
      </c>
      <c r="D1286" t="s">
        <v>51</v>
      </c>
      <c r="E1286">
        <v>1480.4827749649901</v>
      </c>
      <c r="F1286">
        <v>557.95000000000005</v>
      </c>
      <c r="G1286">
        <v>6.4963365911380198</v>
      </c>
      <c r="H1286">
        <v>-1.02862722951037</v>
      </c>
      <c r="I1286">
        <v>9.8632853075248708</v>
      </c>
      <c r="J1286">
        <v>-2.7734184728886802</v>
      </c>
      <c r="K1286">
        <v>610.59749004242406</v>
      </c>
      <c r="L1286">
        <v>562.264309247337</v>
      </c>
      <c r="M1286">
        <v>18.239717775043999</v>
      </c>
      <c r="N1286">
        <v>0.303222332236815</v>
      </c>
      <c r="O1286">
        <v>29.9489201541356</v>
      </c>
      <c r="P1286">
        <v>39.487499999999997</v>
      </c>
      <c r="Q1286">
        <v>3.5695136111951999E-2</v>
      </c>
    </row>
    <row r="1287" spans="1:17" hidden="1" x14ac:dyDescent="0.3">
      <c r="A1287" t="s">
        <v>2739</v>
      </c>
      <c r="B1287" t="s">
        <v>2740</v>
      </c>
      <c r="C1287" t="s">
        <v>3128</v>
      </c>
      <c r="D1287" t="s">
        <v>123</v>
      </c>
      <c r="E1287">
        <v>1475.2520642069901</v>
      </c>
      <c r="F1287">
        <v>13.69</v>
      </c>
      <c r="G1287">
        <v>-17.120724360605902</v>
      </c>
      <c r="H1287">
        <v>4.3139703617002798</v>
      </c>
      <c r="I1287">
        <v>-28.3986091940473</v>
      </c>
      <c r="J1287">
        <v>0.19446737301963701</v>
      </c>
      <c r="K1287">
        <v>14.6848288571798</v>
      </c>
      <c r="L1287">
        <v>15.7982665653075</v>
      </c>
      <c r="M1287">
        <v>28.6300359271677</v>
      </c>
      <c r="N1287">
        <v>0.59023878156845699</v>
      </c>
      <c r="O1287">
        <v>92.513852827941605</v>
      </c>
      <c r="P1287">
        <v>5.3076923076923004</v>
      </c>
      <c r="Q1287">
        <v>4.3205098781843997E-2</v>
      </c>
    </row>
    <row r="1288" spans="1:17" hidden="1" x14ac:dyDescent="0.3">
      <c r="A1288" t="s">
        <v>2741</v>
      </c>
      <c r="B1288" t="s">
        <v>2742</v>
      </c>
      <c r="C1288" t="s">
        <v>3128</v>
      </c>
      <c r="D1288" t="s">
        <v>215</v>
      </c>
      <c r="E1288">
        <v>1474.74483751</v>
      </c>
      <c r="F1288">
        <v>785.35</v>
      </c>
      <c r="G1288">
        <v>72.866951696243206</v>
      </c>
      <c r="H1288">
        <v>-1.0158202187712899</v>
      </c>
      <c r="I1288">
        <v>-26.802942957235</v>
      </c>
      <c r="J1288">
        <v>2.82432415763894</v>
      </c>
      <c r="K1288">
        <v>848.818051538134</v>
      </c>
      <c r="L1288">
        <v>814.375193092892</v>
      </c>
      <c r="M1288">
        <v>38.503286279239397</v>
      </c>
      <c r="N1288">
        <v>0.75096794176862303</v>
      </c>
      <c r="O1288">
        <v>63.041955815878197</v>
      </c>
      <c r="P1288">
        <v>98.822784810126507</v>
      </c>
      <c r="Q1288">
        <v>0.118696255207281</v>
      </c>
    </row>
    <row r="1289" spans="1:17" hidden="1" x14ac:dyDescent="0.3">
      <c r="A1289" t="s">
        <v>2743</v>
      </c>
      <c r="B1289" t="s">
        <v>2744</v>
      </c>
      <c r="C1289" t="s">
        <v>3128</v>
      </c>
      <c r="D1289" t="s">
        <v>464</v>
      </c>
      <c r="E1289">
        <v>1471.5703483100001</v>
      </c>
      <c r="F1289">
        <v>606.85</v>
      </c>
      <c r="G1289">
        <v>-36.570319421163397</v>
      </c>
      <c r="H1289">
        <v>21.801926177510701</v>
      </c>
      <c r="I1289">
        <v>-12.4680500169447</v>
      </c>
      <c r="J1289">
        <v>17.085669261193999</v>
      </c>
      <c r="K1289">
        <v>542.39228682728697</v>
      </c>
      <c r="L1289">
        <v>623.70407421892605</v>
      </c>
      <c r="M1289">
        <v>75.478529477222096</v>
      </c>
      <c r="N1289">
        <v>2.12649411598266</v>
      </c>
      <c r="O1289">
        <v>37.554585152838399</v>
      </c>
      <c r="P1289">
        <v>36.401438525511303</v>
      </c>
      <c r="Q1289">
        <v>3.3309118884399999E-4</v>
      </c>
    </row>
    <row r="1290" spans="1:17" hidden="1" x14ac:dyDescent="0.3">
      <c r="A1290" t="s">
        <v>2745</v>
      </c>
      <c r="B1290" t="s">
        <v>2746</v>
      </c>
      <c r="C1290" t="s">
        <v>3128</v>
      </c>
      <c r="D1290" t="s">
        <v>117</v>
      </c>
      <c r="E1290">
        <v>1460.6306503200001</v>
      </c>
      <c r="F1290">
        <v>213.39</v>
      </c>
      <c r="G1290">
        <v>-45.776895071717902</v>
      </c>
      <c r="H1290">
        <v>-12.737975736432</v>
      </c>
      <c r="I1290">
        <v>-27.373149990970202</v>
      </c>
      <c r="J1290">
        <v>-6.1066197680296398E-2</v>
      </c>
      <c r="K1290">
        <v>248.53140739179599</v>
      </c>
      <c r="L1290">
        <v>263.27625382121198</v>
      </c>
      <c r="M1290">
        <v>26.377372636530499</v>
      </c>
      <c r="N1290">
        <v>0.52449049929598601</v>
      </c>
      <c r="O1290">
        <v>87.731383851164495</v>
      </c>
      <c r="P1290">
        <v>0.45664250070613899</v>
      </c>
      <c r="Q1290">
        <v>0.12278080678883101</v>
      </c>
    </row>
    <row r="1291" spans="1:17" hidden="1" x14ac:dyDescent="0.3">
      <c r="A1291" t="s">
        <v>2747</v>
      </c>
      <c r="B1291" t="s">
        <v>2748</v>
      </c>
      <c r="C1291" t="s">
        <v>3128</v>
      </c>
      <c r="D1291" t="s">
        <v>404</v>
      </c>
      <c r="E1291">
        <v>1453.630662</v>
      </c>
      <c r="F1291">
        <v>187</v>
      </c>
      <c r="G1291">
        <v>23.794838084146502</v>
      </c>
      <c r="H1291">
        <v>6.9065545999357898</v>
      </c>
      <c r="I1291">
        <v>37.9864947291181</v>
      </c>
      <c r="J1291">
        <v>-4.6182566756108798</v>
      </c>
      <c r="K1291">
        <v>178.54771045724701</v>
      </c>
      <c r="L1291">
        <v>142.016004658101</v>
      </c>
      <c r="M1291">
        <v>36.261709631216</v>
      </c>
      <c r="N1291">
        <v>0.26039500340324201</v>
      </c>
      <c r="O1291">
        <v>48.877005347593503</v>
      </c>
      <c r="P1291">
        <v>91.6965658636596</v>
      </c>
      <c r="Q1291">
        <v>4.1008562529473998E-2</v>
      </c>
    </row>
    <row r="1292" spans="1:17" hidden="1" x14ac:dyDescent="0.3">
      <c r="A1292" t="s">
        <v>2749</v>
      </c>
      <c r="B1292" t="s">
        <v>2750</v>
      </c>
      <c r="C1292" t="s">
        <v>3128</v>
      </c>
      <c r="D1292" t="s">
        <v>120</v>
      </c>
      <c r="E1292">
        <v>1452.9069388600001</v>
      </c>
      <c r="F1292">
        <v>652.6</v>
      </c>
      <c r="G1292">
        <v>-6.6651301845238198</v>
      </c>
      <c r="H1292">
        <v>-7.4214063884143897</v>
      </c>
      <c r="I1292">
        <v>13.9902441566608</v>
      </c>
      <c r="J1292">
        <v>-11.701756304519201</v>
      </c>
      <c r="K1292">
        <v>763.88507107975101</v>
      </c>
      <c r="L1292">
        <v>673.56271979210896</v>
      </c>
      <c r="M1292">
        <v>16.098919420186199</v>
      </c>
      <c r="N1292">
        <v>0.33912375810578299</v>
      </c>
      <c r="O1292">
        <v>30.232914495862602</v>
      </c>
      <c r="P1292">
        <v>30.716074111166701</v>
      </c>
      <c r="Q1292">
        <v>-8.1130973932448003E-2</v>
      </c>
    </row>
    <row r="1293" spans="1:17" hidden="1" x14ac:dyDescent="0.3">
      <c r="A1293" t="s">
        <v>2751</v>
      </c>
      <c r="B1293" t="s">
        <v>2752</v>
      </c>
      <c r="C1293" t="s">
        <v>3128</v>
      </c>
      <c r="D1293" t="s">
        <v>284</v>
      </c>
      <c r="E1293">
        <v>1449.0482107949999</v>
      </c>
      <c r="F1293">
        <v>810.45</v>
      </c>
      <c r="G1293">
        <v>-46.062148681310397</v>
      </c>
      <c r="H1293">
        <v>-1.3001973087590599</v>
      </c>
      <c r="I1293">
        <v>-1.9272871690887601</v>
      </c>
      <c r="J1293">
        <v>3.60554569524776</v>
      </c>
      <c r="K1293">
        <v>894.84983686971702</v>
      </c>
      <c r="L1293">
        <v>923.20215338244702</v>
      </c>
      <c r="M1293">
        <v>37.615750261602997</v>
      </c>
      <c r="N1293">
        <v>0.65745640634939195</v>
      </c>
      <c r="O1293">
        <v>54.235301375778803</v>
      </c>
      <c r="P1293">
        <v>20.084456956586099</v>
      </c>
      <c r="Q1293">
        <v>-2.2072551232892999E-2</v>
      </c>
    </row>
    <row r="1294" spans="1:17" hidden="1" x14ac:dyDescent="0.3">
      <c r="A1294" t="s">
        <v>2753</v>
      </c>
      <c r="B1294" t="s">
        <v>2754</v>
      </c>
      <c r="C1294" t="s">
        <v>3128</v>
      </c>
      <c r="D1294" t="s">
        <v>271</v>
      </c>
      <c r="E1294">
        <v>1443.17635</v>
      </c>
      <c r="F1294">
        <v>1139.05</v>
      </c>
      <c r="G1294">
        <v>29.272744574570901</v>
      </c>
      <c r="H1294">
        <v>49.730039730624298</v>
      </c>
      <c r="I1294">
        <v>43.856642689264298</v>
      </c>
      <c r="J1294">
        <v>12.827519289033001</v>
      </c>
      <c r="M1294">
        <v>53.647158754543298</v>
      </c>
      <c r="O1294">
        <v>17.865765330757998</v>
      </c>
      <c r="P1294">
        <v>67.016129032257993</v>
      </c>
    </row>
    <row r="1295" spans="1:17" hidden="1" x14ac:dyDescent="0.3">
      <c r="A1295" t="s">
        <v>2755</v>
      </c>
      <c r="B1295" t="s">
        <v>2756</v>
      </c>
      <c r="C1295" t="s">
        <v>3128</v>
      </c>
      <c r="D1295" t="s">
        <v>173</v>
      </c>
      <c r="E1295">
        <v>1440.7366456499999</v>
      </c>
      <c r="F1295">
        <v>731.65</v>
      </c>
      <c r="G1295">
        <v>1.0808826529328499</v>
      </c>
      <c r="H1295">
        <v>30.153042802820899</v>
      </c>
      <c r="I1295">
        <v>15.664780767626199</v>
      </c>
      <c r="J1295">
        <v>6.15639279226858E-2</v>
      </c>
      <c r="O1295">
        <v>15.068680379963</v>
      </c>
      <c r="P1295">
        <v>35.115420129270497</v>
      </c>
    </row>
    <row r="1296" spans="1:17" hidden="1" x14ac:dyDescent="0.3">
      <c r="A1296" t="s">
        <v>2757</v>
      </c>
      <c r="B1296" t="s">
        <v>2758</v>
      </c>
      <c r="C1296" t="s">
        <v>3128</v>
      </c>
      <c r="D1296" t="s">
        <v>798</v>
      </c>
      <c r="E1296">
        <v>1440.291665</v>
      </c>
      <c r="F1296">
        <v>236</v>
      </c>
      <c r="G1296">
        <v>84.140252841489598</v>
      </c>
      <c r="H1296">
        <v>-7.8409016352458698</v>
      </c>
      <c r="I1296">
        <v>-14.322926316085001</v>
      </c>
      <c r="J1296">
        <v>-2.06907769517287</v>
      </c>
      <c r="K1296">
        <v>267.87912882392902</v>
      </c>
      <c r="L1296">
        <v>264.74493496916199</v>
      </c>
      <c r="M1296">
        <v>32.961565065352303</v>
      </c>
      <c r="N1296">
        <v>1.4401589358985101</v>
      </c>
      <c r="O1296">
        <v>88.559322033898297</v>
      </c>
      <c r="P1296">
        <v>113.768115942028</v>
      </c>
      <c r="Q1296">
        <v>5.6878027818225999E-2</v>
      </c>
    </row>
    <row r="1297" spans="1:17" hidden="1" x14ac:dyDescent="0.3">
      <c r="A1297" t="s">
        <v>2759</v>
      </c>
      <c r="B1297" t="s">
        <v>2760</v>
      </c>
      <c r="C1297" t="s">
        <v>3128</v>
      </c>
      <c r="D1297" t="s">
        <v>69</v>
      </c>
      <c r="E1297">
        <v>1438.84831567999</v>
      </c>
      <c r="F1297">
        <v>260.45</v>
      </c>
      <c r="G1297">
        <v>57.652684626111501</v>
      </c>
      <c r="H1297">
        <v>-5.0569301884721698</v>
      </c>
      <c r="I1297">
        <v>69.041231559699696</v>
      </c>
      <c r="J1297">
        <v>3.4326407682002702</v>
      </c>
      <c r="K1297">
        <v>276.38222912411402</v>
      </c>
      <c r="L1297">
        <v>224.18185806986301</v>
      </c>
      <c r="M1297">
        <v>32.578746272727599</v>
      </c>
      <c r="N1297">
        <v>0.33920180128067501</v>
      </c>
      <c r="O1297">
        <v>42.676137454405797</v>
      </c>
      <c r="P1297">
        <v>83.415492957746395</v>
      </c>
      <c r="Q1297">
        <v>6.6606254099094001E-2</v>
      </c>
    </row>
    <row r="1298" spans="1:17" hidden="1" x14ac:dyDescent="0.3">
      <c r="A1298" t="s">
        <v>2761</v>
      </c>
      <c r="B1298" t="s">
        <v>2762</v>
      </c>
      <c r="C1298" t="s">
        <v>3128</v>
      </c>
      <c r="D1298" t="s">
        <v>1656</v>
      </c>
      <c r="E1298">
        <v>1435.89975</v>
      </c>
      <c r="F1298">
        <v>138.30000000000001</v>
      </c>
      <c r="G1298">
        <v>1261.8335977740601</v>
      </c>
      <c r="H1298">
        <v>14.109705573906799</v>
      </c>
      <c r="I1298">
        <v>322.25470519108802</v>
      </c>
      <c r="J1298">
        <v>10.2426162041299</v>
      </c>
      <c r="K1298">
        <v>103.336578862068</v>
      </c>
      <c r="L1298">
        <v>62.415965231334702</v>
      </c>
      <c r="M1298">
        <v>90.171380539298994</v>
      </c>
      <c r="N1298">
        <v>1.1041345372276501</v>
      </c>
      <c r="O1298">
        <v>0</v>
      </c>
      <c r="P1298">
        <v>1355.78947368421</v>
      </c>
    </row>
    <row r="1299" spans="1:17" hidden="1" x14ac:dyDescent="0.3">
      <c r="A1299" t="s">
        <v>2763</v>
      </c>
      <c r="B1299" t="s">
        <v>2764</v>
      </c>
      <c r="C1299" t="s">
        <v>3128</v>
      </c>
      <c r="D1299" t="s">
        <v>21</v>
      </c>
      <c r="E1299">
        <v>1431.697228428</v>
      </c>
      <c r="F1299">
        <v>224.73</v>
      </c>
      <c r="G1299">
        <v>45.423664490154998</v>
      </c>
      <c r="H1299">
        <v>18.558497495639799</v>
      </c>
      <c r="I1299">
        <v>47.606175134045401</v>
      </c>
      <c r="J1299">
        <v>0.91650442718607295</v>
      </c>
      <c r="K1299">
        <v>208.879341101569</v>
      </c>
      <c r="L1299">
        <v>179.353274847248</v>
      </c>
      <c r="M1299">
        <v>58.938738943752497</v>
      </c>
      <c r="N1299">
        <v>0.56705981572177999</v>
      </c>
      <c r="O1299">
        <v>11.2001067948204</v>
      </c>
      <c r="P1299">
        <v>79.640287769784095</v>
      </c>
      <c r="Q1299">
        <v>6.8964956274177994E-2</v>
      </c>
    </row>
    <row r="1300" spans="1:17" hidden="1" x14ac:dyDescent="0.3">
      <c r="A1300" t="s">
        <v>2765</v>
      </c>
      <c r="B1300" t="s">
        <v>2766</v>
      </c>
      <c r="C1300" t="s">
        <v>3128</v>
      </c>
      <c r="D1300" t="s">
        <v>48</v>
      </c>
      <c r="E1300">
        <v>1426.2847872</v>
      </c>
      <c r="F1300">
        <v>249.6</v>
      </c>
      <c r="G1300">
        <v>244.28015707128699</v>
      </c>
      <c r="H1300">
        <v>17.597138402843999</v>
      </c>
      <c r="I1300">
        <v>87.2063157645388</v>
      </c>
      <c r="J1300">
        <v>-4.0465916640253097</v>
      </c>
      <c r="K1300">
        <v>235.75658377588201</v>
      </c>
      <c r="L1300">
        <v>165.298162872229</v>
      </c>
      <c r="M1300">
        <v>34.404606467333601</v>
      </c>
      <c r="N1300">
        <v>0.44539846761595597</v>
      </c>
      <c r="O1300">
        <v>23.337339743589698</v>
      </c>
      <c r="P1300">
        <v>272.53731343283499</v>
      </c>
      <c r="Q1300">
        <v>0.14529823846296999</v>
      </c>
    </row>
    <row r="1301" spans="1:17" hidden="1" x14ac:dyDescent="0.3">
      <c r="A1301" t="s">
        <v>2767</v>
      </c>
      <c r="B1301" t="s">
        <v>2768</v>
      </c>
      <c r="C1301" t="s">
        <v>3128</v>
      </c>
      <c r="D1301" t="s">
        <v>69</v>
      </c>
      <c r="E1301">
        <v>1426.1736000000001</v>
      </c>
      <c r="F1301">
        <v>46400</v>
      </c>
      <c r="G1301">
        <v>136.61137555184601</v>
      </c>
      <c r="H1301">
        <v>0.19625368099319901</v>
      </c>
      <c r="I1301">
        <v>71.879034350300898</v>
      </c>
      <c r="J1301">
        <v>1.69463640615012</v>
      </c>
      <c r="K1301">
        <v>49138.667261246301</v>
      </c>
      <c r="L1301">
        <v>41576.185152010199</v>
      </c>
      <c r="M1301">
        <v>37.881279668625602</v>
      </c>
      <c r="N1301">
        <v>0.45239361702127601</v>
      </c>
      <c r="O1301">
        <v>44.3943965517241</v>
      </c>
      <c r="P1301">
        <v>157.777777777777</v>
      </c>
      <c r="Q1301">
        <v>9.1644677359282001E-2</v>
      </c>
    </row>
    <row r="1302" spans="1:17" hidden="1" x14ac:dyDescent="0.3">
      <c r="A1302" t="s">
        <v>2769</v>
      </c>
      <c r="B1302" t="s">
        <v>2770</v>
      </c>
      <c r="C1302" t="s">
        <v>3128</v>
      </c>
      <c r="D1302" t="s">
        <v>512</v>
      </c>
      <c r="E1302">
        <v>1419.5226</v>
      </c>
      <c r="F1302">
        <v>135.58000000000001</v>
      </c>
      <c r="G1302">
        <v>13.004800149130901</v>
      </c>
      <c r="H1302">
        <v>-0.75398902939453105</v>
      </c>
      <c r="I1302">
        <v>-24.288118678764</v>
      </c>
      <c r="J1302">
        <v>3.2310235225281199</v>
      </c>
      <c r="K1302">
        <v>149.54654956403701</v>
      </c>
      <c r="L1302">
        <v>142.16980908968301</v>
      </c>
      <c r="M1302">
        <v>30.752684338741801</v>
      </c>
      <c r="N1302">
        <v>0.48902602507446702</v>
      </c>
      <c r="O1302">
        <v>34.975660126862302</v>
      </c>
      <c r="P1302">
        <v>51.316964285714299</v>
      </c>
      <c r="Q1302">
        <v>6.2632723519861003E-2</v>
      </c>
    </row>
    <row r="1303" spans="1:17" hidden="1" x14ac:dyDescent="0.3">
      <c r="A1303" t="s">
        <v>2771</v>
      </c>
      <c r="B1303" t="s">
        <v>2772</v>
      </c>
      <c r="C1303" t="s">
        <v>3128</v>
      </c>
      <c r="D1303" t="s">
        <v>2215</v>
      </c>
      <c r="E1303">
        <v>1419.3524560000001</v>
      </c>
      <c r="F1303">
        <v>897.2</v>
      </c>
      <c r="G1303">
        <v>-41.880435453219697</v>
      </c>
      <c r="H1303">
        <v>-2.68890775491194</v>
      </c>
      <c r="I1303">
        <v>-28.703939812812902</v>
      </c>
      <c r="J1303">
        <v>-11.418354024109</v>
      </c>
      <c r="K1303">
        <v>1049.1435188119101</v>
      </c>
      <c r="L1303">
        <v>1104.6984958436501</v>
      </c>
      <c r="M1303">
        <v>24.957222963807698</v>
      </c>
      <c r="N1303">
        <v>2.0372611283550901</v>
      </c>
      <c r="O1303">
        <v>61.719794917521099</v>
      </c>
      <c r="P1303">
        <v>0.69584736251402302</v>
      </c>
      <c r="Q1303">
        <v>8.4003352496285003E-2</v>
      </c>
    </row>
    <row r="1304" spans="1:17" hidden="1" x14ac:dyDescent="0.3">
      <c r="A1304" t="s">
        <v>2773</v>
      </c>
      <c r="B1304" t="s">
        <v>2774</v>
      </c>
      <c r="C1304" t="s">
        <v>3128</v>
      </c>
      <c r="D1304" t="s">
        <v>48</v>
      </c>
      <c r="E1304">
        <v>1415.3964527119999</v>
      </c>
      <c r="F1304">
        <v>199.21</v>
      </c>
      <c r="G1304">
        <v>219.36351230398299</v>
      </c>
      <c r="H1304">
        <v>-13.4019706719084</v>
      </c>
      <c r="I1304">
        <v>46.479347598328303</v>
      </c>
      <c r="J1304">
        <v>-5.8064458449321101</v>
      </c>
      <c r="K1304">
        <v>230.940689011519</v>
      </c>
      <c r="L1304">
        <v>182.297675000406</v>
      </c>
      <c r="M1304">
        <v>25.770061627463001</v>
      </c>
      <c r="N1304">
        <v>0.25036590912843798</v>
      </c>
      <c r="O1304">
        <v>52.050599869484401</v>
      </c>
      <c r="P1304">
        <v>243.169681309216</v>
      </c>
      <c r="Q1304">
        <v>0.191285859796201</v>
      </c>
    </row>
    <row r="1305" spans="1:17" hidden="1" x14ac:dyDescent="0.3">
      <c r="A1305" t="s">
        <v>2775</v>
      </c>
      <c r="B1305" t="s">
        <v>2776</v>
      </c>
      <c r="C1305" t="s">
        <v>3128</v>
      </c>
      <c r="D1305" t="s">
        <v>271</v>
      </c>
      <c r="E1305">
        <v>1414.4</v>
      </c>
      <c r="F1305">
        <v>1088</v>
      </c>
      <c r="G1305">
        <v>38.586919850274903</v>
      </c>
      <c r="H1305">
        <v>-2.30988665771577</v>
      </c>
      <c r="I1305">
        <v>-16.366915388186101</v>
      </c>
      <c r="J1305">
        <v>-2.1331732502638001</v>
      </c>
      <c r="K1305">
        <v>1184.02894949905</v>
      </c>
      <c r="L1305">
        <v>1102.5781059542101</v>
      </c>
      <c r="M1305">
        <v>28.6536846665919</v>
      </c>
      <c r="N1305">
        <v>0.472868798677129</v>
      </c>
      <c r="O1305">
        <v>44.292279411764703</v>
      </c>
      <c r="P1305">
        <v>72.821856881899706</v>
      </c>
      <c r="Q1305">
        <v>5.775914668176E-2</v>
      </c>
    </row>
    <row r="1306" spans="1:17" hidden="1" x14ac:dyDescent="0.3">
      <c r="A1306" t="s">
        <v>2777</v>
      </c>
      <c r="B1306" t="s">
        <v>2778</v>
      </c>
      <c r="C1306" t="s">
        <v>3128</v>
      </c>
      <c r="D1306" t="s">
        <v>234</v>
      </c>
      <c r="E1306">
        <v>1412.4840861600001</v>
      </c>
      <c r="F1306">
        <v>842.8</v>
      </c>
      <c r="G1306">
        <v>5.8378171833517198</v>
      </c>
      <c r="H1306">
        <v>15.660239089470201</v>
      </c>
      <c r="I1306">
        <v>69.994072465339002</v>
      </c>
      <c r="J1306">
        <v>11.8320131578608</v>
      </c>
      <c r="K1306">
        <v>762.82301100150198</v>
      </c>
      <c r="L1306">
        <v>649.58576221943304</v>
      </c>
      <c r="M1306">
        <v>72.683631149958899</v>
      </c>
      <c r="N1306">
        <v>0.50448512668897505</v>
      </c>
      <c r="O1306">
        <v>19.862363550071201</v>
      </c>
      <c r="P1306">
        <v>151.58208955223799</v>
      </c>
      <c r="Q1306">
        <v>0.191148288426019</v>
      </c>
    </row>
    <row r="1307" spans="1:17" hidden="1" x14ac:dyDescent="0.3">
      <c r="A1307" t="s">
        <v>2779</v>
      </c>
      <c r="B1307" t="s">
        <v>2780</v>
      </c>
      <c r="C1307" t="s">
        <v>3128</v>
      </c>
      <c r="D1307" t="s">
        <v>2248</v>
      </c>
      <c r="E1307">
        <v>1412.14047968</v>
      </c>
      <c r="F1307">
        <v>287.95</v>
      </c>
      <c r="G1307">
        <v>10.047997409521299</v>
      </c>
      <c r="H1307">
        <v>1.2139114950977301</v>
      </c>
      <c r="I1307">
        <v>24.631895524214698</v>
      </c>
      <c r="J1307">
        <v>-1.81219419494277</v>
      </c>
      <c r="K1307">
        <v>306.20622478552502</v>
      </c>
      <c r="M1307">
        <v>27.074846176906899</v>
      </c>
      <c r="N1307">
        <v>8.9195688868288298E-2</v>
      </c>
      <c r="O1307">
        <v>44.7299878451119</v>
      </c>
      <c r="P1307">
        <v>37.775119617224803</v>
      </c>
    </row>
    <row r="1308" spans="1:17" hidden="1" x14ac:dyDescent="0.3">
      <c r="A1308" t="s">
        <v>2781</v>
      </c>
      <c r="B1308" t="s">
        <v>2782</v>
      </c>
      <c r="C1308" t="s">
        <v>3128</v>
      </c>
      <c r="D1308" t="s">
        <v>51</v>
      </c>
      <c r="E1308">
        <v>1410.5938504000001</v>
      </c>
      <c r="F1308">
        <v>532</v>
      </c>
      <c r="G1308">
        <v>11.9833912917764</v>
      </c>
      <c r="H1308">
        <v>24.832670910484801</v>
      </c>
      <c r="I1308">
        <v>57.2862776537401</v>
      </c>
      <c r="J1308">
        <v>-4.1810466539591502</v>
      </c>
      <c r="K1308">
        <v>477.67395122772399</v>
      </c>
      <c r="L1308">
        <v>401.28305199115698</v>
      </c>
      <c r="M1308">
        <v>44.881041519455003</v>
      </c>
      <c r="N1308">
        <v>1.8051347254255701</v>
      </c>
      <c r="O1308">
        <v>18.204887218045101</v>
      </c>
      <c r="P1308">
        <v>94.4444444444444</v>
      </c>
      <c r="Q1308">
        <v>0.13020274712447</v>
      </c>
    </row>
    <row r="1309" spans="1:17" hidden="1" x14ac:dyDescent="0.3">
      <c r="A1309" t="s">
        <v>2783</v>
      </c>
      <c r="B1309" t="s">
        <v>2784</v>
      </c>
      <c r="C1309" t="s">
        <v>3128</v>
      </c>
      <c r="D1309" t="s">
        <v>21</v>
      </c>
      <c r="E1309">
        <v>1403.94019766</v>
      </c>
      <c r="F1309">
        <v>249.7</v>
      </c>
      <c r="G1309">
        <v>92.070147731370497</v>
      </c>
      <c r="H1309">
        <v>-1.85091139322543</v>
      </c>
      <c r="I1309">
        <v>78.999064079026198</v>
      </c>
      <c r="J1309">
        <v>-0.79636317030051795</v>
      </c>
      <c r="K1309">
        <v>269.93064730678998</v>
      </c>
      <c r="L1309">
        <v>214.421182937776</v>
      </c>
      <c r="M1309">
        <v>30.975117965557999</v>
      </c>
      <c r="N1309">
        <v>0.26973627193233302</v>
      </c>
      <c r="O1309">
        <v>28.113736483780499</v>
      </c>
      <c r="P1309">
        <v>117.13043478260801</v>
      </c>
      <c r="Q1309">
        <v>8.7633599624330996E-2</v>
      </c>
    </row>
    <row r="1310" spans="1:17" hidden="1" x14ac:dyDescent="0.3">
      <c r="A1310" t="s">
        <v>2785</v>
      </c>
      <c r="B1310" t="s">
        <v>2786</v>
      </c>
      <c r="C1310" t="s">
        <v>3128</v>
      </c>
      <c r="D1310" t="s">
        <v>708</v>
      </c>
      <c r="E1310">
        <v>1395.544684688</v>
      </c>
      <c r="F1310">
        <v>63.88</v>
      </c>
      <c r="G1310">
        <v>48.276568596350202</v>
      </c>
      <c r="H1310">
        <v>5.0380073046553999</v>
      </c>
      <c r="I1310">
        <v>17.096101890698499</v>
      </c>
      <c r="J1310">
        <v>8.4110543165978893</v>
      </c>
      <c r="K1310">
        <v>66.324166155179896</v>
      </c>
      <c r="L1310">
        <v>60.757699503034097</v>
      </c>
      <c r="M1310">
        <v>40.0978320439417</v>
      </c>
      <c r="N1310">
        <v>0.41783429898742902</v>
      </c>
      <c r="O1310">
        <v>21.321227301189701</v>
      </c>
      <c r="P1310">
        <v>70.346666666666593</v>
      </c>
      <c r="Q1310">
        <v>0.17944327056748199</v>
      </c>
    </row>
    <row r="1311" spans="1:17" hidden="1" x14ac:dyDescent="0.3">
      <c r="A1311" t="s">
        <v>2787</v>
      </c>
      <c r="B1311" t="s">
        <v>2788</v>
      </c>
      <c r="C1311" t="s">
        <v>3128</v>
      </c>
      <c r="D1311" t="s">
        <v>475</v>
      </c>
      <c r="E1311">
        <v>1387.68075348</v>
      </c>
      <c r="F1311">
        <v>396.2</v>
      </c>
      <c r="G1311">
        <v>1.6672669726428899</v>
      </c>
      <c r="H1311">
        <v>-4.7407159629574602</v>
      </c>
      <c r="I1311">
        <v>17.930380866763699</v>
      </c>
      <c r="J1311">
        <v>-4.0055238861036502</v>
      </c>
      <c r="K1311">
        <v>445.867006822348</v>
      </c>
      <c r="L1311">
        <v>400.35980151986502</v>
      </c>
      <c r="M1311">
        <v>22.6368183368708</v>
      </c>
      <c r="N1311">
        <v>0.26556267725404797</v>
      </c>
      <c r="O1311">
        <v>41.014639071176198</v>
      </c>
      <c r="P1311">
        <v>31.105228325612099</v>
      </c>
      <c r="Q1311">
        <v>4.9876994800776002E-2</v>
      </c>
    </row>
    <row r="1312" spans="1:17" hidden="1" x14ac:dyDescent="0.3">
      <c r="A1312" t="s">
        <v>2789</v>
      </c>
      <c r="B1312" t="s">
        <v>2790</v>
      </c>
      <c r="C1312" t="s">
        <v>3128</v>
      </c>
      <c r="D1312" t="s">
        <v>215</v>
      </c>
      <c r="E1312">
        <v>1387.3391999999999</v>
      </c>
      <c r="F1312">
        <v>1111.6500000000001</v>
      </c>
      <c r="G1312">
        <v>10.968389168339799</v>
      </c>
      <c r="H1312">
        <v>-4.34614593694912</v>
      </c>
      <c r="I1312">
        <v>5.0569636266484901</v>
      </c>
      <c r="J1312">
        <v>-0.30433208853524402</v>
      </c>
      <c r="K1312">
        <v>1254.3982389934899</v>
      </c>
      <c r="L1312">
        <v>1156.36229123413</v>
      </c>
      <c r="M1312">
        <v>20.503352146816699</v>
      </c>
      <c r="N1312">
        <v>0.46981888759414903</v>
      </c>
      <c r="O1312">
        <v>34.934556739980998</v>
      </c>
      <c r="P1312">
        <v>36.382039013617899</v>
      </c>
      <c r="Q1312">
        <v>2.8827787028464998E-2</v>
      </c>
    </row>
    <row r="1313" spans="1:17" hidden="1" x14ac:dyDescent="0.3">
      <c r="A1313" t="s">
        <v>2791</v>
      </c>
      <c r="B1313" t="s">
        <v>2792</v>
      </c>
      <c r="C1313" t="s">
        <v>3128</v>
      </c>
      <c r="D1313" t="s">
        <v>287</v>
      </c>
      <c r="E1313">
        <v>1385.6156071099999</v>
      </c>
      <c r="F1313">
        <v>970.55</v>
      </c>
      <c r="G1313">
        <v>144.30132206290901</v>
      </c>
      <c r="H1313">
        <v>-7.7219818916728897</v>
      </c>
      <c r="I1313">
        <v>69.369272538508596</v>
      </c>
      <c r="J1313">
        <v>2.3203308160468099</v>
      </c>
      <c r="K1313">
        <v>1017.84790534502</v>
      </c>
      <c r="L1313">
        <v>784.68330497037698</v>
      </c>
      <c r="M1313">
        <v>26.845334882873001</v>
      </c>
      <c r="N1313">
        <v>0.95891943969488802</v>
      </c>
      <c r="O1313">
        <v>26.732265210447601</v>
      </c>
      <c r="P1313">
        <v>174.47680995475099</v>
      </c>
      <c r="Q1313">
        <v>0.16605359547217499</v>
      </c>
    </row>
    <row r="1314" spans="1:17" hidden="1" x14ac:dyDescent="0.3">
      <c r="A1314" t="s">
        <v>2793</v>
      </c>
      <c r="B1314" t="s">
        <v>2794</v>
      </c>
      <c r="C1314" t="s">
        <v>3128</v>
      </c>
      <c r="D1314" t="s">
        <v>2795</v>
      </c>
      <c r="E1314">
        <v>1384.0495728000001</v>
      </c>
      <c r="F1314">
        <v>614</v>
      </c>
      <c r="G1314">
        <v>387.11174346943301</v>
      </c>
      <c r="H1314">
        <v>38.169215239363801</v>
      </c>
      <c r="I1314">
        <v>18.8900615370714</v>
      </c>
      <c r="J1314">
        <v>0.57828420489226096</v>
      </c>
      <c r="K1314">
        <v>567.60072487093396</v>
      </c>
      <c r="L1314">
        <v>491.16131797798897</v>
      </c>
      <c r="M1314">
        <v>55.710426140123197</v>
      </c>
      <c r="N1314">
        <v>1.1626559243313599</v>
      </c>
      <c r="O1314">
        <v>29.967426710097701</v>
      </c>
      <c r="P1314">
        <v>408.278145695364</v>
      </c>
    </row>
    <row r="1315" spans="1:17" hidden="1" x14ac:dyDescent="0.3">
      <c r="A1315" t="s">
        <v>2796</v>
      </c>
      <c r="B1315" t="s">
        <v>2797</v>
      </c>
      <c r="C1315" t="s">
        <v>3128</v>
      </c>
      <c r="D1315" t="s">
        <v>51</v>
      </c>
      <c r="E1315">
        <v>1378.6985400000001</v>
      </c>
      <c r="F1315">
        <v>2339.9499999999998</v>
      </c>
      <c r="G1315">
        <v>50.762326649895599</v>
      </c>
      <c r="H1315">
        <v>-6.0608812626819599</v>
      </c>
      <c r="I1315">
        <v>21.816859365496398</v>
      </c>
      <c r="J1315">
        <v>-3.4789381867045099</v>
      </c>
      <c r="K1315">
        <v>2504.08488220956</v>
      </c>
      <c r="L1315">
        <v>2093.9539082394799</v>
      </c>
      <c r="M1315">
        <v>26.430220743385</v>
      </c>
      <c r="N1315">
        <v>0.42029927676716</v>
      </c>
      <c r="O1315">
        <v>21.145750977584999</v>
      </c>
      <c r="P1315">
        <v>94.995833333333294</v>
      </c>
    </row>
    <row r="1316" spans="1:17" hidden="1" x14ac:dyDescent="0.3">
      <c r="A1316" t="s">
        <v>2798</v>
      </c>
      <c r="B1316" t="s">
        <v>2799</v>
      </c>
      <c r="C1316" t="s">
        <v>3128</v>
      </c>
      <c r="D1316" t="s">
        <v>21</v>
      </c>
      <c r="E1316">
        <v>1377.38592642</v>
      </c>
      <c r="F1316">
        <v>141.4</v>
      </c>
      <c r="G1316">
        <v>50.957760890319697</v>
      </c>
      <c r="H1316">
        <v>4.3490670896959198</v>
      </c>
      <c r="I1316">
        <v>43.0471255183921</v>
      </c>
      <c r="J1316">
        <v>2.1232837229366002</v>
      </c>
      <c r="K1316">
        <v>144.54904859013899</v>
      </c>
      <c r="L1316">
        <v>126.620602634139</v>
      </c>
      <c r="M1316">
        <v>41.551543611090999</v>
      </c>
      <c r="N1316">
        <v>1.2850220081288599</v>
      </c>
      <c r="O1316">
        <v>30.3394625176803</v>
      </c>
      <c r="P1316">
        <v>74.352651048088703</v>
      </c>
      <c r="Q1316">
        <v>0.10479905260009</v>
      </c>
    </row>
    <row r="1317" spans="1:17" hidden="1" x14ac:dyDescent="0.3">
      <c r="A1317" t="s">
        <v>2800</v>
      </c>
      <c r="B1317" t="s">
        <v>2801</v>
      </c>
      <c r="C1317" t="s">
        <v>3128</v>
      </c>
      <c r="D1317" t="s">
        <v>215</v>
      </c>
      <c r="E1317">
        <v>1376.0113114999999</v>
      </c>
      <c r="F1317">
        <v>1538</v>
      </c>
      <c r="G1317">
        <v>66.223180472820104</v>
      </c>
      <c r="H1317">
        <v>-7.25627336748658</v>
      </c>
      <c r="I1317">
        <v>37.641051777734702</v>
      </c>
      <c r="J1317">
        <v>-5.18338150091299</v>
      </c>
      <c r="K1317">
        <v>1617.4410641940699</v>
      </c>
      <c r="L1317">
        <v>1282.04444646466</v>
      </c>
      <c r="M1317">
        <v>27.0685352249664</v>
      </c>
      <c r="N1317">
        <v>0.54278761881964099</v>
      </c>
      <c r="O1317">
        <v>26.592977893368001</v>
      </c>
      <c r="P1317">
        <v>102.36842105263101</v>
      </c>
      <c r="Q1317">
        <v>0.127389063251692</v>
      </c>
    </row>
    <row r="1318" spans="1:17" hidden="1" x14ac:dyDescent="0.3">
      <c r="A1318" t="s">
        <v>2802</v>
      </c>
      <c r="B1318" t="s">
        <v>2803</v>
      </c>
      <c r="C1318" t="s">
        <v>3128</v>
      </c>
      <c r="D1318" t="s">
        <v>578</v>
      </c>
      <c r="E1318">
        <v>1375.1920101349999</v>
      </c>
      <c r="F1318">
        <v>24.73</v>
      </c>
      <c r="G1318">
        <v>-43.153783929400902</v>
      </c>
      <c r="H1318">
        <v>12.578001796806699</v>
      </c>
      <c r="I1318">
        <v>8.44075170271595</v>
      </c>
      <c r="J1318">
        <v>8.7259946875083898</v>
      </c>
      <c r="K1318">
        <v>23.742219321681599</v>
      </c>
      <c r="L1318">
        <v>24.595561930678901</v>
      </c>
      <c r="M1318">
        <v>63.7180681170463</v>
      </c>
      <c r="N1318">
        <v>0.59267893521953396</v>
      </c>
      <c r="O1318">
        <v>35.058633238980903</v>
      </c>
      <c r="P1318">
        <v>64.866666666666603</v>
      </c>
      <c r="Q1318">
        <v>0.255259328890236</v>
      </c>
    </row>
    <row r="1319" spans="1:17" hidden="1" x14ac:dyDescent="0.3">
      <c r="A1319" t="s">
        <v>2804</v>
      </c>
      <c r="B1319" t="s">
        <v>2805</v>
      </c>
      <c r="C1319" t="s">
        <v>3128</v>
      </c>
      <c r="D1319" t="s">
        <v>287</v>
      </c>
      <c r="E1319">
        <v>1372.447328066</v>
      </c>
      <c r="F1319">
        <v>145.94</v>
      </c>
      <c r="G1319">
        <v>47.4528929791528</v>
      </c>
      <c r="H1319">
        <v>7.5695500630591699</v>
      </c>
      <c r="I1319">
        <v>17.886579044412699</v>
      </c>
      <c r="J1319">
        <v>6.6965356283194204</v>
      </c>
      <c r="K1319">
        <v>148.163102187466</v>
      </c>
      <c r="L1319">
        <v>129.637931004438</v>
      </c>
      <c r="M1319">
        <v>41.3462876402441</v>
      </c>
      <c r="N1319">
        <v>0.717198018794026</v>
      </c>
      <c r="O1319">
        <v>21.9679320268603</v>
      </c>
      <c r="P1319">
        <v>78.1929181929181</v>
      </c>
      <c r="Q1319">
        <v>1.585029574816E-2</v>
      </c>
    </row>
    <row r="1320" spans="1:17" hidden="1" x14ac:dyDescent="0.3">
      <c r="A1320" t="s">
        <v>2806</v>
      </c>
      <c r="B1320" t="s">
        <v>2807</v>
      </c>
      <c r="C1320" t="s">
        <v>3128</v>
      </c>
      <c r="D1320" t="s">
        <v>755</v>
      </c>
      <c r="E1320">
        <v>1371.3507</v>
      </c>
      <c r="F1320">
        <v>16.09</v>
      </c>
      <c r="G1320">
        <v>-31.190168477853199</v>
      </c>
      <c r="H1320">
        <v>-19.427079157199199</v>
      </c>
      <c r="I1320">
        <v>-64.5830261681417</v>
      </c>
      <c r="J1320">
        <v>-0.34338114775179301</v>
      </c>
      <c r="K1320">
        <v>23.132235690264501</v>
      </c>
      <c r="L1320">
        <v>28.9598945046077</v>
      </c>
      <c r="M1320">
        <v>32.772628394484897</v>
      </c>
      <c r="N1320">
        <v>0.40431700330421599</v>
      </c>
      <c r="O1320">
        <v>181.23057799875599</v>
      </c>
      <c r="P1320">
        <v>12.281926029309099</v>
      </c>
      <c r="Q1320">
        <v>0.108371618886305</v>
      </c>
    </row>
    <row r="1321" spans="1:17" hidden="1" x14ac:dyDescent="0.3">
      <c r="A1321" t="s">
        <v>2808</v>
      </c>
      <c r="B1321" t="s">
        <v>2809</v>
      </c>
      <c r="C1321" t="s">
        <v>3128</v>
      </c>
      <c r="D1321" t="s">
        <v>2810</v>
      </c>
      <c r="E1321">
        <v>1370.09452545</v>
      </c>
      <c r="F1321">
        <v>1596.35</v>
      </c>
      <c r="G1321">
        <v>100.82636651276999</v>
      </c>
      <c r="H1321">
        <v>7.4027171517514097</v>
      </c>
      <c r="I1321">
        <v>94.090028886876794</v>
      </c>
      <c r="J1321">
        <v>1.92817836257108</v>
      </c>
      <c r="K1321">
        <v>1370.03550239527</v>
      </c>
      <c r="L1321">
        <v>1124.19228333572</v>
      </c>
      <c r="M1321">
        <v>72.540931457211897</v>
      </c>
      <c r="N1321">
        <v>1.6312649764629199</v>
      </c>
      <c r="O1321">
        <v>6.0951545713659296</v>
      </c>
      <c r="P1321">
        <v>141.87121212121201</v>
      </c>
      <c r="Q1321">
        <v>0.12667411554258201</v>
      </c>
    </row>
    <row r="1322" spans="1:17" hidden="1" x14ac:dyDescent="0.3">
      <c r="A1322" t="s">
        <v>2811</v>
      </c>
      <c r="B1322" t="s">
        <v>2812</v>
      </c>
      <c r="C1322" t="s">
        <v>3128</v>
      </c>
      <c r="D1322" t="s">
        <v>512</v>
      </c>
      <c r="E1322">
        <v>1363.3005104849999</v>
      </c>
      <c r="F1322">
        <v>400.85</v>
      </c>
      <c r="G1322">
        <v>92.677289425175999</v>
      </c>
      <c r="H1322">
        <v>5.3364515936151298</v>
      </c>
      <c r="I1322">
        <v>57.532132531546502</v>
      </c>
      <c r="J1322">
        <v>2.2143421234141698</v>
      </c>
      <c r="K1322">
        <v>393.60131025717499</v>
      </c>
      <c r="L1322">
        <v>323.38735551515703</v>
      </c>
      <c r="M1322">
        <v>41.217983190538902</v>
      </c>
      <c r="N1322">
        <v>0.48209884785461399</v>
      </c>
      <c r="O1322">
        <v>13.4713733316702</v>
      </c>
      <c r="P1322">
        <v>116.675675675675</v>
      </c>
      <c r="Q1322">
        <v>7.9060769229629999E-2</v>
      </c>
    </row>
    <row r="1323" spans="1:17" hidden="1" x14ac:dyDescent="0.3">
      <c r="A1323" t="s">
        <v>2813</v>
      </c>
      <c r="B1323" t="s">
        <v>2814</v>
      </c>
      <c r="C1323" t="s">
        <v>3128</v>
      </c>
      <c r="D1323" t="s">
        <v>144</v>
      </c>
      <c r="E1323">
        <v>1361.801253736</v>
      </c>
      <c r="F1323">
        <v>147.07</v>
      </c>
      <c r="G1323">
        <v>21.967417725407199</v>
      </c>
      <c r="H1323">
        <v>4.6758466434677901</v>
      </c>
      <c r="I1323">
        <v>-15.6582382688882</v>
      </c>
      <c r="J1323">
        <v>-0.84805163072394696</v>
      </c>
      <c r="K1323">
        <v>158.82744060354801</v>
      </c>
      <c r="L1323">
        <v>163.70663632536301</v>
      </c>
      <c r="M1323">
        <v>38.5097903643099</v>
      </c>
      <c r="N1323">
        <v>0.65609165111703505</v>
      </c>
      <c r="O1323">
        <v>81.920174066770898</v>
      </c>
      <c r="P1323">
        <v>45.613861386138602</v>
      </c>
      <c r="Q1323">
        <v>8.1071626755263998E-2</v>
      </c>
    </row>
    <row r="1324" spans="1:17" hidden="1" x14ac:dyDescent="0.3">
      <c r="A1324" t="s">
        <v>2815</v>
      </c>
      <c r="B1324" t="s">
        <v>2816</v>
      </c>
      <c r="C1324" t="s">
        <v>3128</v>
      </c>
      <c r="D1324" t="s">
        <v>54</v>
      </c>
      <c r="E1324">
        <v>1361.6718324000001</v>
      </c>
      <c r="F1324">
        <v>1298</v>
      </c>
      <c r="G1324">
        <v>-60.404301299051397</v>
      </c>
      <c r="H1324">
        <v>-6.9950322042402604</v>
      </c>
      <c r="I1324">
        <v>-41.744100594578299</v>
      </c>
      <c r="J1324">
        <v>-3.8697471322749002</v>
      </c>
      <c r="K1324">
        <v>1563.5766127521499</v>
      </c>
      <c r="L1324">
        <v>1841.72983098133</v>
      </c>
      <c r="M1324">
        <v>11.1880581241993</v>
      </c>
      <c r="N1324">
        <v>0.62922160002928196</v>
      </c>
      <c r="O1324">
        <v>106.471494607087</v>
      </c>
      <c r="P1324">
        <v>0.93312597200620995</v>
      </c>
      <c r="Q1324">
        <v>2.7501170905099001E-2</v>
      </c>
    </row>
    <row r="1325" spans="1:17" hidden="1" x14ac:dyDescent="0.3">
      <c r="A1325" t="s">
        <v>2817</v>
      </c>
      <c r="B1325" t="s">
        <v>2818</v>
      </c>
      <c r="C1325" t="s">
        <v>3128</v>
      </c>
      <c r="D1325" t="s">
        <v>578</v>
      </c>
      <c r="E1325">
        <v>1356.5938180650001</v>
      </c>
      <c r="F1325">
        <v>620.85</v>
      </c>
      <c r="G1325">
        <v>28.3099430250621</v>
      </c>
      <c r="H1325">
        <v>6.5252943858094099</v>
      </c>
      <c r="I1325">
        <v>-0.69864634710348394</v>
      </c>
      <c r="J1325">
        <v>11.3941913022925</v>
      </c>
      <c r="K1325">
        <v>642.21504414421997</v>
      </c>
      <c r="L1325">
        <v>591.101024709895</v>
      </c>
      <c r="M1325">
        <v>46.949605953282202</v>
      </c>
      <c r="N1325">
        <v>1.78217496743231</v>
      </c>
      <c r="O1325">
        <v>39.309011838608299</v>
      </c>
      <c r="P1325">
        <v>64.3547319655857</v>
      </c>
      <c r="Q1325">
        <v>3.9574005747132997E-2</v>
      </c>
    </row>
    <row r="1326" spans="1:17" hidden="1" x14ac:dyDescent="0.3">
      <c r="A1326" t="s">
        <v>2819</v>
      </c>
      <c r="B1326" t="s">
        <v>2820</v>
      </c>
      <c r="C1326" t="s">
        <v>3128</v>
      </c>
      <c r="D1326" t="s">
        <v>271</v>
      </c>
      <c r="E1326">
        <v>1355.2243719000001</v>
      </c>
      <c r="F1326">
        <v>2349.4</v>
      </c>
      <c r="G1326">
        <v>31.874017277049099</v>
      </c>
      <c r="H1326">
        <v>-16.397826087140601</v>
      </c>
      <c r="I1326">
        <v>11.9662899143957</v>
      </c>
      <c r="J1326">
        <v>-5.6208320219650103</v>
      </c>
      <c r="K1326">
        <v>2724.6867740736602</v>
      </c>
      <c r="L1326">
        <v>2356.26333748256</v>
      </c>
      <c r="M1326">
        <v>21.381360208628202</v>
      </c>
      <c r="N1326">
        <v>0.52371621571848403</v>
      </c>
      <c r="O1326">
        <v>48.931642121392599</v>
      </c>
      <c r="P1326">
        <v>85.210878990934106</v>
      </c>
      <c r="Q1326">
        <v>0.16176602526096401</v>
      </c>
    </row>
    <row r="1327" spans="1:17" hidden="1" x14ac:dyDescent="0.3">
      <c r="A1327" t="s">
        <v>2821</v>
      </c>
      <c r="B1327" t="s">
        <v>2822</v>
      </c>
      <c r="C1327" t="s">
        <v>3128</v>
      </c>
      <c r="D1327" t="s">
        <v>449</v>
      </c>
      <c r="E1327">
        <v>1350.6145609600001</v>
      </c>
      <c r="F1327">
        <v>91.84</v>
      </c>
      <c r="G1327">
        <v>-53.8596964729078</v>
      </c>
      <c r="H1327">
        <v>-5.3705048103442303</v>
      </c>
      <c r="I1327">
        <v>-20.226133636390301</v>
      </c>
      <c r="J1327">
        <v>0.52789450626047296</v>
      </c>
      <c r="K1327">
        <v>101.610050701207</v>
      </c>
      <c r="L1327">
        <v>108.110870390706</v>
      </c>
      <c r="M1327">
        <v>26.8055197691573</v>
      </c>
      <c r="N1327">
        <v>0.293193941426516</v>
      </c>
      <c r="O1327">
        <v>62.238675958188097</v>
      </c>
      <c r="P1327">
        <v>2.0444444444444398</v>
      </c>
      <c r="Q1327">
        <v>-6.8930207775743005E-2</v>
      </c>
    </row>
    <row r="1328" spans="1:17" hidden="1" x14ac:dyDescent="0.3">
      <c r="A1328" t="s">
        <v>2823</v>
      </c>
      <c r="B1328" t="s">
        <v>2824</v>
      </c>
      <c r="C1328" t="s">
        <v>3128</v>
      </c>
      <c r="D1328" t="s">
        <v>48</v>
      </c>
      <c r="E1328">
        <v>1347.4147499999999</v>
      </c>
      <c r="F1328">
        <v>341.55</v>
      </c>
      <c r="G1328">
        <v>-5.6412880706798099</v>
      </c>
      <c r="H1328">
        <v>-0.70126836153022298</v>
      </c>
      <c r="I1328">
        <v>-12.3748086209603</v>
      </c>
      <c r="J1328">
        <v>-0.92759627288545599</v>
      </c>
      <c r="K1328">
        <v>377.71558570721101</v>
      </c>
      <c r="L1328">
        <v>364.557943770772</v>
      </c>
      <c r="M1328">
        <v>29.599405588123801</v>
      </c>
      <c r="N1328">
        <v>0.40416128571367199</v>
      </c>
      <c r="O1328">
        <v>45.644854340506498</v>
      </c>
      <c r="P1328">
        <v>48.403215294373197</v>
      </c>
      <c r="Q1328">
        <v>7.1256497137132002E-2</v>
      </c>
    </row>
    <row r="1329" spans="1:17" hidden="1" x14ac:dyDescent="0.3">
      <c r="A1329" t="s">
        <v>2825</v>
      </c>
      <c r="B1329" t="s">
        <v>2826</v>
      </c>
      <c r="C1329" t="s">
        <v>3128</v>
      </c>
      <c r="D1329" t="s">
        <v>138</v>
      </c>
      <c r="E1329">
        <v>1347.1665054299999</v>
      </c>
      <c r="F1329">
        <v>327.3</v>
      </c>
      <c r="G1329">
        <v>20.5832729581313</v>
      </c>
      <c r="H1329">
        <v>-3.5015855281748398</v>
      </c>
      <c r="I1329">
        <v>-11.1875755189903</v>
      </c>
      <c r="J1329">
        <v>3.9231708430118402</v>
      </c>
      <c r="K1329">
        <v>356.18737026471399</v>
      </c>
      <c r="L1329">
        <v>332.791131857621</v>
      </c>
      <c r="M1329">
        <v>32.618006784168301</v>
      </c>
      <c r="N1329">
        <v>0.554932465906951</v>
      </c>
      <c r="O1329">
        <v>32.890314695997503</v>
      </c>
      <c r="P1329">
        <v>48.200135838804599</v>
      </c>
      <c r="Q1329">
        <v>6.8619756405109006E-2</v>
      </c>
    </row>
    <row r="1330" spans="1:17" hidden="1" x14ac:dyDescent="0.3">
      <c r="A1330" t="s">
        <v>2827</v>
      </c>
      <c r="B1330" t="s">
        <v>2828</v>
      </c>
      <c r="C1330" t="s">
        <v>3128</v>
      </c>
      <c r="D1330" t="s">
        <v>208</v>
      </c>
      <c r="E1330">
        <v>1343.78754531</v>
      </c>
      <c r="F1330">
        <v>2333</v>
      </c>
      <c r="G1330">
        <v>126.169934906324</v>
      </c>
      <c r="H1330">
        <v>7.5934042248234599</v>
      </c>
      <c r="I1330">
        <v>94.399577211987804</v>
      </c>
      <c r="J1330">
        <v>7.5591085295190403</v>
      </c>
      <c r="K1330">
        <v>2135.8966530129001</v>
      </c>
      <c r="L1330">
        <v>1631.1968469384799</v>
      </c>
      <c r="M1330">
        <v>46.1326458086358</v>
      </c>
      <c r="N1330">
        <v>0.33085385249223398</v>
      </c>
      <c r="O1330">
        <v>14.3806258036862</v>
      </c>
      <c r="P1330">
        <v>150.77931849940799</v>
      </c>
      <c r="Q1330">
        <v>0.12356642033899801</v>
      </c>
    </row>
    <row r="1331" spans="1:17" hidden="1" x14ac:dyDescent="0.3">
      <c r="A1331" t="s">
        <v>2829</v>
      </c>
      <c r="B1331" t="s">
        <v>2830</v>
      </c>
      <c r="C1331" t="s">
        <v>3128</v>
      </c>
      <c r="D1331" t="s">
        <v>249</v>
      </c>
      <c r="E1331">
        <v>1341.924575342</v>
      </c>
      <c r="F1331">
        <v>163.54</v>
      </c>
      <c r="G1331">
        <v>-39.6815990370919</v>
      </c>
      <c r="H1331">
        <v>-0.36372239587935201</v>
      </c>
      <c r="I1331">
        <v>-0.249604241276558</v>
      </c>
      <c r="J1331">
        <v>1.20974221865611</v>
      </c>
      <c r="K1331">
        <v>173.98344137132901</v>
      </c>
      <c r="M1331">
        <v>29.999881780440401</v>
      </c>
      <c r="N1331">
        <v>0.29171269858946203</v>
      </c>
      <c r="O1331">
        <v>34.462516815458002</v>
      </c>
      <c r="P1331">
        <v>27.070707070707002</v>
      </c>
    </row>
    <row r="1332" spans="1:17" hidden="1" x14ac:dyDescent="0.3">
      <c r="A1332" t="s">
        <v>2831</v>
      </c>
      <c r="B1332" t="s">
        <v>2832</v>
      </c>
      <c r="C1332" t="s">
        <v>3128</v>
      </c>
      <c r="D1332" t="s">
        <v>244</v>
      </c>
      <c r="E1332">
        <v>1339.3839068</v>
      </c>
      <c r="F1332">
        <v>892.9</v>
      </c>
      <c r="G1332">
        <v>29.001778063339099</v>
      </c>
      <c r="H1332">
        <v>12.5565781329441</v>
      </c>
      <c r="I1332">
        <v>83.315411669281303</v>
      </c>
      <c r="J1332">
        <v>6.6466333339535</v>
      </c>
      <c r="K1332">
        <v>798.97682232226896</v>
      </c>
      <c r="L1332">
        <v>695.90665082344105</v>
      </c>
      <c r="M1332">
        <v>46.178464834789096</v>
      </c>
      <c r="N1332">
        <v>1.8003998996463499</v>
      </c>
      <c r="O1332">
        <v>10.146712957778</v>
      </c>
      <c r="P1332">
        <v>105.713627462273</v>
      </c>
      <c r="Q1332">
        <v>0.215251460122451</v>
      </c>
    </row>
    <row r="1333" spans="1:17" hidden="1" x14ac:dyDescent="0.3">
      <c r="A1333" t="s">
        <v>2833</v>
      </c>
      <c r="B1333" t="s">
        <v>2834</v>
      </c>
      <c r="C1333" t="s">
        <v>3128</v>
      </c>
      <c r="D1333" t="s">
        <v>1316</v>
      </c>
      <c r="E1333">
        <v>1334.4526764100001</v>
      </c>
      <c r="F1333">
        <v>884.45</v>
      </c>
      <c r="G1333">
        <v>78.011618267256694</v>
      </c>
      <c r="H1333">
        <v>22.003849254433799</v>
      </c>
      <c r="I1333">
        <v>71.859945197750605</v>
      </c>
      <c r="J1333">
        <v>6.0912836578306102</v>
      </c>
      <c r="K1333">
        <v>841.92215353563495</v>
      </c>
      <c r="L1333">
        <v>666.10504175206904</v>
      </c>
      <c r="M1333">
        <v>46.008854489955397</v>
      </c>
      <c r="N1333">
        <v>1.63396345198078</v>
      </c>
      <c r="O1333">
        <v>24.258013454689301</v>
      </c>
      <c r="P1333">
        <v>163.97552604088901</v>
      </c>
      <c r="Q1333">
        <v>0.15799064158479501</v>
      </c>
    </row>
    <row r="1334" spans="1:17" hidden="1" x14ac:dyDescent="0.3">
      <c r="A1334" t="s">
        <v>2835</v>
      </c>
      <c r="B1334" t="s">
        <v>2836</v>
      </c>
      <c r="C1334" t="s">
        <v>3128</v>
      </c>
      <c r="D1334" t="s">
        <v>215</v>
      </c>
      <c r="E1334">
        <v>1329.2789455750001</v>
      </c>
      <c r="F1334">
        <v>817.25</v>
      </c>
      <c r="G1334">
        <v>-18.651349541535499</v>
      </c>
      <c r="H1334">
        <v>-16.052805421825099</v>
      </c>
      <c r="I1334">
        <v>-5.0985850748535704</v>
      </c>
      <c r="J1334">
        <v>-5.0808026952399903</v>
      </c>
      <c r="K1334">
        <v>1021.7704085827301</v>
      </c>
      <c r="L1334">
        <v>940.14860438511903</v>
      </c>
      <c r="M1334">
        <v>21.629661282156199</v>
      </c>
      <c r="N1334">
        <v>0.24137013181050601</v>
      </c>
      <c r="O1334">
        <v>87.090853472009798</v>
      </c>
      <c r="P1334">
        <v>29.516640253565701</v>
      </c>
      <c r="Q1334">
        <v>8.4764022687424001E-2</v>
      </c>
    </row>
    <row r="1335" spans="1:17" hidden="1" x14ac:dyDescent="0.3">
      <c r="A1335" t="s">
        <v>2837</v>
      </c>
      <c r="B1335" t="s">
        <v>2838</v>
      </c>
      <c r="C1335" t="s">
        <v>3128</v>
      </c>
      <c r="D1335" t="s">
        <v>512</v>
      </c>
      <c r="E1335">
        <v>1326.40494072</v>
      </c>
      <c r="F1335">
        <v>113.45</v>
      </c>
      <c r="G1335">
        <v>123.954280706429</v>
      </c>
      <c r="H1335">
        <v>-13.3230920977247</v>
      </c>
      <c r="I1335">
        <v>39.542320221817199</v>
      </c>
      <c r="J1335">
        <v>-9.0687455889836901</v>
      </c>
      <c r="K1335">
        <v>117.513582798885</v>
      </c>
      <c r="L1335">
        <v>92.134499937799802</v>
      </c>
      <c r="M1335">
        <v>27.433484447040701</v>
      </c>
      <c r="N1335">
        <v>0.391554869500712</v>
      </c>
      <c r="O1335">
        <v>46.487439400616999</v>
      </c>
      <c r="P1335">
        <v>161.29794464669101</v>
      </c>
      <c r="Q1335">
        <v>0.115651061074593</v>
      </c>
    </row>
    <row r="1336" spans="1:17" hidden="1" x14ac:dyDescent="0.3">
      <c r="A1336" t="s">
        <v>2839</v>
      </c>
      <c r="B1336" t="s">
        <v>2840</v>
      </c>
      <c r="C1336" t="s">
        <v>3128</v>
      </c>
      <c r="D1336" t="s">
        <v>48</v>
      </c>
      <c r="E1336">
        <v>1317.8213223559901</v>
      </c>
      <c r="F1336">
        <v>136.84</v>
      </c>
      <c r="G1336">
        <v>-1.54504773696579E-2</v>
      </c>
      <c r="H1336">
        <v>-10.562460165221999</v>
      </c>
      <c r="I1336">
        <v>1.46329138817028</v>
      </c>
      <c r="J1336">
        <v>-11.198361621463199</v>
      </c>
      <c r="K1336">
        <v>164.862989075949</v>
      </c>
      <c r="L1336">
        <v>153.672053044747</v>
      </c>
      <c r="M1336">
        <v>21.7452546014501</v>
      </c>
      <c r="N1336">
        <v>1.40555954932941</v>
      </c>
      <c r="O1336">
        <v>66.544869921075701</v>
      </c>
      <c r="P1336">
        <v>40.999484801648599</v>
      </c>
      <c r="Q1336">
        <v>0.13286461958642401</v>
      </c>
    </row>
    <row r="1337" spans="1:17" hidden="1" x14ac:dyDescent="0.3">
      <c r="A1337" t="s">
        <v>2841</v>
      </c>
      <c r="B1337" t="s">
        <v>2842</v>
      </c>
      <c r="C1337" t="s">
        <v>3128</v>
      </c>
      <c r="D1337" t="s">
        <v>2722</v>
      </c>
      <c r="E1337">
        <v>1316.9772016500001</v>
      </c>
      <c r="F1337">
        <v>1255.6500000000001</v>
      </c>
      <c r="G1337">
        <v>378.39596101258098</v>
      </c>
      <c r="H1337">
        <v>-2.8503174122328101</v>
      </c>
      <c r="I1337">
        <v>70.157590195187893</v>
      </c>
      <c r="J1337">
        <v>-3.08422107323738</v>
      </c>
      <c r="K1337">
        <v>1397.1632967897201</v>
      </c>
      <c r="L1337">
        <v>1072.32076804595</v>
      </c>
      <c r="M1337">
        <v>32.594773729710802</v>
      </c>
      <c r="N1337">
        <v>0.88025759928758296</v>
      </c>
      <c r="O1337">
        <v>44.104646995579898</v>
      </c>
      <c r="P1337">
        <v>424.49874686716697</v>
      </c>
    </row>
    <row r="1338" spans="1:17" hidden="1" x14ac:dyDescent="0.3">
      <c r="A1338" t="s">
        <v>2843</v>
      </c>
      <c r="B1338" t="s">
        <v>2844</v>
      </c>
      <c r="C1338" t="s">
        <v>3128</v>
      </c>
      <c r="D1338" t="s">
        <v>404</v>
      </c>
      <c r="E1338">
        <v>1315.53460979599</v>
      </c>
      <c r="F1338">
        <v>103.66</v>
      </c>
      <c r="G1338">
        <v>26.308345248816401</v>
      </c>
      <c r="H1338">
        <v>18.801756629187501</v>
      </c>
      <c r="I1338">
        <v>50.478101949368501</v>
      </c>
      <c r="J1338">
        <v>8.04975873030914</v>
      </c>
      <c r="K1338">
        <v>96.920764850416305</v>
      </c>
      <c r="L1338">
        <v>81.960764376210705</v>
      </c>
      <c r="M1338">
        <v>53.631219700421298</v>
      </c>
      <c r="N1338">
        <v>2.48465362778808</v>
      </c>
      <c r="O1338">
        <v>30.908740111904201</v>
      </c>
      <c r="P1338">
        <v>122.44635193133</v>
      </c>
      <c r="Q1338">
        <v>8.2115302656354999E-2</v>
      </c>
    </row>
    <row r="1339" spans="1:17" hidden="1" x14ac:dyDescent="0.3">
      <c r="A1339" t="s">
        <v>2845</v>
      </c>
      <c r="B1339" t="s">
        <v>2846</v>
      </c>
      <c r="C1339" t="s">
        <v>3128</v>
      </c>
      <c r="D1339" t="s">
        <v>21</v>
      </c>
      <c r="E1339">
        <v>1315.5246835799901</v>
      </c>
      <c r="F1339">
        <v>863.3</v>
      </c>
      <c r="G1339">
        <v>15.5831621650083</v>
      </c>
      <c r="H1339">
        <v>-6.48996262675427</v>
      </c>
      <c r="I1339">
        <v>-22.754762207076698</v>
      </c>
      <c r="J1339">
        <v>-5.9316075963590604</v>
      </c>
      <c r="K1339">
        <v>1011.37585325219</v>
      </c>
      <c r="L1339">
        <v>954.82329591898304</v>
      </c>
      <c r="M1339">
        <v>23.732728902704899</v>
      </c>
      <c r="N1339">
        <v>1.1008952462914501</v>
      </c>
      <c r="O1339">
        <v>45.0133209776439</v>
      </c>
      <c r="P1339">
        <v>39.816989229897104</v>
      </c>
      <c r="Q1339">
        <v>5.6590404953959998E-2</v>
      </c>
    </row>
    <row r="1340" spans="1:17" hidden="1" x14ac:dyDescent="0.3">
      <c r="A1340" t="s">
        <v>2847</v>
      </c>
      <c r="B1340" t="s">
        <v>2848</v>
      </c>
      <c r="C1340" t="s">
        <v>3128</v>
      </c>
      <c r="D1340" t="s">
        <v>24</v>
      </c>
      <c r="E1340">
        <v>1312.189379505</v>
      </c>
      <c r="F1340">
        <v>291.14999999999998</v>
      </c>
      <c r="G1340">
        <v>-54.235367743172297</v>
      </c>
      <c r="H1340">
        <v>5.1379063053903096</v>
      </c>
      <c r="I1340">
        <v>-22.5565300852635</v>
      </c>
      <c r="J1340">
        <v>2.9847207943357699</v>
      </c>
      <c r="K1340">
        <v>297.87815510601098</v>
      </c>
      <c r="M1340">
        <v>41.657035612365299</v>
      </c>
      <c r="N1340">
        <v>0.386970420308901</v>
      </c>
      <c r="O1340">
        <v>61.085351193542799</v>
      </c>
      <c r="P1340">
        <v>4.3548387096774102</v>
      </c>
    </row>
    <row r="1341" spans="1:17" hidden="1" x14ac:dyDescent="0.3">
      <c r="A1341" t="s">
        <v>2849</v>
      </c>
      <c r="B1341" t="s">
        <v>2850</v>
      </c>
      <c r="C1341" t="s">
        <v>3128</v>
      </c>
      <c r="D1341" t="s">
        <v>117</v>
      </c>
      <c r="E1341">
        <v>1304.9483235</v>
      </c>
      <c r="F1341">
        <v>470.45</v>
      </c>
      <c r="G1341">
        <v>38.335208216516897</v>
      </c>
      <c r="H1341">
        <v>-6.6378657301648101</v>
      </c>
      <c r="I1341">
        <v>-12.9606135639738</v>
      </c>
      <c r="J1341">
        <v>-4.2998660459935198</v>
      </c>
      <c r="K1341">
        <v>523.22204928968495</v>
      </c>
      <c r="L1341">
        <v>507.74027012060901</v>
      </c>
      <c r="M1341">
        <v>32.392462034828597</v>
      </c>
      <c r="N1341">
        <v>0.32170523726966799</v>
      </c>
      <c r="O1341">
        <v>43.054522265915601</v>
      </c>
      <c r="P1341">
        <v>79.287347560975604</v>
      </c>
      <c r="Q1341">
        <v>0.12950482724439399</v>
      </c>
    </row>
    <row r="1342" spans="1:17" hidden="1" x14ac:dyDescent="0.3">
      <c r="A1342" t="s">
        <v>2851</v>
      </c>
      <c r="B1342" t="s">
        <v>2852</v>
      </c>
      <c r="C1342" t="s">
        <v>3128</v>
      </c>
      <c r="D1342" t="s">
        <v>75</v>
      </c>
      <c r="E1342">
        <v>1303.5973919190001</v>
      </c>
      <c r="F1342">
        <v>109.39</v>
      </c>
      <c r="G1342">
        <v>12.545857888969399</v>
      </c>
      <c r="H1342">
        <v>5.5138050066462299</v>
      </c>
      <c r="I1342">
        <v>-12.846428704210901</v>
      </c>
      <c r="J1342">
        <v>-4.6810732451069601</v>
      </c>
      <c r="K1342">
        <v>119.41788783631399</v>
      </c>
      <c r="L1342">
        <v>115.736539982894</v>
      </c>
      <c r="M1342">
        <v>44.675649754394499</v>
      </c>
      <c r="N1342">
        <v>0.29603974409746697</v>
      </c>
      <c r="O1342">
        <v>36.081908766797703</v>
      </c>
      <c r="P1342">
        <v>42.342225113858099</v>
      </c>
    </row>
    <row r="1343" spans="1:17" hidden="1" x14ac:dyDescent="0.3">
      <c r="A1343" t="s">
        <v>2853</v>
      </c>
      <c r="B1343" t="s">
        <v>2854</v>
      </c>
      <c r="C1343" t="s">
        <v>3128</v>
      </c>
      <c r="D1343" t="s">
        <v>193</v>
      </c>
      <c r="E1343">
        <v>1300.7732040799999</v>
      </c>
      <c r="F1343">
        <v>2136</v>
      </c>
      <c r="G1343">
        <v>22.817419816536098</v>
      </c>
      <c r="H1343">
        <v>-9.4164668083380008</v>
      </c>
      <c r="I1343">
        <v>-1.11143952502382</v>
      </c>
      <c r="J1343">
        <v>-0.66403207093940997</v>
      </c>
      <c r="K1343">
        <v>2499.5199672934</v>
      </c>
      <c r="L1343">
        <v>2283.6630466832598</v>
      </c>
      <c r="M1343">
        <v>25.4043139521957</v>
      </c>
      <c r="N1343">
        <v>1.38997607352712</v>
      </c>
      <c r="O1343">
        <v>61.470037453183501</v>
      </c>
      <c r="P1343">
        <v>54.223826714801397</v>
      </c>
      <c r="Q1343">
        <v>0.107465122044502</v>
      </c>
    </row>
    <row r="1344" spans="1:17" hidden="1" x14ac:dyDescent="0.3">
      <c r="A1344" t="s">
        <v>2855</v>
      </c>
      <c r="B1344" t="s">
        <v>2856</v>
      </c>
      <c r="C1344" t="s">
        <v>3128</v>
      </c>
      <c r="D1344" t="s">
        <v>287</v>
      </c>
      <c r="E1344">
        <v>1298.0224300299999</v>
      </c>
      <c r="F1344">
        <v>99.32</v>
      </c>
      <c r="G1344">
        <v>-30.587286858853901</v>
      </c>
      <c r="H1344">
        <v>-0.4692882136573</v>
      </c>
      <c r="I1344">
        <v>-7.6089116847303098</v>
      </c>
      <c r="J1344">
        <v>-1.9010426061955501</v>
      </c>
      <c r="K1344">
        <v>105.666288925006</v>
      </c>
      <c r="L1344">
        <v>109.501467802112</v>
      </c>
      <c r="M1344">
        <v>28.891462862636399</v>
      </c>
      <c r="N1344">
        <v>0.55782573599097995</v>
      </c>
      <c r="O1344">
        <v>29.8731373338703</v>
      </c>
      <c r="P1344">
        <v>7.9565217391304097</v>
      </c>
      <c r="Q1344">
        <v>-5.0945764391532998E-2</v>
      </c>
    </row>
    <row r="1345" spans="1:17" hidden="1" x14ac:dyDescent="0.3">
      <c r="A1345" t="s">
        <v>2857</v>
      </c>
      <c r="B1345" t="s">
        <v>2858</v>
      </c>
      <c r="C1345" t="s">
        <v>3128</v>
      </c>
      <c r="D1345" t="s">
        <v>1449</v>
      </c>
      <c r="E1345">
        <v>1297.309111</v>
      </c>
      <c r="F1345">
        <v>289.45</v>
      </c>
      <c r="G1345">
        <v>-3.59938354193421</v>
      </c>
      <c r="H1345">
        <v>5.20718204716818</v>
      </c>
      <c r="I1345">
        <v>2.6851440578828898</v>
      </c>
      <c r="J1345">
        <v>4.5989878018808303</v>
      </c>
      <c r="K1345">
        <v>302.72398061800902</v>
      </c>
      <c r="L1345">
        <v>283.51855279729398</v>
      </c>
      <c r="M1345">
        <v>41.811561613433902</v>
      </c>
      <c r="N1345">
        <v>0.70112774863636196</v>
      </c>
      <c r="O1345">
        <v>37.847642079806498</v>
      </c>
      <c r="P1345">
        <v>37.115111321648499</v>
      </c>
    </row>
    <row r="1346" spans="1:17" hidden="1" x14ac:dyDescent="0.3">
      <c r="A1346" t="s">
        <v>2859</v>
      </c>
      <c r="B1346" t="s">
        <v>2860</v>
      </c>
      <c r="C1346" t="s">
        <v>3128</v>
      </c>
      <c r="D1346" t="s">
        <v>963</v>
      </c>
      <c r="E1346">
        <v>1296.62332225</v>
      </c>
      <c r="F1346">
        <v>918.7</v>
      </c>
      <c r="G1346">
        <v>8.0187204626720092</v>
      </c>
      <c r="H1346">
        <v>8.9200580456426302</v>
      </c>
      <c r="I1346">
        <v>10.7557678090638</v>
      </c>
      <c r="J1346">
        <v>7.2283329356093704</v>
      </c>
      <c r="K1346">
        <v>860.196952596595</v>
      </c>
      <c r="L1346">
        <v>778.97231599508405</v>
      </c>
      <c r="M1346">
        <v>52.527362270626</v>
      </c>
      <c r="N1346">
        <v>0.90490732509097005</v>
      </c>
      <c r="O1346">
        <v>10.656362251006801</v>
      </c>
      <c r="P1346">
        <v>52.836466478123398</v>
      </c>
      <c r="Q1346">
        <v>8.2068977407599997E-2</v>
      </c>
    </row>
    <row r="1347" spans="1:17" hidden="1" x14ac:dyDescent="0.3">
      <c r="A1347" t="s">
        <v>2861</v>
      </c>
      <c r="B1347" t="s">
        <v>2862</v>
      </c>
      <c r="C1347" t="s">
        <v>3128</v>
      </c>
      <c r="D1347" t="s">
        <v>287</v>
      </c>
      <c r="E1347">
        <v>1296.4708943549999</v>
      </c>
      <c r="F1347">
        <v>330.85</v>
      </c>
      <c r="G1347">
        <v>57.864983055454303</v>
      </c>
      <c r="H1347">
        <v>-13.5065763164539</v>
      </c>
      <c r="I1347">
        <v>31.214247242365101</v>
      </c>
      <c r="J1347">
        <v>-2.7569632174678298</v>
      </c>
      <c r="K1347">
        <v>364.48151198113499</v>
      </c>
      <c r="M1347">
        <v>31.929577953515501</v>
      </c>
      <c r="N1347">
        <v>0.34191711950745701</v>
      </c>
      <c r="O1347">
        <v>40.244823938340602</v>
      </c>
      <c r="P1347">
        <v>93.084330318062399</v>
      </c>
    </row>
    <row r="1348" spans="1:17" hidden="1" x14ac:dyDescent="0.3">
      <c r="A1348" t="s">
        <v>2863</v>
      </c>
      <c r="B1348" t="s">
        <v>2864</v>
      </c>
      <c r="C1348" t="s">
        <v>3128</v>
      </c>
      <c r="D1348" t="s">
        <v>271</v>
      </c>
      <c r="E1348">
        <v>1295.4958200000001</v>
      </c>
      <c r="F1348">
        <v>1214</v>
      </c>
      <c r="G1348">
        <v>57.363009538774897</v>
      </c>
      <c r="H1348">
        <v>17.7783819647142</v>
      </c>
      <c r="I1348">
        <v>66.846067317333805</v>
      </c>
      <c r="J1348">
        <v>-14.9212172523864</v>
      </c>
      <c r="K1348">
        <v>1085.0491863627501</v>
      </c>
      <c r="L1348">
        <v>861.10997190361195</v>
      </c>
      <c r="M1348">
        <v>47.138528166674902</v>
      </c>
      <c r="N1348">
        <v>1.85777979294188</v>
      </c>
      <c r="O1348">
        <v>21.906919275123499</v>
      </c>
      <c r="P1348">
        <v>138.03921568627399</v>
      </c>
      <c r="Q1348">
        <v>0.16194473984251201</v>
      </c>
    </row>
    <row r="1349" spans="1:17" hidden="1" x14ac:dyDescent="0.3">
      <c r="A1349" t="s">
        <v>2865</v>
      </c>
      <c r="B1349" t="s">
        <v>2866</v>
      </c>
      <c r="C1349" t="s">
        <v>3128</v>
      </c>
      <c r="D1349" t="s">
        <v>411</v>
      </c>
      <c r="E1349">
        <v>1294.8554268</v>
      </c>
      <c r="F1349">
        <v>209.43</v>
      </c>
      <c r="G1349">
        <v>-34.981217040745697</v>
      </c>
      <c r="H1349">
        <v>-4.4225866649832204</v>
      </c>
      <c r="I1349">
        <v>-13.5231839601599</v>
      </c>
      <c r="J1349">
        <v>-2.6976519736817002</v>
      </c>
      <c r="K1349">
        <v>230.600432693182</v>
      </c>
      <c r="L1349">
        <v>243.277860967626</v>
      </c>
      <c r="M1349">
        <v>25.479229514300801</v>
      </c>
      <c r="N1349">
        <v>0.47082274587143302</v>
      </c>
      <c r="O1349">
        <v>48.951917108341597</v>
      </c>
      <c r="P1349">
        <v>2.1360643745427899</v>
      </c>
      <c r="Q1349">
        <v>9.5295277785563001E-2</v>
      </c>
    </row>
    <row r="1350" spans="1:17" hidden="1" x14ac:dyDescent="0.3">
      <c r="A1350" t="s">
        <v>2867</v>
      </c>
      <c r="B1350" t="s">
        <v>2868</v>
      </c>
      <c r="C1350" t="s">
        <v>3128</v>
      </c>
      <c r="D1350" t="s">
        <v>271</v>
      </c>
      <c r="E1350">
        <v>1290.7367231999999</v>
      </c>
      <c r="F1350">
        <v>1329.2</v>
      </c>
      <c r="G1350">
        <v>110.079248435168</v>
      </c>
      <c r="H1350">
        <v>10.5380836664306</v>
      </c>
      <c r="I1350">
        <v>-6.26930838277445</v>
      </c>
      <c r="J1350">
        <v>14.360332468268799</v>
      </c>
      <c r="K1350">
        <v>1286.2414485101101</v>
      </c>
      <c r="L1350">
        <v>1195.94415049646</v>
      </c>
      <c r="M1350">
        <v>58.191925648917298</v>
      </c>
      <c r="N1350">
        <v>1.12641057300562</v>
      </c>
      <c r="O1350">
        <v>30.676346674691501</v>
      </c>
      <c r="P1350">
        <v>149.497888315344</v>
      </c>
      <c r="Q1350">
        <v>0.16425672997695401</v>
      </c>
    </row>
    <row r="1351" spans="1:17" hidden="1" x14ac:dyDescent="0.3">
      <c r="A1351" t="s">
        <v>2869</v>
      </c>
      <c r="B1351" t="s">
        <v>2870</v>
      </c>
      <c r="C1351" t="s">
        <v>3128</v>
      </c>
      <c r="D1351" t="s">
        <v>69</v>
      </c>
      <c r="E1351">
        <v>1287.4727250000001</v>
      </c>
      <c r="F1351">
        <v>105.64</v>
      </c>
      <c r="G1351">
        <v>-12.706443293692701</v>
      </c>
      <c r="H1351">
        <v>-18.135714827526701</v>
      </c>
      <c r="I1351">
        <v>5.6214257878596401</v>
      </c>
      <c r="J1351">
        <v>-3.9984579640402398</v>
      </c>
      <c r="K1351">
        <v>122.78762388025</v>
      </c>
      <c r="L1351">
        <v>110.730684238368</v>
      </c>
      <c r="M1351">
        <v>25.0628304985106</v>
      </c>
      <c r="N1351">
        <v>0.33106265658494399</v>
      </c>
      <c r="O1351">
        <v>43.411586520257401</v>
      </c>
      <c r="P1351">
        <v>26.6666666666666</v>
      </c>
    </row>
    <row r="1352" spans="1:17" hidden="1" x14ac:dyDescent="0.3">
      <c r="A1352" t="s">
        <v>2871</v>
      </c>
      <c r="B1352" t="s">
        <v>2872</v>
      </c>
      <c r="C1352" t="s">
        <v>3128</v>
      </c>
      <c r="D1352" t="s">
        <v>120</v>
      </c>
      <c r="E1352">
        <v>1281.7962893459901</v>
      </c>
      <c r="F1352">
        <v>22.71</v>
      </c>
      <c r="G1352">
        <v>-27.7096121024741</v>
      </c>
      <c r="H1352">
        <v>1.2473060206222899</v>
      </c>
      <c r="I1352">
        <v>-23.089857052413901</v>
      </c>
      <c r="J1352">
        <v>4.3489322190919397</v>
      </c>
      <c r="K1352">
        <v>25.091738889617801</v>
      </c>
      <c r="L1352">
        <v>27.012338794486499</v>
      </c>
      <c r="M1352">
        <v>33.914678785186197</v>
      </c>
      <c r="N1352">
        <v>1.0044005238671101</v>
      </c>
      <c r="O1352">
        <v>73.491853808894703</v>
      </c>
      <c r="P1352">
        <v>10.780487804878</v>
      </c>
      <c r="Q1352">
        <v>0.191438204857561</v>
      </c>
    </row>
    <row r="1353" spans="1:17" hidden="1" x14ac:dyDescent="0.3">
      <c r="A1353" t="s">
        <v>2873</v>
      </c>
      <c r="B1353" t="s">
        <v>2874</v>
      </c>
      <c r="C1353" t="s">
        <v>3128</v>
      </c>
      <c r="D1353" t="s">
        <v>2875</v>
      </c>
      <c r="E1353">
        <v>1281.0211549999999</v>
      </c>
      <c r="F1353">
        <v>567.5</v>
      </c>
      <c r="G1353">
        <v>168.81826818796699</v>
      </c>
      <c r="H1353">
        <v>-0.889147615675701</v>
      </c>
      <c r="I1353">
        <v>95.590634470878598</v>
      </c>
      <c r="J1353">
        <v>0.90805104029647099</v>
      </c>
      <c r="K1353">
        <v>608.01586749257501</v>
      </c>
      <c r="L1353">
        <v>468.55181476019402</v>
      </c>
      <c r="M1353">
        <v>36.248625821229801</v>
      </c>
      <c r="N1353">
        <v>0.594421659665894</v>
      </c>
      <c r="O1353">
        <v>32.845814977973497</v>
      </c>
      <c r="P1353">
        <v>205.18956708792601</v>
      </c>
    </row>
    <row r="1354" spans="1:17" hidden="1" x14ac:dyDescent="0.3">
      <c r="A1354" t="s">
        <v>2876</v>
      </c>
      <c r="B1354" t="s">
        <v>2877</v>
      </c>
      <c r="C1354" t="s">
        <v>3128</v>
      </c>
      <c r="D1354" t="s">
        <v>404</v>
      </c>
      <c r="E1354">
        <v>1280.6178876219999</v>
      </c>
      <c r="F1354">
        <v>31.87</v>
      </c>
      <c r="G1354">
        <v>-19.3453159639501</v>
      </c>
      <c r="H1354">
        <v>-1.0223270453047499</v>
      </c>
      <c r="I1354">
        <v>-23.479505415018401</v>
      </c>
      <c r="J1354">
        <v>1.17190913342285</v>
      </c>
      <c r="K1354">
        <v>34.574996132767801</v>
      </c>
      <c r="L1354">
        <v>35.022011541982401</v>
      </c>
      <c r="M1354">
        <v>38.850832952317397</v>
      </c>
      <c r="N1354">
        <v>0.91562765967178406</v>
      </c>
      <c r="O1354">
        <v>45.905240037652902</v>
      </c>
      <c r="P1354">
        <v>25.225933202357499</v>
      </c>
      <c r="Q1354">
        <v>-2.2634576872187E-2</v>
      </c>
    </row>
    <row r="1355" spans="1:17" hidden="1" x14ac:dyDescent="0.3">
      <c r="A1355" t="s">
        <v>2878</v>
      </c>
      <c r="B1355" t="s">
        <v>2879</v>
      </c>
      <c r="C1355" t="s">
        <v>3128</v>
      </c>
      <c r="D1355" t="s">
        <v>85</v>
      </c>
      <c r="E1355">
        <v>1276.702368</v>
      </c>
      <c r="F1355">
        <v>785.25</v>
      </c>
      <c r="G1355">
        <v>-28.789483221166499</v>
      </c>
      <c r="H1355">
        <v>3.54360495675146</v>
      </c>
      <c r="I1355">
        <v>-14.8476910271253</v>
      </c>
      <c r="J1355">
        <v>-1.0031910597553499</v>
      </c>
      <c r="K1355">
        <v>818.94453985146299</v>
      </c>
      <c r="L1355">
        <v>817.38678314936601</v>
      </c>
      <c r="M1355">
        <v>45.981311784165399</v>
      </c>
      <c r="N1355">
        <v>0.50616433431376295</v>
      </c>
      <c r="O1355">
        <v>33.2569245463228</v>
      </c>
      <c r="P1355">
        <v>12.524181414344</v>
      </c>
      <c r="Q1355">
        <v>-6.6563022015306006E-2</v>
      </c>
    </row>
    <row r="1356" spans="1:17" hidden="1" x14ac:dyDescent="0.3">
      <c r="A1356" t="s">
        <v>2880</v>
      </c>
      <c r="B1356" t="s">
        <v>2881</v>
      </c>
      <c r="C1356" t="s">
        <v>3128</v>
      </c>
      <c r="D1356" t="s">
        <v>2882</v>
      </c>
      <c r="E1356">
        <v>1275.8595248189999</v>
      </c>
      <c r="F1356">
        <v>36.57</v>
      </c>
      <c r="G1356">
        <v>-24.292230040500499</v>
      </c>
      <c r="H1356">
        <v>0.30400849010262299</v>
      </c>
      <c r="I1356">
        <v>24.258283008619301</v>
      </c>
      <c r="J1356">
        <v>0.801468434000429</v>
      </c>
      <c r="K1356">
        <v>36.733310412053399</v>
      </c>
      <c r="L1356">
        <v>34.878845721648098</v>
      </c>
      <c r="M1356">
        <v>46.042697525262398</v>
      </c>
      <c r="N1356">
        <v>0.90924899903933798</v>
      </c>
      <c r="O1356">
        <v>42.193054416188097</v>
      </c>
      <c r="P1356">
        <v>40.653846153846096</v>
      </c>
      <c r="Q1356">
        <v>0.15343270712603799</v>
      </c>
    </row>
    <row r="1357" spans="1:17" hidden="1" x14ac:dyDescent="0.3">
      <c r="A1357" t="s">
        <v>2883</v>
      </c>
      <c r="B1357" t="s">
        <v>2884</v>
      </c>
      <c r="C1357" t="s">
        <v>3128</v>
      </c>
      <c r="D1357" t="s">
        <v>234</v>
      </c>
      <c r="E1357">
        <v>1269.17727894</v>
      </c>
      <c r="F1357">
        <v>22.9</v>
      </c>
      <c r="G1357">
        <v>-46.4518834657352</v>
      </c>
      <c r="H1357">
        <v>-5.2022902717037898</v>
      </c>
      <c r="I1357">
        <v>-24.059981588715001</v>
      </c>
      <c r="J1357">
        <v>2.1189071098691898</v>
      </c>
      <c r="K1357">
        <v>26.031127607149799</v>
      </c>
      <c r="L1357">
        <v>29.533653422639301</v>
      </c>
      <c r="M1357">
        <v>34.466736375051603</v>
      </c>
      <c r="N1357">
        <v>1.0558323488659</v>
      </c>
      <c r="O1357">
        <v>100</v>
      </c>
      <c r="P1357">
        <v>4.1382446566621196</v>
      </c>
      <c r="Q1357">
        <v>-5.9144196463748001E-2</v>
      </c>
    </row>
    <row r="1358" spans="1:17" hidden="1" x14ac:dyDescent="0.3">
      <c r="A1358" t="s">
        <v>2885</v>
      </c>
      <c r="B1358" t="s">
        <v>2886</v>
      </c>
      <c r="C1358" t="s">
        <v>3128</v>
      </c>
      <c r="D1358" t="s">
        <v>75</v>
      </c>
      <c r="E1358">
        <v>1264.846776846</v>
      </c>
      <c r="F1358">
        <v>85.57</v>
      </c>
      <c r="G1358">
        <v>-23.483753824104401</v>
      </c>
      <c r="H1358">
        <v>-0.46844804286345398</v>
      </c>
      <c r="I1358">
        <v>-23.906175608822</v>
      </c>
      <c r="J1358">
        <v>-1.3967027495994999</v>
      </c>
      <c r="K1358">
        <v>93.219785831620996</v>
      </c>
      <c r="L1358">
        <v>98.696136671046901</v>
      </c>
      <c r="M1358">
        <v>29.3847685946524</v>
      </c>
      <c r="N1358">
        <v>0.55286255482581104</v>
      </c>
      <c r="O1358">
        <v>44.793736122472801</v>
      </c>
      <c r="P1358">
        <v>3.3079802004104701</v>
      </c>
      <c r="Q1358">
        <v>-6.818932234578E-3</v>
      </c>
    </row>
    <row r="1359" spans="1:17" hidden="1" x14ac:dyDescent="0.3">
      <c r="A1359" t="s">
        <v>2887</v>
      </c>
      <c r="B1359" t="s">
        <v>2888</v>
      </c>
      <c r="C1359" t="s">
        <v>3128</v>
      </c>
      <c r="D1359" t="s">
        <v>72</v>
      </c>
      <c r="E1359">
        <v>1262.2840000000001</v>
      </c>
      <c r="F1359">
        <v>830.45</v>
      </c>
      <c r="G1359">
        <v>60.451968468437499</v>
      </c>
      <c r="H1359">
        <v>9.3586045446572808</v>
      </c>
      <c r="I1359">
        <v>27.016273237539799</v>
      </c>
      <c r="J1359">
        <v>-0.40962580539532401</v>
      </c>
      <c r="K1359">
        <v>868.08266158122501</v>
      </c>
      <c r="L1359">
        <v>734.84895556904996</v>
      </c>
      <c r="M1359">
        <v>34.7790423993833</v>
      </c>
      <c r="N1359">
        <v>0.68762514521879203</v>
      </c>
      <c r="O1359">
        <v>29.839243783490801</v>
      </c>
      <c r="P1359">
        <v>105.786147937058</v>
      </c>
      <c r="Q1359">
        <v>0.17076130984569099</v>
      </c>
    </row>
    <row r="1360" spans="1:17" hidden="1" x14ac:dyDescent="0.3">
      <c r="A1360" t="s">
        <v>2889</v>
      </c>
      <c r="B1360" t="s">
        <v>2890</v>
      </c>
      <c r="C1360" t="s">
        <v>3128</v>
      </c>
      <c r="D1360" t="s">
        <v>51</v>
      </c>
      <c r="E1360">
        <v>1261.07167487999</v>
      </c>
      <c r="F1360">
        <v>629.6</v>
      </c>
      <c r="G1360">
        <v>-15.811649883226799</v>
      </c>
      <c r="H1360">
        <v>0.92535792831059704</v>
      </c>
      <c r="I1360">
        <v>4.1553377672252303</v>
      </c>
      <c r="J1360">
        <v>1.0298215913353099</v>
      </c>
      <c r="K1360">
        <v>675.87532398191001</v>
      </c>
      <c r="L1360">
        <v>641.260850337222</v>
      </c>
      <c r="M1360">
        <v>25.959128697956501</v>
      </c>
      <c r="N1360">
        <v>0.39943263643170601</v>
      </c>
      <c r="O1360">
        <v>28.946950444726799</v>
      </c>
      <c r="P1360">
        <v>17.7262528047868</v>
      </c>
      <c r="Q1360">
        <v>7.3101060380592997E-2</v>
      </c>
    </row>
    <row r="1361" spans="1:17" hidden="1" x14ac:dyDescent="0.3">
      <c r="A1361" t="s">
        <v>2891</v>
      </c>
      <c r="B1361" t="s">
        <v>2892</v>
      </c>
      <c r="C1361" t="s">
        <v>3128</v>
      </c>
      <c r="D1361" t="s">
        <v>173</v>
      </c>
      <c r="E1361">
        <v>1252.8864000000001</v>
      </c>
      <c r="F1361">
        <v>511.8</v>
      </c>
      <c r="G1361">
        <v>105.544561229218</v>
      </c>
      <c r="H1361">
        <v>32.3120175712655</v>
      </c>
      <c r="I1361">
        <v>120.128459343911</v>
      </c>
      <c r="J1361">
        <v>1.74887326168867</v>
      </c>
      <c r="K1361">
        <v>452.88310998737899</v>
      </c>
      <c r="M1361">
        <v>58.2412282374002</v>
      </c>
      <c r="N1361">
        <v>1.26584364799793</v>
      </c>
      <c r="O1361">
        <v>10.687768659632599</v>
      </c>
      <c r="P1361">
        <v>151.12855740922399</v>
      </c>
    </row>
    <row r="1362" spans="1:17" hidden="1" x14ac:dyDescent="0.3">
      <c r="A1362" t="s">
        <v>2893</v>
      </c>
      <c r="B1362" t="s">
        <v>2894</v>
      </c>
      <c r="C1362" t="s">
        <v>3128</v>
      </c>
      <c r="D1362" t="s">
        <v>475</v>
      </c>
      <c r="E1362">
        <v>1251.49508756</v>
      </c>
      <c r="F1362">
        <v>542.20000000000005</v>
      </c>
      <c r="G1362">
        <v>-16.625767886781201</v>
      </c>
      <c r="H1362">
        <v>-7.0597542768663102</v>
      </c>
      <c r="I1362">
        <v>36.308522374465397</v>
      </c>
      <c r="J1362">
        <v>3.3751500013163001</v>
      </c>
      <c r="K1362">
        <v>547.73978912118105</v>
      </c>
      <c r="L1362">
        <v>506.07731340495502</v>
      </c>
      <c r="M1362">
        <v>41.051235678892198</v>
      </c>
      <c r="N1362">
        <v>0.189748203012015</v>
      </c>
      <c r="O1362">
        <v>35.355957211361101</v>
      </c>
      <c r="P1362">
        <v>53.163841807909598</v>
      </c>
      <c r="Q1362">
        <v>5.7086642378129998E-3</v>
      </c>
    </row>
    <row r="1363" spans="1:17" hidden="1" x14ac:dyDescent="0.3">
      <c r="A1363" t="s">
        <v>2895</v>
      </c>
      <c r="B1363" t="s">
        <v>2896</v>
      </c>
      <c r="C1363" t="s">
        <v>3128</v>
      </c>
      <c r="D1363" t="s">
        <v>249</v>
      </c>
      <c r="E1363">
        <v>1247.437165</v>
      </c>
      <c r="F1363">
        <v>77.41</v>
      </c>
      <c r="G1363">
        <v>-26.970734180177701</v>
      </c>
      <c r="H1363">
        <v>3.7655718605542701</v>
      </c>
      <c r="I1363">
        <v>-19.467941878511901</v>
      </c>
      <c r="J1363">
        <v>0.54156628407526297</v>
      </c>
      <c r="K1363">
        <v>81.922287121936805</v>
      </c>
      <c r="L1363">
        <v>83.940001497436796</v>
      </c>
      <c r="M1363">
        <v>27.457935653061298</v>
      </c>
      <c r="N1363">
        <v>0.41410014070168699</v>
      </c>
      <c r="O1363">
        <v>35.576798863195897</v>
      </c>
      <c r="P1363">
        <v>12.188405797101399</v>
      </c>
      <c r="Q1363">
        <v>6.0758123588579996E-3</v>
      </c>
    </row>
    <row r="1364" spans="1:17" hidden="1" x14ac:dyDescent="0.3">
      <c r="A1364" t="s">
        <v>2897</v>
      </c>
      <c r="B1364" t="s">
        <v>2898</v>
      </c>
      <c r="C1364" t="s">
        <v>3128</v>
      </c>
      <c r="D1364" t="s">
        <v>117</v>
      </c>
      <c r="E1364">
        <v>1243.1525185799901</v>
      </c>
      <c r="F1364">
        <v>55.8</v>
      </c>
      <c r="G1364">
        <v>-23.936919737692602</v>
      </c>
      <c r="H1364">
        <v>-3.0175338564012999</v>
      </c>
      <c r="I1364">
        <v>-15.435820021070899</v>
      </c>
      <c r="J1364">
        <v>0.41179568365423602</v>
      </c>
      <c r="K1364">
        <v>63.597227236918101</v>
      </c>
      <c r="L1364">
        <v>62.143609031450197</v>
      </c>
      <c r="M1364">
        <v>28.873867517713599</v>
      </c>
      <c r="N1364">
        <v>0.70672518491785896</v>
      </c>
      <c r="O1364">
        <v>54.121863799283098</v>
      </c>
      <c r="P1364">
        <v>21.3043478260869</v>
      </c>
      <c r="Q1364">
        <v>4.5079626919997999E-2</v>
      </c>
    </row>
    <row r="1365" spans="1:17" hidden="1" x14ac:dyDescent="0.3">
      <c r="A1365" t="s">
        <v>2899</v>
      </c>
      <c r="B1365" t="s">
        <v>2900</v>
      </c>
      <c r="C1365" t="s">
        <v>3128</v>
      </c>
      <c r="E1365">
        <v>1238.18054734</v>
      </c>
      <c r="F1365">
        <v>286.10000000000002</v>
      </c>
      <c r="G1365">
        <v>825.24444792292798</v>
      </c>
      <c r="H1365">
        <v>-9.8022094369449899</v>
      </c>
      <c r="I1365">
        <v>42.234140882260498</v>
      </c>
      <c r="J1365">
        <v>1.82452679629609</v>
      </c>
      <c r="K1365">
        <v>341.43705725843699</v>
      </c>
      <c r="L1365">
        <v>275.79640561387203</v>
      </c>
      <c r="M1365">
        <v>24.761708047840099</v>
      </c>
      <c r="N1365">
        <v>0.81804858047307005</v>
      </c>
      <c r="O1365">
        <v>72.946522195036707</v>
      </c>
      <c r="P1365">
        <v>940.742088032011</v>
      </c>
      <c r="Q1365">
        <v>0.19988784301116699</v>
      </c>
    </row>
    <row r="1366" spans="1:17" hidden="1" x14ac:dyDescent="0.3">
      <c r="A1366" t="s">
        <v>2901</v>
      </c>
      <c r="B1366" t="s">
        <v>2902</v>
      </c>
      <c r="C1366" t="s">
        <v>3128</v>
      </c>
      <c r="D1366" t="s">
        <v>449</v>
      </c>
      <c r="E1366">
        <v>1238.042151459</v>
      </c>
      <c r="F1366">
        <v>121.43</v>
      </c>
      <c r="G1366">
        <v>-45.006091137120102</v>
      </c>
      <c r="H1366">
        <v>-12.8744296448846</v>
      </c>
      <c r="I1366">
        <v>-30.422193022426601</v>
      </c>
      <c r="J1366">
        <v>2.0415356309563299</v>
      </c>
      <c r="M1366">
        <v>29.1975155766591</v>
      </c>
      <c r="O1366">
        <v>45.762991023635003</v>
      </c>
      <c r="P1366">
        <v>0.35537190082646197</v>
      </c>
    </row>
    <row r="1367" spans="1:17" hidden="1" x14ac:dyDescent="0.3">
      <c r="A1367" t="s">
        <v>2903</v>
      </c>
      <c r="B1367" t="s">
        <v>2904</v>
      </c>
      <c r="C1367" t="s">
        <v>3128</v>
      </c>
      <c r="D1367" t="s">
        <v>138</v>
      </c>
      <c r="E1367">
        <v>1235.7656731080001</v>
      </c>
      <c r="F1367">
        <v>48.12</v>
      </c>
      <c r="G1367">
        <v>65.345225681045704</v>
      </c>
      <c r="H1367">
        <v>-3.5877406073173002</v>
      </c>
      <c r="I1367">
        <v>39.015075313875897</v>
      </c>
      <c r="J1367">
        <v>3.3533842158279699</v>
      </c>
      <c r="K1367">
        <v>50.117640882817803</v>
      </c>
      <c r="L1367">
        <v>42.161660142358699</v>
      </c>
      <c r="M1367">
        <v>42.605641867376903</v>
      </c>
      <c r="N1367">
        <v>0.59492296516383902</v>
      </c>
      <c r="O1367">
        <v>43.183707398171201</v>
      </c>
      <c r="P1367">
        <v>95.609756097560904</v>
      </c>
      <c r="Q1367">
        <v>7.5588004526542005E-2</v>
      </c>
    </row>
    <row r="1368" spans="1:17" hidden="1" x14ac:dyDescent="0.3">
      <c r="A1368" t="s">
        <v>2905</v>
      </c>
      <c r="B1368" t="s">
        <v>2906</v>
      </c>
      <c r="C1368" t="s">
        <v>3128</v>
      </c>
      <c r="D1368" t="s">
        <v>165</v>
      </c>
      <c r="E1368">
        <v>1230.6328865999999</v>
      </c>
      <c r="F1368">
        <v>1046.25</v>
      </c>
      <c r="G1368">
        <v>-27.613400035203501</v>
      </c>
      <c r="H1368">
        <v>-1.27982106008193</v>
      </c>
      <c r="I1368">
        <v>-3.0548967492743402</v>
      </c>
      <c r="J1368">
        <v>-1.1729750279583999</v>
      </c>
      <c r="K1368">
        <v>1157.68530186828</v>
      </c>
      <c r="L1368">
        <v>1172.8996741549199</v>
      </c>
      <c r="M1368">
        <v>24.584077354314601</v>
      </c>
      <c r="N1368">
        <v>0.695257030747649</v>
      </c>
      <c r="O1368">
        <v>50.537634408602102</v>
      </c>
      <c r="P1368">
        <v>16.269378229704898</v>
      </c>
      <c r="Q1368">
        <v>-5.4484030009153001E-2</v>
      </c>
    </row>
    <row r="1369" spans="1:17" hidden="1" x14ac:dyDescent="0.3">
      <c r="A1369" t="s">
        <v>2907</v>
      </c>
      <c r="B1369" t="s">
        <v>2908</v>
      </c>
      <c r="C1369" t="s">
        <v>3128</v>
      </c>
      <c r="D1369" t="s">
        <v>244</v>
      </c>
      <c r="E1369">
        <v>1230.45825818</v>
      </c>
      <c r="F1369">
        <v>321.95</v>
      </c>
      <c r="G1369">
        <v>-60.063726196323799</v>
      </c>
      <c r="H1369">
        <v>-4.8034815726338103</v>
      </c>
      <c r="I1369">
        <v>-39.2078049378567</v>
      </c>
      <c r="J1369">
        <v>-2.65961791830054</v>
      </c>
      <c r="K1369">
        <v>362.08725601253798</v>
      </c>
      <c r="L1369">
        <v>423.19326718566498</v>
      </c>
      <c r="M1369">
        <v>20.7543372287439</v>
      </c>
      <c r="N1369">
        <v>0.43331466735304702</v>
      </c>
      <c r="O1369">
        <v>97.359838484236604</v>
      </c>
      <c r="P1369">
        <v>1.1944051548012</v>
      </c>
    </row>
    <row r="1370" spans="1:17" hidden="1" x14ac:dyDescent="0.3">
      <c r="A1370" t="s">
        <v>2909</v>
      </c>
      <c r="B1370" t="s">
        <v>2910</v>
      </c>
      <c r="C1370" t="s">
        <v>3128</v>
      </c>
      <c r="D1370" t="s">
        <v>1656</v>
      </c>
      <c r="E1370">
        <v>1227.570850675</v>
      </c>
      <c r="F1370">
        <v>1621.75</v>
      </c>
      <c r="G1370">
        <v>42.176499521563599</v>
      </c>
      <c r="H1370">
        <v>-0.93738155852806704</v>
      </c>
      <c r="I1370">
        <v>29.390498320220399</v>
      </c>
      <c r="J1370">
        <v>3.45652383943494</v>
      </c>
      <c r="K1370">
        <v>1675.85538740792</v>
      </c>
      <c r="L1370">
        <v>1494.47215549726</v>
      </c>
      <c r="M1370">
        <v>41.678319039285697</v>
      </c>
      <c r="N1370">
        <v>0.172021657625057</v>
      </c>
      <c r="O1370">
        <v>26.918452289193699</v>
      </c>
      <c r="P1370">
        <v>63.813131313131301</v>
      </c>
      <c r="Q1370">
        <v>7.4330991381815995E-2</v>
      </c>
    </row>
    <row r="1371" spans="1:17" hidden="1" x14ac:dyDescent="0.3">
      <c r="A1371" t="s">
        <v>2911</v>
      </c>
      <c r="B1371" t="s">
        <v>2912</v>
      </c>
      <c r="C1371" t="s">
        <v>3128</v>
      </c>
      <c r="D1371" t="s">
        <v>51</v>
      </c>
      <c r="E1371">
        <v>1226.136744168</v>
      </c>
      <c r="F1371">
        <v>116.44</v>
      </c>
      <c r="G1371">
        <v>-31.871923698323599</v>
      </c>
      <c r="H1371">
        <v>-1.7114599756145701</v>
      </c>
      <c r="I1371">
        <v>-0.67982107349310805</v>
      </c>
      <c r="J1371">
        <v>-0.45124737108958901</v>
      </c>
      <c r="K1371">
        <v>124.834126003054</v>
      </c>
      <c r="L1371">
        <v>118.06673576863901</v>
      </c>
      <c r="M1371">
        <v>35.025192822457399</v>
      </c>
      <c r="N1371">
        <v>0.34179845269048298</v>
      </c>
      <c r="O1371">
        <v>28.478186190312599</v>
      </c>
      <c r="P1371">
        <v>26.359196961475799</v>
      </c>
      <c r="Q1371">
        <v>1.3276920673428999E-2</v>
      </c>
    </row>
    <row r="1372" spans="1:17" hidden="1" x14ac:dyDescent="0.3">
      <c r="A1372" t="s">
        <v>2913</v>
      </c>
      <c r="B1372" t="s">
        <v>2914</v>
      </c>
      <c r="C1372" t="s">
        <v>3128</v>
      </c>
      <c r="D1372" t="s">
        <v>208</v>
      </c>
      <c r="E1372">
        <v>1221.484293</v>
      </c>
      <c r="F1372">
        <v>433.2</v>
      </c>
      <c r="G1372">
        <v>11.941602075804999</v>
      </c>
      <c r="H1372">
        <v>-6.7735791930943403</v>
      </c>
      <c r="I1372">
        <v>10.720501575196201</v>
      </c>
      <c r="J1372">
        <v>-6.7447195015835701</v>
      </c>
      <c r="K1372">
        <v>485.693230823276</v>
      </c>
      <c r="L1372">
        <v>425.99074445203399</v>
      </c>
      <c r="M1372">
        <v>26.914015346790102</v>
      </c>
      <c r="N1372">
        <v>0.30822183926958902</v>
      </c>
      <c r="O1372">
        <v>43.501846722068301</v>
      </c>
      <c r="P1372">
        <v>60.4444444444444</v>
      </c>
      <c r="Q1372">
        <v>0.117631956398755</v>
      </c>
    </row>
    <row r="1373" spans="1:17" hidden="1" x14ac:dyDescent="0.3">
      <c r="A1373" t="s">
        <v>2915</v>
      </c>
      <c r="B1373" t="s">
        <v>2916</v>
      </c>
      <c r="C1373" t="s">
        <v>3128</v>
      </c>
      <c r="D1373" t="s">
        <v>350</v>
      </c>
      <c r="E1373">
        <v>1215</v>
      </c>
      <c r="F1373">
        <v>40.5</v>
      </c>
      <c r="G1373">
        <v>-25.308414060250399</v>
      </c>
      <c r="H1373">
        <v>5.6518960394073297</v>
      </c>
      <c r="I1373">
        <v>6.0739632044787202</v>
      </c>
      <c r="J1373">
        <v>3.5480846820121901</v>
      </c>
      <c r="K1373">
        <v>43.319101811896097</v>
      </c>
      <c r="M1373">
        <v>34.039869048963297</v>
      </c>
      <c r="N1373">
        <v>0.99272207138177904</v>
      </c>
      <c r="O1373">
        <v>39.654320987654302</v>
      </c>
      <c r="P1373">
        <v>35</v>
      </c>
    </row>
    <row r="1374" spans="1:17" hidden="1" x14ac:dyDescent="0.3">
      <c r="A1374" t="s">
        <v>2917</v>
      </c>
      <c r="B1374" t="s">
        <v>2918</v>
      </c>
      <c r="C1374" t="s">
        <v>3128</v>
      </c>
      <c r="D1374" t="s">
        <v>512</v>
      </c>
      <c r="E1374">
        <v>1214.9839999999999</v>
      </c>
      <c r="F1374">
        <v>7250</v>
      </c>
      <c r="G1374">
        <v>73.647516892703905</v>
      </c>
      <c r="H1374">
        <v>14.162191868940299</v>
      </c>
      <c r="I1374">
        <v>33.2978740481296</v>
      </c>
      <c r="J1374">
        <v>9.2497954852725393</v>
      </c>
      <c r="K1374">
        <v>7059.7411506972603</v>
      </c>
      <c r="L1374">
        <v>5957.8478207197804</v>
      </c>
      <c r="M1374">
        <v>46.341247510628101</v>
      </c>
      <c r="N1374">
        <v>0.65206341290316305</v>
      </c>
      <c r="O1374">
        <v>14.4827586206896</v>
      </c>
      <c r="P1374">
        <v>97.9603260201783</v>
      </c>
      <c r="Q1374">
        <v>0.205741070615619</v>
      </c>
    </row>
    <row r="1375" spans="1:17" hidden="1" x14ac:dyDescent="0.3">
      <c r="A1375" t="s">
        <v>2919</v>
      </c>
      <c r="B1375" t="s">
        <v>2920</v>
      </c>
      <c r="C1375" t="s">
        <v>3128</v>
      </c>
      <c r="D1375" t="s">
        <v>117</v>
      </c>
      <c r="E1375">
        <v>1213.2025025099999</v>
      </c>
      <c r="F1375">
        <v>10.130000000000001</v>
      </c>
      <c r="G1375">
        <v>-6.0527658622946001</v>
      </c>
      <c r="H1375">
        <v>-6.5299596785686402</v>
      </c>
      <c r="I1375">
        <v>-29.2542598364283</v>
      </c>
      <c r="J1375">
        <v>-2.4057758435554102</v>
      </c>
      <c r="K1375">
        <v>11.9631916378643</v>
      </c>
      <c r="L1375">
        <v>12.885087757131201</v>
      </c>
      <c r="M1375">
        <v>21.012279252456398</v>
      </c>
      <c r="N1375">
        <v>0.38751411534409003</v>
      </c>
      <c r="O1375">
        <v>81.638696939782704</v>
      </c>
      <c r="P1375">
        <v>23.5365853658536</v>
      </c>
      <c r="Q1375">
        <v>3.5308313476201003E-2</v>
      </c>
    </row>
    <row r="1376" spans="1:17" hidden="1" x14ac:dyDescent="0.3">
      <c r="A1376" t="s">
        <v>2921</v>
      </c>
      <c r="B1376" t="s">
        <v>2922</v>
      </c>
      <c r="C1376" t="s">
        <v>3128</v>
      </c>
      <c r="D1376" t="s">
        <v>1449</v>
      </c>
      <c r="E1376">
        <v>1203.49125</v>
      </c>
      <c r="F1376">
        <v>126.75</v>
      </c>
      <c r="G1376">
        <v>144.27862395207899</v>
      </c>
      <c r="H1376">
        <v>15.6205504992471</v>
      </c>
      <c r="I1376">
        <v>38.026737189389898</v>
      </c>
      <c r="J1376">
        <v>-0.171591822948612</v>
      </c>
      <c r="K1376">
        <v>121.123059847541</v>
      </c>
      <c r="L1376">
        <v>100.99946806342599</v>
      </c>
      <c r="M1376">
        <v>45.232211877875798</v>
      </c>
      <c r="N1376">
        <v>2.4761609698400999</v>
      </c>
      <c r="O1376">
        <v>18.9270216962524</v>
      </c>
      <c r="P1376">
        <v>174.35064935064901</v>
      </c>
      <c r="Q1376">
        <v>0.132286775050307</v>
      </c>
    </row>
    <row r="1377" spans="1:17" hidden="1" x14ac:dyDescent="0.3">
      <c r="A1377" t="s">
        <v>2923</v>
      </c>
      <c r="B1377" t="s">
        <v>2924</v>
      </c>
      <c r="C1377" t="s">
        <v>3128</v>
      </c>
      <c r="D1377" t="s">
        <v>298</v>
      </c>
      <c r="E1377">
        <v>1199.7027499999999</v>
      </c>
      <c r="F1377">
        <v>323</v>
      </c>
      <c r="G1377">
        <v>254.457151769841</v>
      </c>
      <c r="H1377">
        <v>2.9897213141010699</v>
      </c>
      <c r="I1377">
        <v>69.399656359535001</v>
      </c>
      <c r="J1377">
        <v>-2.9802720187583001</v>
      </c>
      <c r="K1377">
        <v>331.37422565108398</v>
      </c>
      <c r="L1377">
        <v>262.45885207258198</v>
      </c>
      <c r="M1377">
        <v>30.101871602578299</v>
      </c>
      <c r="N1377">
        <v>0.61085983324614401</v>
      </c>
      <c r="O1377">
        <v>28.080495356037101</v>
      </c>
      <c r="P1377">
        <v>313.06111751694601</v>
      </c>
    </row>
    <row r="1378" spans="1:17" hidden="1" x14ac:dyDescent="0.3">
      <c r="A1378" t="s">
        <v>2925</v>
      </c>
      <c r="B1378" t="s">
        <v>2926</v>
      </c>
      <c r="C1378" t="s">
        <v>3128</v>
      </c>
      <c r="D1378" t="s">
        <v>755</v>
      </c>
      <c r="E1378">
        <v>1198.72315</v>
      </c>
      <c r="F1378">
        <v>224.27</v>
      </c>
      <c r="G1378">
        <v>-52.4877925183823</v>
      </c>
      <c r="H1378">
        <v>0.63810660888764903</v>
      </c>
      <c r="I1378">
        <v>-24.2815866800448</v>
      </c>
      <c r="J1378">
        <v>2.4617304232441302</v>
      </c>
      <c r="K1378">
        <v>237.28653531747099</v>
      </c>
      <c r="M1378">
        <v>34.400652209455501</v>
      </c>
      <c r="N1378">
        <v>0.210482638029407</v>
      </c>
      <c r="O1378">
        <v>107.785258839791</v>
      </c>
      <c r="P1378">
        <v>5.7927260719845304</v>
      </c>
    </row>
    <row r="1379" spans="1:17" hidden="1" x14ac:dyDescent="0.3">
      <c r="A1379" t="s">
        <v>2927</v>
      </c>
      <c r="B1379" t="s">
        <v>2928</v>
      </c>
      <c r="C1379" t="s">
        <v>3128</v>
      </c>
      <c r="D1379" t="s">
        <v>997</v>
      </c>
      <c r="E1379">
        <v>1196.038536</v>
      </c>
      <c r="F1379">
        <v>78.540000000000006</v>
      </c>
      <c r="G1379">
        <v>-32.320248379777098</v>
      </c>
      <c r="H1379">
        <v>-2.5889157885461</v>
      </c>
      <c r="I1379">
        <v>-18.975142148047301</v>
      </c>
      <c r="J1379">
        <v>-0.375231936159866</v>
      </c>
      <c r="K1379">
        <v>84.777871773219601</v>
      </c>
      <c r="L1379">
        <v>87.7131250121938</v>
      </c>
      <c r="M1379">
        <v>31.582833763451699</v>
      </c>
      <c r="N1379">
        <v>0.24571393267719099</v>
      </c>
      <c r="O1379">
        <v>47.249809014514803</v>
      </c>
      <c r="P1379">
        <v>6.1351351351351502</v>
      </c>
      <c r="Q1379">
        <v>-9.1177025638159992E-3</v>
      </c>
    </row>
    <row r="1380" spans="1:17" hidden="1" x14ac:dyDescent="0.3">
      <c r="A1380" t="s">
        <v>2929</v>
      </c>
      <c r="B1380" t="s">
        <v>2930</v>
      </c>
      <c r="C1380" t="s">
        <v>3128</v>
      </c>
      <c r="D1380" t="s">
        <v>350</v>
      </c>
      <c r="E1380">
        <v>1190.8800000000001</v>
      </c>
      <c r="F1380">
        <v>198.48</v>
      </c>
      <c r="G1380">
        <v>-21.5528514103726</v>
      </c>
      <c r="H1380">
        <v>-5.8207305774989297</v>
      </c>
      <c r="I1380">
        <v>39.037451868219499</v>
      </c>
      <c r="J1380">
        <v>-0.33940969636731799</v>
      </c>
      <c r="K1380">
        <v>228.02927742710099</v>
      </c>
      <c r="L1380">
        <v>210.56084689314201</v>
      </c>
      <c r="M1380">
        <v>25.4779792332019</v>
      </c>
      <c r="N1380">
        <v>0.20366218856465901</v>
      </c>
      <c r="O1380">
        <v>45.606610237807303</v>
      </c>
      <c r="P1380">
        <v>75.646017699115006</v>
      </c>
      <c r="Q1380">
        <v>-8.9323207191667003E-2</v>
      </c>
    </row>
    <row r="1381" spans="1:17" hidden="1" x14ac:dyDescent="0.3">
      <c r="A1381" t="s">
        <v>2931</v>
      </c>
      <c r="B1381" t="s">
        <v>2932</v>
      </c>
      <c r="C1381" t="s">
        <v>3128</v>
      </c>
      <c r="D1381" t="s">
        <v>48</v>
      </c>
      <c r="E1381">
        <v>1189.918082076</v>
      </c>
      <c r="F1381">
        <v>53.16</v>
      </c>
      <c r="G1381">
        <v>-52.6612475867557</v>
      </c>
      <c r="H1381">
        <v>-2.4034088100822801</v>
      </c>
      <c r="I1381">
        <v>-28.9766646951791</v>
      </c>
      <c r="J1381">
        <v>6.5352232986833103</v>
      </c>
      <c r="K1381">
        <v>60.377977549147197</v>
      </c>
      <c r="L1381">
        <v>65.767283599584403</v>
      </c>
      <c r="M1381">
        <v>37.497098326100001</v>
      </c>
      <c r="N1381">
        <v>0.65357561906878803</v>
      </c>
      <c r="O1381">
        <v>75.225733634311496</v>
      </c>
      <c r="P1381">
        <v>6.9617706237424297</v>
      </c>
      <c r="Q1381">
        <v>8.1143517829227005E-2</v>
      </c>
    </row>
    <row r="1382" spans="1:17" hidden="1" x14ac:dyDescent="0.3">
      <c r="A1382" t="s">
        <v>2933</v>
      </c>
      <c r="B1382" t="s">
        <v>2934</v>
      </c>
      <c r="C1382" t="s">
        <v>3128</v>
      </c>
      <c r="D1382" t="s">
        <v>578</v>
      </c>
      <c r="E1382">
        <v>1189.6481408</v>
      </c>
      <c r="F1382">
        <v>234.5</v>
      </c>
      <c r="G1382">
        <v>224.70380426374399</v>
      </c>
      <c r="H1382">
        <v>14.6133967158024</v>
      </c>
      <c r="I1382">
        <v>160.958853561323</v>
      </c>
      <c r="J1382">
        <v>-3.6712305404317899E-2</v>
      </c>
      <c r="K1382">
        <v>213.879462657239</v>
      </c>
      <c r="L1382">
        <v>147.028114228199</v>
      </c>
      <c r="M1382">
        <v>43.718183406744998</v>
      </c>
      <c r="N1382">
        <v>1.1774623417008301</v>
      </c>
      <c r="O1382">
        <v>11.765458422174801</v>
      </c>
      <c r="P1382">
        <v>260.49192928516499</v>
      </c>
      <c r="Q1382">
        <v>8.3486333479772995E-2</v>
      </c>
    </row>
    <row r="1383" spans="1:17" hidden="1" x14ac:dyDescent="0.3">
      <c r="A1383" t="s">
        <v>2935</v>
      </c>
      <c r="B1383" t="s">
        <v>2936</v>
      </c>
      <c r="C1383" t="s">
        <v>3128</v>
      </c>
      <c r="D1383" t="s">
        <v>117</v>
      </c>
      <c r="E1383">
        <v>1189.1424422</v>
      </c>
      <c r="F1383">
        <v>629.95000000000005</v>
      </c>
      <c r="G1383">
        <v>-27.458704196923801</v>
      </c>
      <c r="H1383">
        <v>-2.28914552968671</v>
      </c>
      <c r="I1383">
        <v>-3.7587058577485801</v>
      </c>
      <c r="J1383">
        <v>1.1056879630669101</v>
      </c>
      <c r="K1383">
        <v>664.75395090022403</v>
      </c>
      <c r="L1383">
        <v>658.55811671076901</v>
      </c>
      <c r="M1383">
        <v>34.772726560459901</v>
      </c>
      <c r="N1383">
        <v>0.37862662167941802</v>
      </c>
      <c r="O1383">
        <v>34.137629970632503</v>
      </c>
      <c r="P1383">
        <v>14.744990892531799</v>
      </c>
      <c r="Q1383">
        <v>6.0299201516085997E-2</v>
      </c>
    </row>
    <row r="1384" spans="1:17" hidden="1" x14ac:dyDescent="0.3">
      <c r="A1384" t="s">
        <v>2937</v>
      </c>
      <c r="B1384" t="s">
        <v>2938</v>
      </c>
      <c r="C1384" t="s">
        <v>3128</v>
      </c>
      <c r="D1384" t="s">
        <v>21</v>
      </c>
      <c r="E1384">
        <v>1182.9960602040001</v>
      </c>
      <c r="F1384">
        <v>106.19</v>
      </c>
      <c r="G1384">
        <v>-12.974858670149001</v>
      </c>
      <c r="H1384">
        <v>-2.1305908216052099</v>
      </c>
      <c r="I1384">
        <v>-13.6372087064235</v>
      </c>
      <c r="J1384">
        <v>1.4002834111798499</v>
      </c>
      <c r="K1384">
        <v>114.58946396333999</v>
      </c>
      <c r="L1384">
        <v>116.552780099345</v>
      </c>
      <c r="M1384">
        <v>33.481931453263698</v>
      </c>
      <c r="N1384">
        <v>0.70957539754135401</v>
      </c>
      <c r="O1384">
        <v>66.211507674922302</v>
      </c>
      <c r="P1384">
        <v>13.8766756032171</v>
      </c>
      <c r="Q1384">
        <v>2.461776794497E-3</v>
      </c>
    </row>
    <row r="1385" spans="1:17" hidden="1" x14ac:dyDescent="0.3">
      <c r="A1385" t="s">
        <v>2939</v>
      </c>
      <c r="B1385" t="s">
        <v>2940</v>
      </c>
      <c r="C1385" t="s">
        <v>3128</v>
      </c>
      <c r="D1385" t="s">
        <v>475</v>
      </c>
      <c r="E1385">
        <v>1182.872994456</v>
      </c>
      <c r="F1385">
        <v>190.16</v>
      </c>
      <c r="G1385">
        <v>-24.515830434317198</v>
      </c>
      <c r="H1385">
        <v>-1.1938622171768101</v>
      </c>
      <c r="I1385">
        <v>-10.1769274318965</v>
      </c>
      <c r="J1385">
        <v>2.0282996353829699</v>
      </c>
      <c r="K1385">
        <v>212.67745629144699</v>
      </c>
      <c r="L1385">
        <v>208.53969048004001</v>
      </c>
      <c r="M1385">
        <v>29.817420310648899</v>
      </c>
      <c r="N1385">
        <v>0.31973115650448503</v>
      </c>
      <c r="O1385">
        <v>38.578039545645701</v>
      </c>
      <c r="P1385">
        <v>18.9243277048155</v>
      </c>
      <c r="Q1385">
        <v>-1.4019541006906999E-2</v>
      </c>
    </row>
    <row r="1386" spans="1:17" hidden="1" x14ac:dyDescent="0.3">
      <c r="A1386" t="s">
        <v>2941</v>
      </c>
      <c r="B1386" t="s">
        <v>2942</v>
      </c>
      <c r="C1386" t="s">
        <v>3128</v>
      </c>
      <c r="D1386" t="s">
        <v>215</v>
      </c>
      <c r="E1386">
        <v>1180.4000000000001</v>
      </c>
      <c r="F1386">
        <v>118.04</v>
      </c>
      <c r="G1386">
        <v>69.374356450420905</v>
      </c>
      <c r="H1386">
        <v>0.481343171708774</v>
      </c>
      <c r="I1386">
        <v>41.708953175194601</v>
      </c>
      <c r="J1386">
        <v>-3.0485296256670198</v>
      </c>
      <c r="K1386">
        <v>124.708653553131</v>
      </c>
      <c r="L1386">
        <v>102.78476734517299</v>
      </c>
      <c r="M1386">
        <v>25.5304968180413</v>
      </c>
      <c r="N1386">
        <v>0.22360244742138399</v>
      </c>
      <c r="O1386">
        <v>23.432734666214799</v>
      </c>
      <c r="P1386">
        <v>99.898391193903393</v>
      </c>
      <c r="Q1386">
        <v>7.9850275410156005E-2</v>
      </c>
    </row>
    <row r="1387" spans="1:17" hidden="1" x14ac:dyDescent="0.3">
      <c r="A1387" t="s">
        <v>2943</v>
      </c>
      <c r="B1387" t="s">
        <v>2944</v>
      </c>
      <c r="C1387" t="s">
        <v>3128</v>
      </c>
      <c r="D1387" t="s">
        <v>85</v>
      </c>
      <c r="E1387">
        <v>1176.106</v>
      </c>
      <c r="F1387">
        <v>99.67</v>
      </c>
      <c r="G1387">
        <v>94.103576175796903</v>
      </c>
      <c r="H1387">
        <v>-16.931719760902901</v>
      </c>
      <c r="I1387">
        <v>54.565434449797202</v>
      </c>
      <c r="J1387">
        <v>-8.3900974874072993</v>
      </c>
      <c r="K1387">
        <v>117.447090193775</v>
      </c>
      <c r="L1387">
        <v>87.913505898039702</v>
      </c>
      <c r="M1387">
        <v>18.160357224565601</v>
      </c>
      <c r="N1387">
        <v>8.9991162120028903E-2</v>
      </c>
      <c r="O1387">
        <v>57.881007324169701</v>
      </c>
      <c r="P1387">
        <v>138.16009557945</v>
      </c>
      <c r="Q1387">
        <v>0.11674186963005399</v>
      </c>
    </row>
    <row r="1388" spans="1:17" hidden="1" x14ac:dyDescent="0.3">
      <c r="A1388" t="s">
        <v>2945</v>
      </c>
      <c r="B1388" t="s">
        <v>2946</v>
      </c>
      <c r="C1388" t="s">
        <v>3128</v>
      </c>
      <c r="D1388" t="s">
        <v>287</v>
      </c>
      <c r="E1388">
        <v>1175.3502520100001</v>
      </c>
      <c r="F1388">
        <v>96.39</v>
      </c>
      <c r="G1388">
        <v>-19.004240063768702</v>
      </c>
      <c r="H1388">
        <v>21.569586694558598</v>
      </c>
      <c r="I1388">
        <v>8.5375245523238998</v>
      </c>
      <c r="J1388">
        <v>18.872518008863</v>
      </c>
      <c r="K1388">
        <v>91.284353801454898</v>
      </c>
      <c r="L1388">
        <v>88.646723428531999</v>
      </c>
      <c r="M1388">
        <v>55.398900379229801</v>
      </c>
      <c r="N1388">
        <v>4.1757417495716602</v>
      </c>
      <c r="O1388">
        <v>21.3818860877684</v>
      </c>
      <c r="P1388">
        <v>41.75</v>
      </c>
      <c r="Q1388">
        <v>0.143467519666367</v>
      </c>
    </row>
    <row r="1389" spans="1:17" hidden="1" x14ac:dyDescent="0.3">
      <c r="A1389" t="s">
        <v>2947</v>
      </c>
      <c r="B1389" t="s">
        <v>2948</v>
      </c>
      <c r="C1389" t="s">
        <v>3128</v>
      </c>
      <c r="D1389" t="s">
        <v>622</v>
      </c>
      <c r="E1389">
        <v>1171.42791764</v>
      </c>
      <c r="F1389">
        <v>18.73</v>
      </c>
      <c r="G1389">
        <v>-3.7369351412914602</v>
      </c>
      <c r="H1389">
        <v>-2.8205472172467498</v>
      </c>
      <c r="I1389">
        <v>45.077414917102502</v>
      </c>
      <c r="J1389">
        <v>-2.1829267793529699</v>
      </c>
      <c r="K1389">
        <v>18.817484241993601</v>
      </c>
      <c r="L1389">
        <v>15.5850655893612</v>
      </c>
      <c r="M1389">
        <v>34.688617908514601</v>
      </c>
      <c r="N1389">
        <v>0.14956396153632601</v>
      </c>
      <c r="O1389">
        <v>40.683395621996802</v>
      </c>
      <c r="P1389">
        <v>87.3</v>
      </c>
      <c r="Q1389">
        <v>5.5643839955640997E-2</v>
      </c>
    </row>
    <row r="1390" spans="1:17" hidden="1" x14ac:dyDescent="0.3">
      <c r="A1390" t="s">
        <v>2949</v>
      </c>
      <c r="B1390" t="s">
        <v>2950</v>
      </c>
      <c r="C1390" t="s">
        <v>3128</v>
      </c>
      <c r="D1390" t="s">
        <v>2327</v>
      </c>
      <c r="E1390">
        <v>1168.9099431750001</v>
      </c>
      <c r="F1390">
        <v>437.9</v>
      </c>
      <c r="G1390">
        <v>78.742294418670696</v>
      </c>
      <c r="H1390">
        <v>-8.2617039710504798</v>
      </c>
      <c r="I1390">
        <v>-55.643168335049502</v>
      </c>
      <c r="J1390">
        <v>-9.4715272424078893</v>
      </c>
      <c r="K1390">
        <v>522.30237979447702</v>
      </c>
      <c r="L1390">
        <v>597.67749159381697</v>
      </c>
      <c r="M1390">
        <v>33.916818709395997</v>
      </c>
      <c r="N1390">
        <v>0.64508601179142799</v>
      </c>
      <c r="O1390">
        <v>123.795387074674</v>
      </c>
      <c r="P1390">
        <v>104.62616822429899</v>
      </c>
      <c r="Q1390">
        <v>0.252056586722608</v>
      </c>
    </row>
    <row r="1391" spans="1:17" hidden="1" x14ac:dyDescent="0.3">
      <c r="A1391" t="s">
        <v>2951</v>
      </c>
      <c r="B1391" t="s">
        <v>2952</v>
      </c>
      <c r="C1391" t="s">
        <v>3128</v>
      </c>
      <c r="D1391" t="s">
        <v>2722</v>
      </c>
      <c r="E1391">
        <v>1165.96055</v>
      </c>
      <c r="F1391">
        <v>1420.85</v>
      </c>
      <c r="G1391">
        <v>350.40678064828001</v>
      </c>
      <c r="H1391">
        <v>7.3807286979144697</v>
      </c>
      <c r="I1391">
        <v>44.571751207911397</v>
      </c>
      <c r="J1391">
        <v>10.6829018338365</v>
      </c>
      <c r="K1391">
        <v>1547.51215746362</v>
      </c>
      <c r="L1391">
        <v>1319.3483582608101</v>
      </c>
      <c r="M1391">
        <v>42.863297564941199</v>
      </c>
      <c r="N1391">
        <v>2.1580464396047501</v>
      </c>
      <c r="O1391">
        <v>55.540697469824401</v>
      </c>
      <c r="P1391">
        <v>376.79530201342197</v>
      </c>
    </row>
    <row r="1392" spans="1:17" hidden="1" x14ac:dyDescent="0.3">
      <c r="A1392" t="s">
        <v>2953</v>
      </c>
      <c r="B1392" t="s">
        <v>2954</v>
      </c>
      <c r="C1392" t="s">
        <v>3128</v>
      </c>
      <c r="D1392" t="s">
        <v>475</v>
      </c>
      <c r="E1392">
        <v>1160.99533032</v>
      </c>
      <c r="F1392">
        <v>164.22</v>
      </c>
      <c r="G1392">
        <v>21.944708885180098</v>
      </c>
      <c r="H1392">
        <v>-5.8902654336949301</v>
      </c>
      <c r="I1392">
        <v>21.714370888762399</v>
      </c>
      <c r="J1392">
        <v>5.8081321524764897</v>
      </c>
      <c r="K1392">
        <v>184.566789264649</v>
      </c>
      <c r="L1392">
        <v>161.28365378611599</v>
      </c>
      <c r="M1392">
        <v>35.481037560462198</v>
      </c>
      <c r="N1392">
        <v>0.24822463469282499</v>
      </c>
      <c r="O1392">
        <v>51.260504201680597</v>
      </c>
      <c r="P1392">
        <v>54.052532833020599</v>
      </c>
      <c r="Q1392">
        <v>4.1274857202594002E-2</v>
      </c>
    </row>
    <row r="1393" spans="1:17" hidden="1" x14ac:dyDescent="0.3">
      <c r="A1393" t="s">
        <v>2955</v>
      </c>
      <c r="B1393" t="s">
        <v>2956</v>
      </c>
      <c r="C1393" t="s">
        <v>3128</v>
      </c>
      <c r="D1393" t="s">
        <v>51</v>
      </c>
      <c r="E1393">
        <v>1159.6744491750001</v>
      </c>
      <c r="F1393">
        <v>240.35</v>
      </c>
      <c r="G1393">
        <v>-16.232981575417899</v>
      </c>
      <c r="H1393">
        <v>4.3489570348312903</v>
      </c>
      <c r="I1393">
        <v>-5.9755555972149299</v>
      </c>
      <c r="J1393">
        <v>-1.9170109554972301</v>
      </c>
      <c r="K1393">
        <v>299.91495038084201</v>
      </c>
      <c r="L1393">
        <v>274.85198446598099</v>
      </c>
      <c r="M1393">
        <v>19.909202178522801</v>
      </c>
      <c r="N1393">
        <v>0.66450190461315795</v>
      </c>
      <c r="O1393">
        <v>53.817349698356502</v>
      </c>
      <c r="P1393">
        <v>21.358242867962598</v>
      </c>
      <c r="Q1393">
        <v>7.8627228496949992E-3</v>
      </c>
    </row>
    <row r="1394" spans="1:17" hidden="1" x14ac:dyDescent="0.3">
      <c r="A1394" t="s">
        <v>2957</v>
      </c>
      <c r="B1394" t="s">
        <v>2958</v>
      </c>
      <c r="C1394" t="s">
        <v>3128</v>
      </c>
      <c r="D1394" t="s">
        <v>992</v>
      </c>
      <c r="E1394">
        <v>1156.7064671000001</v>
      </c>
      <c r="F1394">
        <v>187.65</v>
      </c>
      <c r="G1394">
        <v>-49.366134385869699</v>
      </c>
      <c r="H1394">
        <v>-6.9293986486416399</v>
      </c>
      <c r="I1394">
        <v>-20.819249997892001</v>
      </c>
      <c r="J1394">
        <v>-1.1612399869603001</v>
      </c>
      <c r="K1394">
        <v>205.50119653944799</v>
      </c>
      <c r="L1394">
        <v>222.561108241705</v>
      </c>
      <c r="M1394">
        <v>20.773408491860199</v>
      </c>
      <c r="N1394">
        <v>0.33274338982527002</v>
      </c>
      <c r="O1394">
        <v>51.985078603783599</v>
      </c>
      <c r="P1394">
        <v>2.6531728665207801</v>
      </c>
      <c r="Q1394">
        <v>-5.104306577046E-2</v>
      </c>
    </row>
    <row r="1395" spans="1:17" hidden="1" x14ac:dyDescent="0.3">
      <c r="A1395" t="s">
        <v>2959</v>
      </c>
      <c r="B1395" t="s">
        <v>2960</v>
      </c>
      <c r="C1395" t="s">
        <v>3128</v>
      </c>
      <c r="D1395" t="s">
        <v>173</v>
      </c>
      <c r="E1395">
        <v>1156.0697338969901</v>
      </c>
      <c r="F1395">
        <v>174.07</v>
      </c>
      <c r="G1395">
        <v>21.455474054282</v>
      </c>
      <c r="H1395">
        <v>-5.4862716405499103</v>
      </c>
      <c r="I1395">
        <v>-11.643862169595799</v>
      </c>
      <c r="J1395">
        <v>-5.5276588770341597</v>
      </c>
      <c r="K1395">
        <v>190.87997704482899</v>
      </c>
      <c r="L1395">
        <v>175.89735068274501</v>
      </c>
      <c r="M1395">
        <v>32.132065205648999</v>
      </c>
      <c r="N1395">
        <v>1.0709477612256</v>
      </c>
      <c r="O1395">
        <v>46.372149135405301</v>
      </c>
      <c r="P1395">
        <v>80.664244940321694</v>
      </c>
      <c r="Q1395">
        <v>0.173042283764481</v>
      </c>
    </row>
    <row r="1396" spans="1:17" hidden="1" x14ac:dyDescent="0.3">
      <c r="A1396" t="s">
        <v>2961</v>
      </c>
      <c r="B1396" t="s">
        <v>2962</v>
      </c>
      <c r="C1396" t="s">
        <v>3128</v>
      </c>
      <c r="D1396" t="s">
        <v>992</v>
      </c>
      <c r="E1396">
        <v>1149.9809228199999</v>
      </c>
      <c r="F1396">
        <v>62.06</v>
      </c>
      <c r="G1396">
        <v>-52.705288050531003</v>
      </c>
      <c r="H1396">
        <v>-8.8859533771450998</v>
      </c>
      <c r="I1396">
        <v>-15.048580807402701</v>
      </c>
      <c r="J1396">
        <v>0.117172705192453</v>
      </c>
      <c r="K1396">
        <v>68.223477635668104</v>
      </c>
      <c r="L1396">
        <v>74.586777856259999</v>
      </c>
      <c r="M1396">
        <v>36.4096800375968</v>
      </c>
      <c r="N1396">
        <v>0.45074733227049202</v>
      </c>
      <c r="O1396">
        <v>51.869158878504599</v>
      </c>
      <c r="P1396">
        <v>6.0854700854700896</v>
      </c>
      <c r="Q1396">
        <v>-2.1578331809189999E-2</v>
      </c>
    </row>
    <row r="1397" spans="1:17" hidden="1" x14ac:dyDescent="0.3">
      <c r="A1397" t="s">
        <v>2963</v>
      </c>
      <c r="B1397" t="s">
        <v>2964</v>
      </c>
      <c r="C1397" t="s">
        <v>3128</v>
      </c>
      <c r="D1397" t="s">
        <v>215</v>
      </c>
      <c r="E1397">
        <v>1148.77553945</v>
      </c>
      <c r="F1397">
        <v>639.95000000000005</v>
      </c>
      <c r="G1397">
        <v>-7.2151913997201298</v>
      </c>
      <c r="H1397">
        <v>1.70443064978268</v>
      </c>
      <c r="I1397">
        <v>-11.0818325696765</v>
      </c>
      <c r="J1397">
        <v>-1.2507658927004399</v>
      </c>
      <c r="K1397">
        <v>685.80911608568601</v>
      </c>
      <c r="L1397">
        <v>648.83027748812901</v>
      </c>
      <c r="M1397">
        <v>22.445182694273399</v>
      </c>
      <c r="N1397">
        <v>0.58600283321091395</v>
      </c>
      <c r="O1397">
        <v>18.759278068598999</v>
      </c>
      <c r="P1397">
        <v>30.575392776984199</v>
      </c>
      <c r="Q1397">
        <v>5.9323429204838997E-2</v>
      </c>
    </row>
    <row r="1398" spans="1:17" hidden="1" x14ac:dyDescent="0.3">
      <c r="A1398" t="s">
        <v>2965</v>
      </c>
      <c r="B1398" t="s">
        <v>2966</v>
      </c>
      <c r="C1398" t="s">
        <v>3128</v>
      </c>
      <c r="D1398" t="s">
        <v>215</v>
      </c>
      <c r="E1398">
        <v>1148.704935</v>
      </c>
      <c r="F1398">
        <v>84.91</v>
      </c>
      <c r="G1398">
        <v>-22.5485160470691</v>
      </c>
      <c r="H1398">
        <v>-12.214468717916301</v>
      </c>
      <c r="I1398">
        <v>-41.5422896340257</v>
      </c>
      <c r="J1398">
        <v>-3.7915035081316302</v>
      </c>
      <c r="K1398">
        <v>104.21835749704699</v>
      </c>
      <c r="L1398">
        <v>112.8292775346</v>
      </c>
      <c r="M1398">
        <v>23.648304438814499</v>
      </c>
      <c r="N1398">
        <v>0.70522262161395699</v>
      </c>
      <c r="O1398">
        <v>84.901660581792498</v>
      </c>
      <c r="P1398">
        <v>3.4226552984165601</v>
      </c>
      <c r="Q1398">
        <v>6.9863770615344004E-2</v>
      </c>
    </row>
    <row r="1399" spans="1:17" hidden="1" x14ac:dyDescent="0.3">
      <c r="A1399" t="s">
        <v>2967</v>
      </c>
      <c r="B1399" t="s">
        <v>2968</v>
      </c>
      <c r="C1399" t="s">
        <v>3128</v>
      </c>
      <c r="D1399" t="s">
        <v>2969</v>
      </c>
      <c r="E1399">
        <v>1146.5376375000001</v>
      </c>
      <c r="F1399">
        <v>588.75</v>
      </c>
      <c r="G1399">
        <v>7.4799432345737902</v>
      </c>
      <c r="H1399">
        <v>1.36960484920402</v>
      </c>
      <c r="I1399">
        <v>35.012012483279001</v>
      </c>
      <c r="J1399">
        <v>-9.7292766373281392</v>
      </c>
      <c r="K1399">
        <v>635.39332351902306</v>
      </c>
      <c r="L1399">
        <v>593.90087113899096</v>
      </c>
      <c r="M1399">
        <v>36.355856687756599</v>
      </c>
      <c r="N1399">
        <v>1.2472179421331899</v>
      </c>
      <c r="O1399">
        <v>61.188959660297201</v>
      </c>
      <c r="P1399">
        <v>65.845070422535201</v>
      </c>
    </row>
    <row r="1400" spans="1:17" hidden="1" x14ac:dyDescent="0.3">
      <c r="A1400" t="s">
        <v>2970</v>
      </c>
      <c r="B1400" t="s">
        <v>2971</v>
      </c>
      <c r="C1400" t="s">
        <v>3128</v>
      </c>
      <c r="D1400" t="s">
        <v>464</v>
      </c>
      <c r="E1400">
        <v>1146.04793191</v>
      </c>
      <c r="F1400">
        <v>479.15</v>
      </c>
      <c r="G1400">
        <v>0.95670214516625696</v>
      </c>
      <c r="H1400">
        <v>-5.04630097532932</v>
      </c>
      <c r="I1400">
        <v>28.142647020493101</v>
      </c>
      <c r="J1400">
        <v>-3.7426158048898199</v>
      </c>
      <c r="K1400">
        <v>548.59288850946405</v>
      </c>
      <c r="L1400">
        <v>482.91627668833701</v>
      </c>
      <c r="M1400">
        <v>21.526526765910901</v>
      </c>
      <c r="N1400">
        <v>0.43683140626452099</v>
      </c>
      <c r="O1400">
        <v>39.403109673379902</v>
      </c>
      <c r="P1400">
        <v>49.828017510944299</v>
      </c>
      <c r="Q1400">
        <v>0.115431014461296</v>
      </c>
    </row>
    <row r="1401" spans="1:17" hidden="1" x14ac:dyDescent="0.3">
      <c r="A1401" t="s">
        <v>2972</v>
      </c>
      <c r="B1401" t="s">
        <v>2973</v>
      </c>
      <c r="C1401" t="s">
        <v>3128</v>
      </c>
      <c r="D1401" t="s">
        <v>51</v>
      </c>
      <c r="E1401">
        <v>1145.5601002000001</v>
      </c>
      <c r="F1401">
        <v>1854.25</v>
      </c>
      <c r="G1401">
        <v>-26.532840931657201</v>
      </c>
      <c r="H1401">
        <v>-3.6977571501628899</v>
      </c>
      <c r="I1401">
        <v>-27.161165181182199</v>
      </c>
      <c r="J1401">
        <v>1.6797149225763699</v>
      </c>
      <c r="K1401">
        <v>2062.9835119377699</v>
      </c>
      <c r="L1401">
        <v>2158.97729390517</v>
      </c>
      <c r="M1401">
        <v>32.615403147943397</v>
      </c>
      <c r="N1401">
        <v>0.62773338094435205</v>
      </c>
      <c r="O1401">
        <v>52.293380072805697</v>
      </c>
      <c r="P1401">
        <v>4.5796790840641801</v>
      </c>
      <c r="Q1401">
        <v>-2.8601678459922002E-2</v>
      </c>
    </row>
    <row r="1402" spans="1:17" hidden="1" x14ac:dyDescent="0.3">
      <c r="A1402" t="s">
        <v>2974</v>
      </c>
      <c r="B1402" t="s">
        <v>2975</v>
      </c>
      <c r="C1402" t="s">
        <v>3128</v>
      </c>
      <c r="D1402" t="s">
        <v>21</v>
      </c>
      <c r="E1402">
        <v>1145.2896000000001</v>
      </c>
      <c r="F1402">
        <v>995.1</v>
      </c>
      <c r="G1402">
        <v>-31.5125067530062</v>
      </c>
      <c r="H1402">
        <v>2.9164693758892</v>
      </c>
      <c r="I1402">
        <v>-14.952341620076201</v>
      </c>
      <c r="J1402">
        <v>5.1396898789044903</v>
      </c>
      <c r="K1402">
        <v>1008.03787112234</v>
      </c>
      <c r="L1402">
        <v>1058.0628319029699</v>
      </c>
      <c r="M1402">
        <v>38.2186416214006</v>
      </c>
      <c r="N1402">
        <v>0.66705290663884198</v>
      </c>
      <c r="O1402">
        <v>47.462566576223402</v>
      </c>
      <c r="P1402">
        <v>5.8617021276595702</v>
      </c>
      <c r="Q1402">
        <v>0.11808189312332899</v>
      </c>
    </row>
    <row r="1403" spans="1:17" hidden="1" x14ac:dyDescent="0.3">
      <c r="A1403" t="s">
        <v>2976</v>
      </c>
      <c r="B1403" t="s">
        <v>2977</v>
      </c>
      <c r="C1403" t="s">
        <v>3128</v>
      </c>
      <c r="D1403" t="s">
        <v>992</v>
      </c>
      <c r="E1403">
        <v>1145.2538082000001</v>
      </c>
      <c r="F1403">
        <v>572.1</v>
      </c>
      <c r="G1403">
        <v>-39.027134458522497</v>
      </c>
      <c r="H1403">
        <v>-15.7281026172239</v>
      </c>
      <c r="I1403">
        <v>-6.7744092054454903</v>
      </c>
      <c r="J1403">
        <v>-2.6261670942476401</v>
      </c>
      <c r="K1403">
        <v>666.47795050140996</v>
      </c>
      <c r="L1403">
        <v>650.07721225809303</v>
      </c>
      <c r="M1403">
        <v>25.353781623290001</v>
      </c>
      <c r="N1403">
        <v>0.42793728566438</v>
      </c>
      <c r="O1403">
        <v>49.449396958573601</v>
      </c>
      <c r="P1403">
        <v>19.299343134188302</v>
      </c>
      <c r="Q1403">
        <v>3.0812781224286E-2</v>
      </c>
    </row>
    <row r="1404" spans="1:17" hidden="1" x14ac:dyDescent="0.3">
      <c r="A1404" t="s">
        <v>2978</v>
      </c>
      <c r="B1404" t="s">
        <v>2979</v>
      </c>
      <c r="C1404" t="s">
        <v>3128</v>
      </c>
      <c r="D1404" t="s">
        <v>51</v>
      </c>
      <c r="E1404">
        <v>1144.57705248</v>
      </c>
      <c r="F1404">
        <v>362.4</v>
      </c>
      <c r="G1404">
        <v>-29.996590905176198</v>
      </c>
      <c r="H1404">
        <v>6.97095451759174</v>
      </c>
      <c r="I1404">
        <v>13.956328418281799</v>
      </c>
      <c r="J1404">
        <v>5.6562766177903399</v>
      </c>
      <c r="K1404">
        <v>375.20843125215998</v>
      </c>
      <c r="L1404">
        <v>361.80141031154398</v>
      </c>
      <c r="M1404">
        <v>37.3422665968234</v>
      </c>
      <c r="N1404">
        <v>0.54586523919816698</v>
      </c>
      <c r="O1404">
        <v>18.2395143487858</v>
      </c>
      <c r="P1404">
        <v>37.637675655146197</v>
      </c>
      <c r="Q1404">
        <v>-1.310084360148E-2</v>
      </c>
    </row>
    <row r="1405" spans="1:17" hidden="1" x14ac:dyDescent="0.3">
      <c r="A1405" t="s">
        <v>2980</v>
      </c>
      <c r="B1405" t="s">
        <v>2981</v>
      </c>
      <c r="C1405" t="s">
        <v>3128</v>
      </c>
      <c r="D1405" t="s">
        <v>284</v>
      </c>
      <c r="E1405">
        <v>1143.7923989999999</v>
      </c>
      <c r="F1405">
        <v>54.55</v>
      </c>
      <c r="G1405">
        <v>105.08826388771401</v>
      </c>
      <c r="H1405">
        <v>-4.1444111052221304</v>
      </c>
      <c r="I1405">
        <v>99.655681143960905</v>
      </c>
      <c r="J1405">
        <v>-1.32071447104284</v>
      </c>
      <c r="K1405">
        <v>55.261537864389297</v>
      </c>
      <c r="L1405">
        <v>39.264370688283599</v>
      </c>
      <c r="M1405">
        <v>28.103193993047</v>
      </c>
      <c r="N1405">
        <v>0.410445201250284</v>
      </c>
      <c r="O1405">
        <v>31.622364802933099</v>
      </c>
      <c r="P1405">
        <v>262.82008646491499</v>
      </c>
    </row>
    <row r="1406" spans="1:17" hidden="1" x14ac:dyDescent="0.3">
      <c r="A1406" t="s">
        <v>2982</v>
      </c>
      <c r="B1406" t="s">
        <v>2983</v>
      </c>
      <c r="C1406" t="s">
        <v>3128</v>
      </c>
      <c r="D1406" t="s">
        <v>21</v>
      </c>
      <c r="E1406">
        <v>1142.4892802100001</v>
      </c>
      <c r="F1406">
        <v>1300.45</v>
      </c>
      <c r="G1406">
        <v>138.69829119100399</v>
      </c>
      <c r="H1406">
        <v>11.098397388029101</v>
      </c>
      <c r="I1406">
        <v>47.960584299774702</v>
      </c>
      <c r="J1406">
        <v>6.1502046746474397</v>
      </c>
      <c r="K1406">
        <v>1313.71958950968</v>
      </c>
      <c r="L1406">
        <v>1139.9059685704999</v>
      </c>
      <c r="M1406">
        <v>44.780570643163699</v>
      </c>
      <c r="N1406">
        <v>1.29639888441617</v>
      </c>
      <c r="O1406">
        <v>39.833254152621002</v>
      </c>
      <c r="P1406">
        <v>173.534756401572</v>
      </c>
    </row>
    <row r="1407" spans="1:17" hidden="1" x14ac:dyDescent="0.3">
      <c r="A1407" t="s">
        <v>2984</v>
      </c>
      <c r="B1407" t="s">
        <v>2985</v>
      </c>
      <c r="C1407" t="s">
        <v>3128</v>
      </c>
      <c r="D1407" t="s">
        <v>215</v>
      </c>
      <c r="E1407">
        <v>1140.978146914</v>
      </c>
      <c r="F1407">
        <v>176.87</v>
      </c>
      <c r="G1407">
        <v>-53.089730812205502</v>
      </c>
      <c r="H1407">
        <v>0.83336970647904496</v>
      </c>
      <c r="I1407">
        <v>-38.505832697512098</v>
      </c>
      <c r="J1407">
        <v>1.7656177065446901</v>
      </c>
      <c r="M1407">
        <v>38.985070863357997</v>
      </c>
      <c r="O1407">
        <v>53.157686436365601</v>
      </c>
      <c r="P1407">
        <v>11.9430379746835</v>
      </c>
    </row>
    <row r="1408" spans="1:17" hidden="1" x14ac:dyDescent="0.3">
      <c r="A1408" t="s">
        <v>2986</v>
      </c>
      <c r="B1408" t="s">
        <v>2987</v>
      </c>
      <c r="C1408" t="s">
        <v>3128</v>
      </c>
      <c r="D1408" t="s">
        <v>475</v>
      </c>
      <c r="E1408">
        <v>1140.6310152000001</v>
      </c>
      <c r="F1408">
        <v>876</v>
      </c>
      <c r="G1408">
        <v>-47.010810928208102</v>
      </c>
      <c r="H1408">
        <v>-8.4083693288308101</v>
      </c>
      <c r="I1408">
        <v>-44.240405402914497</v>
      </c>
      <c r="J1408">
        <v>1.88193013552306</v>
      </c>
      <c r="K1408">
        <v>1127.9151263670201</v>
      </c>
      <c r="L1408">
        <v>1246.7960658846</v>
      </c>
      <c r="M1408">
        <v>16.359938944090601</v>
      </c>
      <c r="N1408">
        <v>1.2383798204630501</v>
      </c>
      <c r="O1408">
        <v>77.283105022830995</v>
      </c>
      <c r="P1408">
        <v>0.57405281285878296</v>
      </c>
      <c r="Q1408">
        <v>-8.2279144999739998E-2</v>
      </c>
    </row>
    <row r="1409" spans="1:17" hidden="1" x14ac:dyDescent="0.3">
      <c r="A1409" t="s">
        <v>2988</v>
      </c>
      <c r="B1409" t="s">
        <v>2989</v>
      </c>
      <c r="C1409" t="s">
        <v>3128</v>
      </c>
      <c r="D1409" t="s">
        <v>271</v>
      </c>
      <c r="E1409">
        <v>1138.1325361899901</v>
      </c>
      <c r="F1409">
        <v>320.10000000000002</v>
      </c>
      <c r="G1409">
        <v>36.386386079429101</v>
      </c>
      <c r="H1409">
        <v>35.623975960086803</v>
      </c>
      <c r="I1409">
        <v>50.970284194122499</v>
      </c>
      <c r="J1409">
        <v>-1.75545212859976</v>
      </c>
      <c r="M1409">
        <v>35.753507421543901</v>
      </c>
      <c r="O1409">
        <v>53.064667291471302</v>
      </c>
      <c r="P1409">
        <v>65.811965811965806</v>
      </c>
    </row>
    <row r="1410" spans="1:17" hidden="1" x14ac:dyDescent="0.3">
      <c r="A1410" t="s">
        <v>2990</v>
      </c>
      <c r="B1410" t="s">
        <v>2991</v>
      </c>
      <c r="C1410" t="s">
        <v>3128</v>
      </c>
      <c r="D1410" t="s">
        <v>287</v>
      </c>
      <c r="E1410">
        <v>1137.829125</v>
      </c>
      <c r="F1410">
        <v>106.9</v>
      </c>
      <c r="G1410">
        <v>-16.3624806573035</v>
      </c>
      <c r="H1410">
        <v>13.8666786206793</v>
      </c>
      <c r="I1410">
        <v>13.936097918074701</v>
      </c>
      <c r="J1410">
        <v>-2.5779624639063701</v>
      </c>
      <c r="K1410">
        <v>103.646966329276</v>
      </c>
      <c r="L1410">
        <v>98.920297396117604</v>
      </c>
      <c r="M1410">
        <v>37.751466221706202</v>
      </c>
      <c r="N1410">
        <v>1.5389522908173301</v>
      </c>
      <c r="O1410">
        <v>13.0963517305893</v>
      </c>
      <c r="P1410">
        <v>44.089499932605399</v>
      </c>
      <c r="Q1410">
        <v>8.0230663886358994E-2</v>
      </c>
    </row>
    <row r="1411" spans="1:17" hidden="1" x14ac:dyDescent="0.3">
      <c r="A1411" t="s">
        <v>2992</v>
      </c>
      <c r="B1411" t="s">
        <v>2993</v>
      </c>
      <c r="C1411" t="s">
        <v>3128</v>
      </c>
      <c r="D1411" t="s">
        <v>287</v>
      </c>
      <c r="E1411">
        <v>1131.1455162</v>
      </c>
      <c r="F1411">
        <v>189.66</v>
      </c>
      <c r="G1411">
        <v>-1.0524060258043</v>
      </c>
      <c r="H1411">
        <v>-10.4305241227515</v>
      </c>
      <c r="I1411">
        <v>45.571527176367702</v>
      </c>
      <c r="J1411">
        <v>-5.7931258316121097</v>
      </c>
      <c r="K1411">
        <v>212.42360478474299</v>
      </c>
      <c r="L1411">
        <v>176.75097751407901</v>
      </c>
      <c r="M1411">
        <v>21.821100196176801</v>
      </c>
      <c r="N1411">
        <v>0.37799621731153399</v>
      </c>
      <c r="O1411">
        <v>40.999683644416301</v>
      </c>
      <c r="P1411">
        <v>75.367545076282894</v>
      </c>
      <c r="Q1411">
        <v>0.12211849006973099</v>
      </c>
    </row>
    <row r="1412" spans="1:17" hidden="1" x14ac:dyDescent="0.3">
      <c r="A1412" t="s">
        <v>2994</v>
      </c>
      <c r="B1412" t="s">
        <v>2995</v>
      </c>
      <c r="C1412" t="s">
        <v>3128</v>
      </c>
      <c r="D1412" t="s">
        <v>622</v>
      </c>
      <c r="E1412">
        <v>1129.1688702599999</v>
      </c>
      <c r="F1412">
        <v>189.24</v>
      </c>
      <c r="G1412">
        <v>-32.300471256219701</v>
      </c>
      <c r="H1412">
        <v>-11.9181592925747</v>
      </c>
      <c r="I1412">
        <v>-23.509633171816901</v>
      </c>
      <c r="J1412">
        <v>-0.17941987672440901</v>
      </c>
      <c r="K1412">
        <v>219.63239288602199</v>
      </c>
      <c r="L1412">
        <v>231.681106636881</v>
      </c>
      <c r="M1412">
        <v>28.053535710575801</v>
      </c>
      <c r="N1412">
        <v>0.43693099953296999</v>
      </c>
      <c r="O1412">
        <v>62.756288311139201</v>
      </c>
      <c r="P1412">
        <v>1.9337462967950301</v>
      </c>
      <c r="Q1412">
        <v>-8.6412202283073003E-2</v>
      </c>
    </row>
    <row r="1413" spans="1:17" hidden="1" x14ac:dyDescent="0.3">
      <c r="A1413" t="s">
        <v>2996</v>
      </c>
      <c r="B1413" t="s">
        <v>2997</v>
      </c>
      <c r="C1413" t="s">
        <v>3128</v>
      </c>
      <c r="D1413" t="s">
        <v>237</v>
      </c>
      <c r="E1413">
        <v>1127.3344272899999</v>
      </c>
      <c r="F1413">
        <v>17.100000000000001</v>
      </c>
      <c r="G1413">
        <v>-49.916402225930902</v>
      </c>
      <c r="H1413">
        <v>6.0686513434937499</v>
      </c>
      <c r="I1413">
        <v>-41.686868437613199</v>
      </c>
      <c r="J1413">
        <v>1.7404362274191201</v>
      </c>
      <c r="K1413">
        <v>18.902680940473498</v>
      </c>
      <c r="L1413">
        <v>21.879855125132799</v>
      </c>
      <c r="M1413">
        <v>29.908436368105601</v>
      </c>
      <c r="N1413">
        <v>0.34447167728269301</v>
      </c>
      <c r="O1413">
        <v>145.614035087719</v>
      </c>
      <c r="P1413">
        <v>15.8536585365853</v>
      </c>
      <c r="Q1413">
        <v>5.1652792587880997E-2</v>
      </c>
    </row>
    <row r="1414" spans="1:17" hidden="1" x14ac:dyDescent="0.3">
      <c r="A1414" t="s">
        <v>2998</v>
      </c>
      <c r="B1414" t="s">
        <v>2999</v>
      </c>
      <c r="C1414" t="s">
        <v>3128</v>
      </c>
      <c r="D1414" t="s">
        <v>3000</v>
      </c>
      <c r="E1414">
        <v>1125.9297932699999</v>
      </c>
      <c r="F1414">
        <v>452.95</v>
      </c>
      <c r="G1414">
        <v>89.067990904725804</v>
      </c>
      <c r="H1414">
        <v>-11.759818220873701</v>
      </c>
      <c r="I1414">
        <v>103.651889019419</v>
      </c>
      <c r="J1414">
        <v>-7.5655913948726496</v>
      </c>
      <c r="K1414">
        <v>466.59300386742501</v>
      </c>
      <c r="M1414">
        <v>24.1572416698552</v>
      </c>
      <c r="N1414">
        <v>0.33049916945859897</v>
      </c>
      <c r="O1414">
        <v>30.290319019759298</v>
      </c>
      <c r="P1414">
        <v>120.735867446393</v>
      </c>
    </row>
    <row r="1415" spans="1:17" hidden="1" x14ac:dyDescent="0.3">
      <c r="A1415" t="s">
        <v>3001</v>
      </c>
      <c r="B1415" t="s">
        <v>3002</v>
      </c>
      <c r="C1415" t="s">
        <v>3128</v>
      </c>
      <c r="D1415" t="s">
        <v>75</v>
      </c>
      <c r="E1415">
        <v>1125.72</v>
      </c>
      <c r="F1415">
        <v>38.159999999999997</v>
      </c>
      <c r="G1415">
        <v>-42.485279078460799</v>
      </c>
      <c r="H1415">
        <v>-7.7518876557148104</v>
      </c>
      <c r="I1415">
        <v>-22.381268453691199</v>
      </c>
      <c r="J1415">
        <v>-4.9781456688775497E-2</v>
      </c>
      <c r="K1415">
        <v>44.484995644887398</v>
      </c>
      <c r="L1415">
        <v>46.959560099992103</v>
      </c>
      <c r="M1415">
        <v>19.257285200381801</v>
      </c>
      <c r="N1415">
        <v>0.36533299796861901</v>
      </c>
      <c r="O1415">
        <v>50.655136268343803</v>
      </c>
      <c r="P1415">
        <v>3.13513513513512</v>
      </c>
      <c r="Q1415">
        <v>1.407291150677E-2</v>
      </c>
    </row>
    <row r="1416" spans="1:17" hidden="1" x14ac:dyDescent="0.3">
      <c r="A1416" t="s">
        <v>3003</v>
      </c>
      <c r="B1416" t="s">
        <v>3004</v>
      </c>
      <c r="C1416" t="s">
        <v>3128</v>
      </c>
      <c r="D1416" t="s">
        <v>85</v>
      </c>
      <c r="E1416">
        <v>1123.246905795</v>
      </c>
      <c r="F1416">
        <v>229.95</v>
      </c>
      <c r="G1416">
        <v>-51.841711240100302</v>
      </c>
      <c r="H1416">
        <v>-5.21893494595151</v>
      </c>
      <c r="I1416">
        <v>-3.6275007532791701</v>
      </c>
      <c r="J1416">
        <v>-4.6888947511199</v>
      </c>
      <c r="K1416">
        <v>251.81574631685501</v>
      </c>
      <c r="L1416">
        <v>262.11539181189897</v>
      </c>
      <c r="M1416">
        <v>29.426727162291002</v>
      </c>
      <c r="N1416">
        <v>0.39987531031995999</v>
      </c>
      <c r="O1416">
        <v>66.123070232659202</v>
      </c>
      <c r="P1416">
        <v>39.363636363636303</v>
      </c>
    </row>
    <row r="1417" spans="1:17" hidden="1" x14ac:dyDescent="0.3">
      <c r="A1417" t="s">
        <v>3005</v>
      </c>
      <c r="B1417" t="s">
        <v>3006</v>
      </c>
      <c r="C1417" t="s">
        <v>3128</v>
      </c>
      <c r="D1417" t="s">
        <v>1449</v>
      </c>
      <c r="E1417">
        <v>1123.0804062</v>
      </c>
      <c r="F1417">
        <v>162.27000000000001</v>
      </c>
      <c r="G1417">
        <v>-59.490233468804398</v>
      </c>
      <c r="H1417">
        <v>-11.529911636175999</v>
      </c>
      <c r="I1417">
        <v>-46.8695326300967</v>
      </c>
      <c r="J1417">
        <v>-0.10274462646060201</v>
      </c>
      <c r="K1417">
        <v>197.70798641355299</v>
      </c>
      <c r="L1417">
        <v>235.03045704487599</v>
      </c>
      <c r="M1417">
        <v>17.582248451553301</v>
      </c>
      <c r="N1417">
        <v>0.86813134756636301</v>
      </c>
      <c r="O1417">
        <v>103.98101928883899</v>
      </c>
      <c r="P1417">
        <v>1.41875</v>
      </c>
      <c r="Q1417">
        <v>1.3234263308072E-2</v>
      </c>
    </row>
    <row r="1418" spans="1:17" hidden="1" x14ac:dyDescent="0.3">
      <c r="A1418" t="s">
        <v>3007</v>
      </c>
      <c r="B1418" t="s">
        <v>3008</v>
      </c>
      <c r="C1418" t="s">
        <v>3128</v>
      </c>
      <c r="D1418" t="s">
        <v>62</v>
      </c>
      <c r="E1418">
        <v>1116.3877446399999</v>
      </c>
      <c r="F1418">
        <v>164.26</v>
      </c>
      <c r="G1418">
        <v>-61.684236736160898</v>
      </c>
      <c r="H1418">
        <v>-16.670110064393</v>
      </c>
      <c r="I1418">
        <v>-29.064807084338</v>
      </c>
      <c r="J1418">
        <v>1.69749283933442</v>
      </c>
      <c r="K1418">
        <v>196.82476687491899</v>
      </c>
      <c r="M1418">
        <v>18.899403345251802</v>
      </c>
      <c r="N1418">
        <v>1.04537744786891</v>
      </c>
      <c r="O1418">
        <v>80.536953610130297</v>
      </c>
      <c r="P1418">
        <v>1.3950617283950499</v>
      </c>
    </row>
    <row r="1419" spans="1:17" hidden="1" x14ac:dyDescent="0.3">
      <c r="A1419" t="s">
        <v>3009</v>
      </c>
      <c r="B1419" t="s">
        <v>3010</v>
      </c>
      <c r="C1419" t="s">
        <v>3128</v>
      </c>
      <c r="D1419" t="s">
        <v>96</v>
      </c>
      <c r="E1419">
        <v>1115.2485042000001</v>
      </c>
      <c r="F1419">
        <v>42.78</v>
      </c>
      <c r="G1419">
        <v>-37.611714725930902</v>
      </c>
      <c r="H1419">
        <v>-7.5902449928121802</v>
      </c>
      <c r="I1419">
        <v>-28.955939059522699</v>
      </c>
      <c r="J1419">
        <v>-9.3170251532642396</v>
      </c>
      <c r="K1419">
        <v>47.729706567438399</v>
      </c>
      <c r="L1419">
        <v>53.822369872094498</v>
      </c>
      <c r="M1419">
        <v>36.620381150723198</v>
      </c>
      <c r="N1419">
        <v>0.84905354825148005</v>
      </c>
      <c r="O1419">
        <v>102.197288452547</v>
      </c>
      <c r="P1419">
        <v>7.2180451127819598</v>
      </c>
      <c r="Q1419">
        <v>-4.4853447937273E-2</v>
      </c>
    </row>
    <row r="1420" spans="1:17" hidden="1" x14ac:dyDescent="0.3">
      <c r="A1420" t="s">
        <v>3011</v>
      </c>
      <c r="B1420" t="s">
        <v>3012</v>
      </c>
      <c r="C1420" t="s">
        <v>3128</v>
      </c>
      <c r="D1420" t="s">
        <v>271</v>
      </c>
      <c r="E1420">
        <v>1114.6354743510001</v>
      </c>
      <c r="F1420">
        <v>210.07</v>
      </c>
      <c r="G1420">
        <v>51.446580518522502</v>
      </c>
      <c r="H1420">
        <v>16.079627503877902</v>
      </c>
      <c r="I1420">
        <v>62.897124771376397</v>
      </c>
      <c r="J1420">
        <v>11.4429943700253</v>
      </c>
      <c r="K1420">
        <v>193.763297931051</v>
      </c>
      <c r="L1420">
        <v>164.360489191179</v>
      </c>
      <c r="M1420">
        <v>59.564245653330602</v>
      </c>
      <c r="N1420">
        <v>1.22383079213476</v>
      </c>
      <c r="O1420">
        <v>7.23568334364737</v>
      </c>
      <c r="P1420">
        <v>96.143790849673195</v>
      </c>
    </row>
    <row r="1421" spans="1:17" hidden="1" x14ac:dyDescent="0.3">
      <c r="A1421" t="s">
        <v>3013</v>
      </c>
      <c r="B1421" t="s">
        <v>3014</v>
      </c>
      <c r="C1421" t="s">
        <v>3128</v>
      </c>
      <c r="D1421" t="s">
        <v>3015</v>
      </c>
      <c r="E1421">
        <v>1113.05222728799</v>
      </c>
      <c r="F1421">
        <v>170.96</v>
      </c>
      <c r="G1421">
        <v>-66.406632847327501</v>
      </c>
      <c r="H1421">
        <v>-3.71211624883346</v>
      </c>
      <c r="I1421">
        <v>-6.3714841815775003</v>
      </c>
      <c r="J1421">
        <v>-2.33366597555169</v>
      </c>
      <c r="K1421">
        <v>188.132461151234</v>
      </c>
      <c r="L1421">
        <v>197.423081066984</v>
      </c>
      <c r="M1421">
        <v>30.418808564080699</v>
      </c>
      <c r="N1421">
        <v>0.44968393641627402</v>
      </c>
      <c r="O1421">
        <v>89.985961628451093</v>
      </c>
      <c r="P1421">
        <v>17.741046831955899</v>
      </c>
    </row>
    <row r="1422" spans="1:17" hidden="1" x14ac:dyDescent="0.3">
      <c r="A1422" t="s">
        <v>3016</v>
      </c>
      <c r="B1422" t="s">
        <v>3017</v>
      </c>
      <c r="C1422" t="s">
        <v>3128</v>
      </c>
      <c r="D1422" t="s">
        <v>992</v>
      </c>
      <c r="E1422">
        <v>1110.5820544000001</v>
      </c>
      <c r="F1422">
        <v>291.2</v>
      </c>
      <c r="G1422">
        <v>-53.602597121522599</v>
      </c>
      <c r="H1422">
        <v>-10.9032432595938</v>
      </c>
      <c r="I1422">
        <v>-18.085315234167101</v>
      </c>
      <c r="J1422">
        <v>-1.57584776517203</v>
      </c>
      <c r="K1422">
        <v>330.99399566093899</v>
      </c>
      <c r="L1422">
        <v>342.64957881813899</v>
      </c>
      <c r="M1422">
        <v>21.275599853727801</v>
      </c>
      <c r="N1422">
        <v>0.277750125295531</v>
      </c>
      <c r="O1422">
        <v>83.997252747252702</v>
      </c>
      <c r="P1422">
        <v>5.89090909090908</v>
      </c>
      <c r="Q1422">
        <v>5.7715302440373997E-2</v>
      </c>
    </row>
    <row r="1423" spans="1:17" hidden="1" x14ac:dyDescent="0.3">
      <c r="A1423" t="s">
        <v>3018</v>
      </c>
      <c r="B1423" t="s">
        <v>3019</v>
      </c>
      <c r="C1423" t="s">
        <v>3128</v>
      </c>
      <c r="D1423" t="s">
        <v>1449</v>
      </c>
      <c r="E1423">
        <v>1109.55705545</v>
      </c>
      <c r="F1423">
        <v>127.15</v>
      </c>
      <c r="G1423">
        <v>-47.392105736229702</v>
      </c>
      <c r="H1423">
        <v>0.31000867472369498</v>
      </c>
      <c r="I1423">
        <v>-21.702664324855601</v>
      </c>
      <c r="J1423">
        <v>-0.18380901832617899</v>
      </c>
      <c r="K1423">
        <v>137.14155973102399</v>
      </c>
      <c r="L1423">
        <v>151.20173767867999</v>
      </c>
      <c r="M1423">
        <v>32.584193090683002</v>
      </c>
      <c r="N1423">
        <v>0.32367843462866602</v>
      </c>
      <c r="O1423">
        <v>50.2162799842705</v>
      </c>
      <c r="P1423">
        <v>4.8141126040722</v>
      </c>
      <c r="Q1423">
        <v>4.6433701432040002E-2</v>
      </c>
    </row>
    <row r="1424" spans="1:17" hidden="1" x14ac:dyDescent="0.3">
      <c r="A1424" t="s">
        <v>3020</v>
      </c>
      <c r="B1424" t="s">
        <v>3021</v>
      </c>
      <c r="C1424" t="s">
        <v>3128</v>
      </c>
      <c r="D1424" t="s">
        <v>128</v>
      </c>
      <c r="E1424">
        <v>1098.8823354599999</v>
      </c>
      <c r="F1424">
        <v>687.05</v>
      </c>
      <c r="G1424">
        <v>-41.844113938682803</v>
      </c>
      <c r="H1424">
        <v>-7.5209032208136799</v>
      </c>
      <c r="I1424">
        <v>-29.015470523882101</v>
      </c>
      <c r="J1424">
        <v>3.3099178282714901</v>
      </c>
      <c r="K1424">
        <v>773.63981242483396</v>
      </c>
      <c r="L1424">
        <v>819.62253127516396</v>
      </c>
      <c r="M1424">
        <v>23.951027369450099</v>
      </c>
      <c r="N1424">
        <v>0.66085571078754402</v>
      </c>
      <c r="O1424">
        <v>57.193799577905502</v>
      </c>
      <c r="P1424">
        <v>7.3347914388376596</v>
      </c>
      <c r="Q1424">
        <v>8.2088017634614999E-2</v>
      </c>
    </row>
    <row r="1425" spans="1:17" hidden="1" x14ac:dyDescent="0.3">
      <c r="A1425" t="s">
        <v>3022</v>
      </c>
      <c r="B1425" t="s">
        <v>3023</v>
      </c>
      <c r="C1425" t="s">
        <v>3128</v>
      </c>
      <c r="D1425" t="s">
        <v>287</v>
      </c>
      <c r="E1425">
        <v>1097.6903029499999</v>
      </c>
      <c r="F1425">
        <v>639.5</v>
      </c>
      <c r="G1425">
        <v>-9.6192192501765508</v>
      </c>
      <c r="H1425">
        <v>-15.9152765962857</v>
      </c>
      <c r="I1425">
        <v>16.221144472535801</v>
      </c>
      <c r="J1425">
        <v>-5.5041046977222301</v>
      </c>
      <c r="K1425">
        <v>714.28069852730903</v>
      </c>
      <c r="L1425">
        <v>626.70177681962105</v>
      </c>
      <c r="M1425">
        <v>23.883826620787101</v>
      </c>
      <c r="N1425">
        <v>0.39880283364853297</v>
      </c>
      <c r="O1425">
        <v>47.302580140734896</v>
      </c>
      <c r="P1425">
        <v>45.011337868480702</v>
      </c>
      <c r="Q1425">
        <v>7.4314947331369993E-2</v>
      </c>
    </row>
    <row r="1426" spans="1:17" hidden="1" x14ac:dyDescent="0.3">
      <c r="A1426" t="s">
        <v>3024</v>
      </c>
      <c r="B1426" t="s">
        <v>3025</v>
      </c>
      <c r="C1426" t="s">
        <v>3128</v>
      </c>
      <c r="D1426" t="s">
        <v>567</v>
      </c>
      <c r="E1426">
        <v>1091.56110782</v>
      </c>
      <c r="F1426">
        <v>202.7</v>
      </c>
      <c r="G1426">
        <v>-12.5092057638564</v>
      </c>
      <c r="H1426">
        <v>0.59291035057040598</v>
      </c>
      <c r="I1426">
        <v>-9.2942871685929394</v>
      </c>
      <c r="J1426">
        <v>0.21501353510389601</v>
      </c>
      <c r="K1426">
        <v>222.92277207517401</v>
      </c>
      <c r="L1426">
        <v>225.96807583595501</v>
      </c>
      <c r="M1426">
        <v>28.6098655196094</v>
      </c>
      <c r="N1426">
        <v>0.24315115442764201</v>
      </c>
      <c r="O1426">
        <v>44.252590034533704</v>
      </c>
      <c r="P1426">
        <v>10.043431053202999</v>
      </c>
      <c r="Q1426">
        <v>2.3947282426504998E-2</v>
      </c>
    </row>
    <row r="1427" spans="1:17" hidden="1" x14ac:dyDescent="0.3">
      <c r="A1427" t="s">
        <v>3026</v>
      </c>
      <c r="B1427" t="s">
        <v>3027</v>
      </c>
      <c r="C1427" t="s">
        <v>3128</v>
      </c>
      <c r="D1427" t="s">
        <v>578</v>
      </c>
      <c r="E1427">
        <v>1089.4051394999999</v>
      </c>
      <c r="F1427">
        <v>153.35</v>
      </c>
      <c r="G1427">
        <v>-15.662446257578701</v>
      </c>
      <c r="H1427">
        <v>-4.2447916506499102</v>
      </c>
      <c r="I1427">
        <v>18.857168690398399</v>
      </c>
      <c r="J1427">
        <v>-1.56153643335605</v>
      </c>
      <c r="K1427">
        <v>165.81419618547301</v>
      </c>
      <c r="L1427">
        <v>158.16560148159999</v>
      </c>
      <c r="M1427">
        <v>32.339953055214202</v>
      </c>
      <c r="N1427">
        <v>0.56662204078438805</v>
      </c>
      <c r="O1427">
        <v>44.082164982067098</v>
      </c>
      <c r="P1427">
        <v>57.767489711934097</v>
      </c>
      <c r="Q1427">
        <v>0.13136846439493699</v>
      </c>
    </row>
    <row r="1428" spans="1:17" hidden="1" x14ac:dyDescent="0.3">
      <c r="A1428" t="s">
        <v>3028</v>
      </c>
      <c r="B1428" t="s">
        <v>3029</v>
      </c>
      <c r="C1428" t="s">
        <v>3128</v>
      </c>
      <c r="D1428" t="s">
        <v>622</v>
      </c>
      <c r="E1428">
        <v>1082.2128749999999</v>
      </c>
      <c r="F1428">
        <v>167.85</v>
      </c>
      <c r="G1428">
        <v>-33.698971272309201</v>
      </c>
      <c r="H1428">
        <v>-2.1839907890917298</v>
      </c>
      <c r="I1428">
        <v>-28.946056377657499</v>
      </c>
      <c r="J1428">
        <v>6.1524486229346103</v>
      </c>
      <c r="K1428">
        <v>180.72494706864001</v>
      </c>
      <c r="L1428">
        <v>207.87508233719601</v>
      </c>
      <c r="M1428">
        <v>43.822705513508701</v>
      </c>
      <c r="N1428">
        <v>1.4443579230983701</v>
      </c>
      <c r="O1428">
        <v>83.407804587429197</v>
      </c>
      <c r="P1428">
        <v>8.54944060014226</v>
      </c>
      <c r="Q1428">
        <v>7.2297970981599E-2</v>
      </c>
    </row>
    <row r="1429" spans="1:17" hidden="1" x14ac:dyDescent="0.3">
      <c r="A1429" t="s">
        <v>3030</v>
      </c>
      <c r="B1429" t="s">
        <v>3031</v>
      </c>
      <c r="C1429" t="s">
        <v>3128</v>
      </c>
      <c r="D1429" t="s">
        <v>512</v>
      </c>
      <c r="E1429">
        <v>1081.8609735</v>
      </c>
      <c r="F1429">
        <v>1065</v>
      </c>
      <c r="G1429">
        <v>353.85589929057198</v>
      </c>
      <c r="H1429">
        <v>29.487967906093999</v>
      </c>
      <c r="I1429">
        <v>219.654285596221</v>
      </c>
      <c r="J1429">
        <v>5.3157250757239902</v>
      </c>
      <c r="K1429">
        <v>854.223950595568</v>
      </c>
      <c r="L1429">
        <v>521.633487361878</v>
      </c>
      <c r="M1429">
        <v>62.541436485954598</v>
      </c>
      <c r="N1429">
        <v>0.278691180043735</v>
      </c>
      <c r="O1429">
        <v>4.31924882629108</v>
      </c>
      <c r="P1429">
        <v>404.73933649289</v>
      </c>
      <c r="Q1429">
        <v>0.15979350017579499</v>
      </c>
    </row>
    <row r="1430" spans="1:17" hidden="1" x14ac:dyDescent="0.3">
      <c r="A1430" t="s">
        <v>3032</v>
      </c>
      <c r="B1430" t="s">
        <v>3033</v>
      </c>
      <c r="C1430" t="s">
        <v>3128</v>
      </c>
      <c r="D1430" t="s">
        <v>475</v>
      </c>
      <c r="E1430">
        <v>1074.66255</v>
      </c>
      <c r="F1430">
        <v>97.83</v>
      </c>
      <c r="G1430">
        <v>-23.140350121722498</v>
      </c>
      <c r="H1430">
        <v>16.836417423604601</v>
      </c>
      <c r="I1430">
        <v>20.800308388762399</v>
      </c>
      <c r="J1430">
        <v>12.635143723577499</v>
      </c>
      <c r="K1430">
        <v>90.664851670257093</v>
      </c>
      <c r="L1430">
        <v>83.894006588615397</v>
      </c>
      <c r="M1430">
        <v>57.573898324285302</v>
      </c>
      <c r="N1430">
        <v>0.50343951190894898</v>
      </c>
      <c r="O1430">
        <v>28.477971992231399</v>
      </c>
      <c r="P1430">
        <v>48.227272727272698</v>
      </c>
      <c r="Q1430">
        <v>2.0229007039380999E-2</v>
      </c>
    </row>
    <row r="1431" spans="1:17" hidden="1" x14ac:dyDescent="0.3">
      <c r="A1431" t="s">
        <v>3034</v>
      </c>
      <c r="B1431" t="s">
        <v>3035</v>
      </c>
      <c r="C1431" t="s">
        <v>3128</v>
      </c>
      <c r="D1431" t="s">
        <v>1075</v>
      </c>
      <c r="E1431">
        <v>1072.2507567600001</v>
      </c>
      <c r="F1431">
        <v>419.5</v>
      </c>
      <c r="G1431">
        <v>40.708959533667702</v>
      </c>
      <c r="H1431">
        <v>12.6665971750992</v>
      </c>
      <c r="I1431">
        <v>69.678000090443106</v>
      </c>
      <c r="J1431">
        <v>16.210765438408099</v>
      </c>
      <c r="K1431">
        <v>371.72864692825499</v>
      </c>
      <c r="L1431">
        <v>311.62101543674697</v>
      </c>
      <c r="M1431">
        <v>60.055234080365899</v>
      </c>
      <c r="N1431">
        <v>0.52748691099476397</v>
      </c>
      <c r="O1431">
        <v>9.1060786650774599</v>
      </c>
      <c r="P1431">
        <v>130.49450549450501</v>
      </c>
      <c r="Q1431">
        <v>0.150051879959861</v>
      </c>
    </row>
    <row r="1432" spans="1:17" hidden="1" x14ac:dyDescent="0.3">
      <c r="A1432" t="s">
        <v>3036</v>
      </c>
      <c r="B1432" t="s">
        <v>3037</v>
      </c>
      <c r="C1432" t="s">
        <v>3128</v>
      </c>
      <c r="D1432" t="s">
        <v>18</v>
      </c>
      <c r="E1432">
        <v>1071.8034253200001</v>
      </c>
      <c r="F1432">
        <v>1042.7</v>
      </c>
      <c r="G1432">
        <v>7.01603062181628</v>
      </c>
      <c r="H1432">
        <v>23.512140697991899</v>
      </c>
      <c r="I1432">
        <v>-27.959370345591299</v>
      </c>
      <c r="J1432">
        <v>1.49083205832403</v>
      </c>
      <c r="K1432">
        <v>1000.76492441186</v>
      </c>
      <c r="L1432">
        <v>967.39401555036704</v>
      </c>
      <c r="M1432">
        <v>41.994399219524098</v>
      </c>
      <c r="N1432">
        <v>1.3365064255116601</v>
      </c>
      <c r="O1432">
        <v>51.721492279658499</v>
      </c>
      <c r="P1432">
        <v>40.430976430976401</v>
      </c>
      <c r="Q1432">
        <v>0.17662478996838599</v>
      </c>
    </row>
    <row r="1433" spans="1:17" hidden="1" x14ac:dyDescent="0.3">
      <c r="A1433" t="s">
        <v>3038</v>
      </c>
      <c r="B1433" t="s">
        <v>3039</v>
      </c>
      <c r="C1433" t="s">
        <v>3128</v>
      </c>
      <c r="D1433" t="s">
        <v>215</v>
      </c>
      <c r="E1433">
        <v>1071.4030319999999</v>
      </c>
      <c r="F1433">
        <v>118.5</v>
      </c>
      <c r="G1433">
        <v>-24.114805174333899</v>
      </c>
      <c r="H1433">
        <v>3.7110410352557501</v>
      </c>
      <c r="I1433">
        <v>-20.180754202378601</v>
      </c>
      <c r="J1433">
        <v>5.8138003583759597</v>
      </c>
      <c r="K1433">
        <v>127.93287104376699</v>
      </c>
      <c r="L1433">
        <v>129.670210461068</v>
      </c>
      <c r="M1433">
        <v>33.987818593024599</v>
      </c>
      <c r="N1433">
        <v>0.72980139289414803</v>
      </c>
      <c r="O1433">
        <v>31.645569620253099</v>
      </c>
      <c r="P1433">
        <v>8.7155963302752308</v>
      </c>
      <c r="Q1433">
        <v>5.5658412922168998E-2</v>
      </c>
    </row>
    <row r="1434" spans="1:17" hidden="1" x14ac:dyDescent="0.3">
      <c r="A1434" t="s">
        <v>3040</v>
      </c>
      <c r="B1434" t="s">
        <v>3041</v>
      </c>
      <c r="C1434" t="s">
        <v>3128</v>
      </c>
      <c r="D1434" t="s">
        <v>244</v>
      </c>
      <c r="E1434">
        <v>1070.24414112</v>
      </c>
      <c r="F1434">
        <v>469.7</v>
      </c>
      <c r="G1434">
        <v>203.54842667140699</v>
      </c>
      <c r="H1434">
        <v>26.064746690331202</v>
      </c>
      <c r="I1434">
        <v>145.40247442953401</v>
      </c>
      <c r="J1434">
        <v>8.5632458131030909</v>
      </c>
      <c r="K1434">
        <v>407.84912585836298</v>
      </c>
      <c r="L1434">
        <v>284.075908190414</v>
      </c>
      <c r="M1434">
        <v>65.862179328262997</v>
      </c>
      <c r="N1434">
        <v>0.35113297496016199</v>
      </c>
      <c r="O1434">
        <v>5.2054502874175004</v>
      </c>
      <c r="P1434">
        <v>574.37185929648194</v>
      </c>
      <c r="Q1434">
        <v>0.19994581053042701</v>
      </c>
    </row>
    <row r="1435" spans="1:17" hidden="1" x14ac:dyDescent="0.3">
      <c r="A1435" t="s">
        <v>3042</v>
      </c>
      <c r="B1435" t="s">
        <v>3043</v>
      </c>
      <c r="C1435" t="s">
        <v>3128</v>
      </c>
      <c r="D1435" t="s">
        <v>475</v>
      </c>
      <c r="E1435">
        <v>1068.1152120899901</v>
      </c>
      <c r="F1435">
        <v>62.1</v>
      </c>
      <c r="G1435">
        <v>-28.341290118307601</v>
      </c>
      <c r="H1435">
        <v>-11.485644458339101</v>
      </c>
      <c r="I1435">
        <v>-19.5467647979929</v>
      </c>
      <c r="J1435">
        <v>-3.8076264824764099</v>
      </c>
      <c r="K1435">
        <v>74.926919249540205</v>
      </c>
      <c r="L1435">
        <v>79.540806126685297</v>
      </c>
      <c r="M1435">
        <v>20.904709381713399</v>
      </c>
      <c r="N1435">
        <v>1.0882985887116601</v>
      </c>
      <c r="O1435">
        <v>69.001610305958096</v>
      </c>
      <c r="P1435">
        <v>10.991957104557599</v>
      </c>
      <c r="Q1435">
        <v>-8.3434423865881999E-2</v>
      </c>
    </row>
    <row r="1436" spans="1:17" hidden="1" x14ac:dyDescent="0.3">
      <c r="A1436" t="s">
        <v>3044</v>
      </c>
      <c r="B1436" t="s">
        <v>3045</v>
      </c>
      <c r="C1436" t="s">
        <v>3128</v>
      </c>
      <c r="D1436" t="s">
        <v>229</v>
      </c>
      <c r="E1436">
        <v>1065.0042499199999</v>
      </c>
      <c r="F1436">
        <v>230.35</v>
      </c>
      <c r="G1436">
        <v>-16.1515857226257</v>
      </c>
      <c r="H1436">
        <v>-5.0998956848374002</v>
      </c>
      <c r="I1436">
        <v>20.6475428371192</v>
      </c>
      <c r="J1436">
        <v>-4.6072993823295603</v>
      </c>
      <c r="K1436">
        <v>252.53489865744601</v>
      </c>
      <c r="L1436">
        <v>220.12670474628101</v>
      </c>
      <c r="M1436">
        <v>22.914725882248199</v>
      </c>
      <c r="N1436">
        <v>0.28453987401359199</v>
      </c>
      <c r="O1436">
        <v>34.360755372259597</v>
      </c>
      <c r="P1436">
        <v>59.9652777777777</v>
      </c>
      <c r="Q1436">
        <v>0.12034360026202499</v>
      </c>
    </row>
    <row r="1437" spans="1:17" hidden="1" x14ac:dyDescent="0.3">
      <c r="A1437" t="s">
        <v>3046</v>
      </c>
      <c r="B1437" t="s">
        <v>3047</v>
      </c>
      <c r="C1437" t="s">
        <v>3128</v>
      </c>
      <c r="D1437" t="s">
        <v>249</v>
      </c>
      <c r="E1437">
        <v>1060.7057697600001</v>
      </c>
      <c r="F1437">
        <v>245.7</v>
      </c>
      <c r="G1437">
        <v>39.526861345030397</v>
      </c>
      <c r="H1437">
        <v>-1.36726401597147</v>
      </c>
      <c r="I1437">
        <v>-8.4202987576618291</v>
      </c>
      <c r="J1437">
        <v>-5.5180591413829596</v>
      </c>
      <c r="K1437">
        <v>264.22509096117801</v>
      </c>
      <c r="L1437">
        <v>248.95642295739299</v>
      </c>
      <c r="M1437">
        <v>26.911469048295199</v>
      </c>
      <c r="N1437">
        <v>0.63621116641172004</v>
      </c>
      <c r="O1437">
        <v>37.566137566137499</v>
      </c>
      <c r="P1437">
        <v>78.755911240450999</v>
      </c>
      <c r="Q1437">
        <v>9.8771980309144997E-2</v>
      </c>
    </row>
    <row r="1438" spans="1:17" hidden="1" x14ac:dyDescent="0.3">
      <c r="A1438" t="s">
        <v>3048</v>
      </c>
      <c r="B1438" t="s">
        <v>3049</v>
      </c>
      <c r="C1438" t="s">
        <v>3128</v>
      </c>
      <c r="D1438" t="s">
        <v>449</v>
      </c>
      <c r="E1438">
        <v>1058.33536033</v>
      </c>
      <c r="F1438">
        <v>63.34</v>
      </c>
      <c r="G1438">
        <v>3.3960363188084601</v>
      </c>
      <c r="H1438">
        <v>-8.9799134334756996</v>
      </c>
      <c r="I1438">
        <v>-8.4570199904009602</v>
      </c>
      <c r="J1438">
        <v>-3.7752365479000498</v>
      </c>
      <c r="K1438">
        <v>73.9765124067888</v>
      </c>
      <c r="L1438">
        <v>71.871778738565794</v>
      </c>
      <c r="M1438">
        <v>26.2689580763187</v>
      </c>
      <c r="N1438">
        <v>0.42444818580788601</v>
      </c>
      <c r="O1438">
        <v>44.695295232080802</v>
      </c>
      <c r="P1438">
        <v>25.054294175715601</v>
      </c>
      <c r="Q1438">
        <v>4.7690915176575997E-2</v>
      </c>
    </row>
    <row r="1439" spans="1:17" hidden="1" x14ac:dyDescent="0.3">
      <c r="A1439" t="s">
        <v>3050</v>
      </c>
      <c r="B1439" t="s">
        <v>3051</v>
      </c>
      <c r="C1439" t="s">
        <v>3128</v>
      </c>
      <c r="D1439" t="s">
        <v>3052</v>
      </c>
      <c r="E1439">
        <v>1055.2593855149901</v>
      </c>
      <c r="F1439">
        <v>989.55</v>
      </c>
      <c r="G1439">
        <v>1115.7710977740601</v>
      </c>
      <c r="H1439">
        <v>20.961017086601601</v>
      </c>
      <c r="I1439">
        <v>652.85725030165497</v>
      </c>
      <c r="J1439">
        <v>3.7779697394834599</v>
      </c>
      <c r="K1439">
        <v>832.23651696155298</v>
      </c>
      <c r="L1439">
        <v>460.55083567341302</v>
      </c>
      <c r="M1439">
        <v>94.555005251233993</v>
      </c>
      <c r="N1439">
        <v>6.8578553615960103E-2</v>
      </c>
      <c r="O1439">
        <v>1.01056035571645E-2</v>
      </c>
      <c r="P1439">
        <v>1370.35661218424</v>
      </c>
      <c r="Q1439">
        <v>0.31258150677232199</v>
      </c>
    </row>
    <row r="1440" spans="1:17" hidden="1" x14ac:dyDescent="0.3">
      <c r="A1440" t="s">
        <v>3053</v>
      </c>
      <c r="B1440" t="s">
        <v>3054</v>
      </c>
      <c r="C1440" t="s">
        <v>3128</v>
      </c>
      <c r="D1440" t="s">
        <v>237</v>
      </c>
      <c r="E1440">
        <v>1051.9469999999999</v>
      </c>
      <c r="F1440">
        <v>8051.35</v>
      </c>
      <c r="G1440">
        <v>3.8671803561619398</v>
      </c>
      <c r="H1440">
        <v>-2.2998129377595098</v>
      </c>
      <c r="I1440">
        <v>-18.5516055266026</v>
      </c>
      <c r="J1440">
        <v>3.4742965669777099</v>
      </c>
      <c r="K1440">
        <v>8280.9679190784009</v>
      </c>
      <c r="L1440">
        <v>8131.3381928687104</v>
      </c>
      <c r="M1440">
        <v>35.407619158876798</v>
      </c>
      <c r="N1440">
        <v>0.41302019806592899</v>
      </c>
      <c r="O1440">
        <v>24.8362075925155</v>
      </c>
      <c r="P1440">
        <v>26.979883765859899</v>
      </c>
      <c r="Q1440">
        <v>0.19797085410728499</v>
      </c>
    </row>
    <row r="1441" spans="1:17" hidden="1" x14ac:dyDescent="0.3">
      <c r="A1441" t="s">
        <v>3055</v>
      </c>
      <c r="B1441" t="s">
        <v>3056</v>
      </c>
      <c r="C1441" t="s">
        <v>3128</v>
      </c>
      <c r="D1441" t="s">
        <v>234</v>
      </c>
      <c r="E1441">
        <v>1050.3799200000001</v>
      </c>
      <c r="F1441">
        <v>565.45000000000005</v>
      </c>
      <c r="G1441">
        <v>-0.123910520911149</v>
      </c>
      <c r="H1441">
        <v>4.2739769250956297</v>
      </c>
      <c r="I1441">
        <v>24.278407714728601</v>
      </c>
      <c r="J1441">
        <v>2.7411134181451202</v>
      </c>
      <c r="K1441">
        <v>562.22547009572804</v>
      </c>
      <c r="L1441">
        <v>503.12674684687499</v>
      </c>
      <c r="M1441">
        <v>42.257341140375999</v>
      </c>
      <c r="N1441">
        <v>0.34503333492495503</v>
      </c>
      <c r="O1441">
        <v>22.185869661331601</v>
      </c>
      <c r="P1441">
        <v>36.187379576107901</v>
      </c>
    </row>
    <row r="1442" spans="1:17" hidden="1" x14ac:dyDescent="0.3">
      <c r="A1442" t="s">
        <v>3057</v>
      </c>
      <c r="B1442" t="s">
        <v>3058</v>
      </c>
      <c r="C1442" t="s">
        <v>3128</v>
      </c>
      <c r="D1442" t="s">
        <v>271</v>
      </c>
      <c r="E1442">
        <v>1050.0619528750001</v>
      </c>
      <c r="F1442">
        <v>904</v>
      </c>
      <c r="G1442">
        <v>7.3430867214000299</v>
      </c>
      <c r="H1442">
        <v>-0.92066344566210401</v>
      </c>
      <c r="I1442">
        <v>-10.8654200940846</v>
      </c>
      <c r="J1442">
        <v>5.2251794752580301</v>
      </c>
      <c r="K1442">
        <v>957.42195266242697</v>
      </c>
      <c r="L1442">
        <v>931.69525290029105</v>
      </c>
      <c r="M1442">
        <v>30.336791297849299</v>
      </c>
      <c r="N1442">
        <v>0.47365532197180099</v>
      </c>
      <c r="O1442">
        <v>23.8882743362832</v>
      </c>
      <c r="P1442">
        <v>32.551319648093802</v>
      </c>
      <c r="Q1442">
        <v>6.5743282006019005E-2</v>
      </c>
    </row>
    <row r="1443" spans="1:17" hidden="1" x14ac:dyDescent="0.3">
      <c r="A1443" t="s">
        <v>3059</v>
      </c>
      <c r="B1443" t="s">
        <v>3060</v>
      </c>
      <c r="C1443" t="s">
        <v>3128</v>
      </c>
      <c r="D1443" t="s">
        <v>449</v>
      </c>
      <c r="E1443">
        <v>1046.8090987200001</v>
      </c>
      <c r="F1443">
        <v>369.6</v>
      </c>
      <c r="G1443">
        <v>33.058509103090501</v>
      </c>
      <c r="H1443">
        <v>13.9761646906754</v>
      </c>
      <c r="I1443">
        <v>39.677883700396798</v>
      </c>
      <c r="J1443">
        <v>1.8665773344201599</v>
      </c>
      <c r="K1443">
        <v>358.78363424729002</v>
      </c>
      <c r="L1443">
        <v>305.884924042541</v>
      </c>
      <c r="M1443">
        <v>37.790356920374002</v>
      </c>
      <c r="N1443">
        <v>1.1146831509891899</v>
      </c>
      <c r="O1443">
        <v>14.718614718614701</v>
      </c>
      <c r="P1443">
        <v>95.400475812846906</v>
      </c>
      <c r="Q1443">
        <v>0.107828871574458</v>
      </c>
    </row>
    <row r="1444" spans="1:17" hidden="1" x14ac:dyDescent="0.3">
      <c r="A1444" t="s">
        <v>3061</v>
      </c>
      <c r="B1444" t="s">
        <v>3062</v>
      </c>
      <c r="C1444" t="s">
        <v>3128</v>
      </c>
      <c r="D1444" t="s">
        <v>2557</v>
      </c>
      <c r="E1444">
        <v>1046.72891572</v>
      </c>
      <c r="F1444">
        <v>1661.35</v>
      </c>
      <c r="G1444">
        <v>129.73596128686799</v>
      </c>
      <c r="H1444">
        <v>6.0098126300002299</v>
      </c>
      <c r="I1444">
        <v>143.15067890266599</v>
      </c>
      <c r="J1444">
        <v>7.2928506918644098</v>
      </c>
      <c r="K1444">
        <v>1666.0403698115001</v>
      </c>
      <c r="L1444">
        <v>1252.4604962606199</v>
      </c>
      <c r="M1444">
        <v>44.492370665584303</v>
      </c>
      <c r="N1444">
        <v>0.41209972061035799</v>
      </c>
      <c r="O1444">
        <v>24.118939416739401</v>
      </c>
      <c r="P1444">
        <v>208.80111524163499</v>
      </c>
      <c r="Q1444">
        <v>0.235205587191785</v>
      </c>
    </row>
    <row r="1445" spans="1:17" hidden="1" x14ac:dyDescent="0.3">
      <c r="A1445" t="s">
        <v>3063</v>
      </c>
      <c r="B1445" t="s">
        <v>3064</v>
      </c>
      <c r="C1445" t="s">
        <v>3128</v>
      </c>
      <c r="D1445" t="s">
        <v>128</v>
      </c>
      <c r="E1445">
        <v>1042.1411600599999</v>
      </c>
      <c r="F1445">
        <v>828.1</v>
      </c>
      <c r="G1445">
        <v>55.7591399170024</v>
      </c>
      <c r="H1445">
        <v>5.6711325525310903</v>
      </c>
      <c r="I1445">
        <v>20.4266983427502</v>
      </c>
      <c r="J1445">
        <v>4.6427687650620202</v>
      </c>
      <c r="K1445">
        <v>832.89323934668096</v>
      </c>
      <c r="L1445">
        <v>772.08907462663399</v>
      </c>
      <c r="M1445">
        <v>55.984839146640397</v>
      </c>
      <c r="N1445">
        <v>1.20717831233295</v>
      </c>
      <c r="O1445">
        <v>74.193937930201599</v>
      </c>
      <c r="P1445">
        <v>97.143197238423994</v>
      </c>
    </row>
    <row r="1446" spans="1:17" hidden="1" x14ac:dyDescent="0.3">
      <c r="A1446" t="s">
        <v>3065</v>
      </c>
      <c r="B1446" t="s">
        <v>3066</v>
      </c>
      <c r="C1446" t="s">
        <v>3128</v>
      </c>
      <c r="D1446" t="s">
        <v>3067</v>
      </c>
      <c r="E1446">
        <v>1040.9592015000001</v>
      </c>
      <c r="F1446">
        <v>1000</v>
      </c>
      <c r="G1446">
        <v>129.460164190109</v>
      </c>
      <c r="H1446">
        <v>22.536412279643901</v>
      </c>
      <c r="I1446">
        <v>97.540786356204805</v>
      </c>
      <c r="J1446">
        <v>11.9023220710896</v>
      </c>
      <c r="K1446">
        <v>918.51283097261501</v>
      </c>
      <c r="L1446">
        <v>716.73706658292804</v>
      </c>
      <c r="M1446">
        <v>54.357994909663702</v>
      </c>
      <c r="N1446">
        <v>0.88028117125215499</v>
      </c>
      <c r="O1446">
        <v>6.4</v>
      </c>
      <c r="P1446">
        <v>187.10881424059701</v>
      </c>
    </row>
    <row r="1447" spans="1:17" hidden="1" x14ac:dyDescent="0.3">
      <c r="A1447" t="s">
        <v>3068</v>
      </c>
      <c r="B1447" t="s">
        <v>3069</v>
      </c>
      <c r="C1447" t="s">
        <v>3128</v>
      </c>
      <c r="D1447" t="s">
        <v>287</v>
      </c>
      <c r="E1447">
        <v>1035.8567156849999</v>
      </c>
      <c r="F1447">
        <v>375.65</v>
      </c>
      <c r="G1447">
        <v>-35.165944350473097</v>
      </c>
      <c r="H1447">
        <v>2.92817408564165</v>
      </c>
      <c r="I1447">
        <v>-14.3418656827538</v>
      </c>
      <c r="J1447">
        <v>-0.94778932026187601</v>
      </c>
      <c r="K1447">
        <v>405.28150724461301</v>
      </c>
      <c r="L1447">
        <v>422.42346745084501</v>
      </c>
      <c r="M1447">
        <v>28.731176347532301</v>
      </c>
      <c r="N1447">
        <v>0.61645965648655199</v>
      </c>
      <c r="O1447">
        <v>37.6148010115799</v>
      </c>
      <c r="P1447">
        <v>2.0510730779679198</v>
      </c>
      <c r="Q1447">
        <v>-0.123968764083163</v>
      </c>
    </row>
    <row r="1448" spans="1:17" hidden="1" x14ac:dyDescent="0.3">
      <c r="A1448" t="s">
        <v>3070</v>
      </c>
      <c r="B1448" t="s">
        <v>3071</v>
      </c>
      <c r="C1448" t="s">
        <v>3128</v>
      </c>
      <c r="E1448">
        <v>1035.3760560000001</v>
      </c>
      <c r="F1448">
        <v>2</v>
      </c>
      <c r="G1448">
        <v>86.3562955691403</v>
      </c>
      <c r="H1448">
        <v>3.2016647884144098</v>
      </c>
      <c r="I1448">
        <v>-46.881011573924098</v>
      </c>
      <c r="J1448">
        <v>0.879419014845776</v>
      </c>
      <c r="K1448">
        <v>2.12932228205195</v>
      </c>
      <c r="L1448">
        <v>2.3345459361889001</v>
      </c>
      <c r="M1448">
        <v>40.074686513552798</v>
      </c>
      <c r="N1448">
        <v>0.20748373303189299</v>
      </c>
      <c r="O1448">
        <v>106.5</v>
      </c>
      <c r="P1448">
        <v>107.92722547108499</v>
      </c>
    </row>
    <row r="1449" spans="1:17" hidden="1" x14ac:dyDescent="0.3">
      <c r="A1449" t="s">
        <v>3072</v>
      </c>
      <c r="B1449" t="s">
        <v>3073</v>
      </c>
      <c r="C1449" t="s">
        <v>3128</v>
      </c>
      <c r="D1449" t="s">
        <v>48</v>
      </c>
      <c r="E1449">
        <v>1032.0491128000001</v>
      </c>
      <c r="F1449">
        <v>362</v>
      </c>
      <c r="G1449">
        <v>-71.837520301832001</v>
      </c>
      <c r="H1449">
        <v>14.520016677899401</v>
      </c>
      <c r="I1449">
        <v>-37.040673355306303</v>
      </c>
      <c r="J1449">
        <v>-1.56962384340424</v>
      </c>
      <c r="K1449">
        <v>403.01473125078098</v>
      </c>
      <c r="L1449">
        <v>478.85464551979101</v>
      </c>
      <c r="M1449">
        <v>33.235767507969797</v>
      </c>
      <c r="N1449">
        <v>0.437609071103157</v>
      </c>
      <c r="O1449">
        <v>120.994475138121</v>
      </c>
      <c r="P1449">
        <v>19.255476857189901</v>
      </c>
      <c r="Q1449">
        <v>0.15800024263700199</v>
      </c>
    </row>
    <row r="1450" spans="1:17" hidden="1" x14ac:dyDescent="0.3">
      <c r="A1450" t="s">
        <v>3074</v>
      </c>
      <c r="B1450" t="s">
        <v>3075</v>
      </c>
      <c r="C1450" t="s">
        <v>3128</v>
      </c>
      <c r="D1450" t="s">
        <v>755</v>
      </c>
      <c r="E1450">
        <v>1031.25003363</v>
      </c>
      <c r="F1450">
        <v>204.3</v>
      </c>
      <c r="G1450">
        <v>-43.367468486403098</v>
      </c>
      <c r="H1450">
        <v>-1.46502829658656</v>
      </c>
      <c r="I1450">
        <v>-29.108101380862099</v>
      </c>
      <c r="J1450">
        <v>1.4731497901293999</v>
      </c>
      <c r="K1450">
        <v>240.31470079587601</v>
      </c>
      <c r="M1450">
        <v>22.1100568146448</v>
      </c>
      <c r="N1450">
        <v>0.400329675513729</v>
      </c>
      <c r="O1450">
        <v>56.9750367107195</v>
      </c>
      <c r="P1450">
        <v>0.88888888888889395</v>
      </c>
    </row>
    <row r="1451" spans="1:17" hidden="1" x14ac:dyDescent="0.3">
      <c r="A1451" t="s">
        <v>3076</v>
      </c>
      <c r="B1451" t="s">
        <v>3077</v>
      </c>
      <c r="C1451" t="s">
        <v>3128</v>
      </c>
      <c r="D1451" t="s">
        <v>128</v>
      </c>
      <c r="E1451">
        <v>1030.6771111</v>
      </c>
      <c r="F1451">
        <v>207.55</v>
      </c>
      <c r="G1451">
        <v>15.0659574721327</v>
      </c>
      <c r="H1451">
        <v>-2.2680115416240998</v>
      </c>
      <c r="I1451">
        <v>26.890164699051802</v>
      </c>
      <c r="J1451">
        <v>1.0371990939893501</v>
      </c>
      <c r="K1451">
        <v>223.98926890894299</v>
      </c>
      <c r="L1451">
        <v>199.97091447317899</v>
      </c>
      <c r="M1451">
        <v>34.073527455944799</v>
      </c>
      <c r="N1451">
        <v>0.28539370640162698</v>
      </c>
      <c r="O1451">
        <v>35.870874488075103</v>
      </c>
      <c r="P1451">
        <v>60.518174787316298</v>
      </c>
    </row>
    <row r="1452" spans="1:17" hidden="1" x14ac:dyDescent="0.3">
      <c r="A1452" t="s">
        <v>3078</v>
      </c>
      <c r="B1452" t="s">
        <v>3079</v>
      </c>
      <c r="C1452" t="s">
        <v>3128</v>
      </c>
      <c r="D1452" t="s">
        <v>91</v>
      </c>
      <c r="E1452">
        <v>1029.6840970000001</v>
      </c>
      <c r="F1452">
        <v>2448.35</v>
      </c>
      <c r="G1452">
        <v>73.672846540581801</v>
      </c>
      <c r="H1452">
        <v>1.49699885392673</v>
      </c>
      <c r="I1452">
        <v>21.5966488126931</v>
      </c>
      <c r="J1452">
        <v>1.50266133924849</v>
      </c>
      <c r="K1452">
        <v>2594.34250493133</v>
      </c>
      <c r="L1452">
        <v>2343.7632156346299</v>
      </c>
      <c r="M1452">
        <v>32.9499944607348</v>
      </c>
      <c r="N1452">
        <v>0.76044942095094703</v>
      </c>
      <c r="O1452">
        <v>44.913921620683297</v>
      </c>
      <c r="P1452">
        <v>119.209418927388</v>
      </c>
      <c r="Q1452">
        <v>0.107388473053231</v>
      </c>
    </row>
    <row r="1453" spans="1:17" hidden="1" x14ac:dyDescent="0.3">
      <c r="A1453" t="s">
        <v>3080</v>
      </c>
      <c r="B1453" t="s">
        <v>3081</v>
      </c>
      <c r="C1453" t="s">
        <v>3128</v>
      </c>
      <c r="D1453" t="s">
        <v>512</v>
      </c>
      <c r="E1453">
        <v>1027.761135041</v>
      </c>
      <c r="F1453">
        <v>196.73</v>
      </c>
      <c r="G1453">
        <v>91.744853185324402</v>
      </c>
      <c r="H1453">
        <v>7.3485311629825496</v>
      </c>
      <c r="I1453">
        <v>33.041342588549497</v>
      </c>
      <c r="J1453">
        <v>-0.133011996748293</v>
      </c>
      <c r="K1453">
        <v>201.14663537113799</v>
      </c>
      <c r="L1453">
        <v>168.361526963286</v>
      </c>
      <c r="M1453">
        <v>35.409973583491499</v>
      </c>
      <c r="N1453">
        <v>1.2232129661559601</v>
      </c>
      <c r="O1453">
        <v>20.317185990952002</v>
      </c>
      <c r="P1453">
        <v>116.068094453596</v>
      </c>
      <c r="Q1453">
        <v>6.0803556245091997E-2</v>
      </c>
    </row>
    <row r="1454" spans="1:17" hidden="1" x14ac:dyDescent="0.3">
      <c r="A1454" t="s">
        <v>3082</v>
      </c>
      <c r="B1454" t="s">
        <v>3083</v>
      </c>
      <c r="C1454" t="s">
        <v>3128</v>
      </c>
      <c r="D1454" t="s">
        <v>234</v>
      </c>
      <c r="E1454">
        <v>1026.1714313</v>
      </c>
      <c r="F1454">
        <v>427.9</v>
      </c>
      <c r="G1454">
        <v>-16.634827778636399</v>
      </c>
      <c r="H1454">
        <v>9.7407713955530504</v>
      </c>
      <c r="I1454">
        <v>-4.2140830586059597</v>
      </c>
      <c r="J1454">
        <v>-0.118717514868033</v>
      </c>
      <c r="K1454">
        <v>422.42313784698598</v>
      </c>
      <c r="L1454">
        <v>429.042591382929</v>
      </c>
      <c r="M1454">
        <v>46.452243530033201</v>
      </c>
      <c r="N1454">
        <v>0.58816726106167505</v>
      </c>
      <c r="O1454">
        <v>19.560645010516399</v>
      </c>
      <c r="P1454">
        <v>18.318816535324199</v>
      </c>
      <c r="Q1454">
        <v>-7.9768121549610004E-3</v>
      </c>
    </row>
    <row r="1455" spans="1:17" hidden="1" x14ac:dyDescent="0.3">
      <c r="A1455" t="s">
        <v>3084</v>
      </c>
      <c r="B1455" t="s">
        <v>3085</v>
      </c>
      <c r="C1455" t="s">
        <v>3128</v>
      </c>
      <c r="D1455" t="s">
        <v>404</v>
      </c>
      <c r="E1455">
        <v>1019.4725376</v>
      </c>
      <c r="F1455">
        <v>97.92</v>
      </c>
      <c r="G1455">
        <v>21.4701600464652</v>
      </c>
      <c r="H1455">
        <v>-2.3885915713358501</v>
      </c>
      <c r="I1455">
        <v>56.210513345121498</v>
      </c>
      <c r="J1455">
        <v>-5.2833481104329598</v>
      </c>
      <c r="K1455">
        <v>104.87831537136201</v>
      </c>
      <c r="L1455">
        <v>84.723568035616395</v>
      </c>
      <c r="M1455">
        <v>26.650853289161599</v>
      </c>
      <c r="N1455">
        <v>0.38705139035675101</v>
      </c>
      <c r="O1455">
        <v>27.450980392156801</v>
      </c>
      <c r="P1455">
        <v>99.024390243902403</v>
      </c>
      <c r="Q1455">
        <v>0.110057650796215</v>
      </c>
    </row>
    <row r="1456" spans="1:17" hidden="1" x14ac:dyDescent="0.3">
      <c r="A1456" t="s">
        <v>3086</v>
      </c>
      <c r="B1456" t="s">
        <v>3087</v>
      </c>
      <c r="C1456" t="s">
        <v>3128</v>
      </c>
      <c r="D1456" t="s">
        <v>411</v>
      </c>
      <c r="E1456">
        <v>1018.49895860499</v>
      </c>
      <c r="F1456">
        <v>146.44999999999999</v>
      </c>
      <c r="G1456">
        <v>-23.598114417803</v>
      </c>
      <c r="H1456">
        <v>-6.6647395097431401</v>
      </c>
      <c r="I1456">
        <v>-12.8545041112375</v>
      </c>
      <c r="J1456">
        <v>2.84866340028664</v>
      </c>
      <c r="K1456">
        <v>163.11031625012899</v>
      </c>
      <c r="L1456">
        <v>161.616496571563</v>
      </c>
      <c r="M1456">
        <v>33.641000173639597</v>
      </c>
      <c r="N1456">
        <v>0.32477058386756902</v>
      </c>
      <c r="O1456">
        <v>33.4926596107886</v>
      </c>
      <c r="P1456">
        <v>11.3264918282021</v>
      </c>
      <c r="Q1456">
        <v>4.5169996929520003E-3</v>
      </c>
    </row>
    <row r="1457" spans="1:17" hidden="1" x14ac:dyDescent="0.3">
      <c r="A1457" t="s">
        <v>3088</v>
      </c>
      <c r="B1457" t="s">
        <v>3089</v>
      </c>
      <c r="C1457" t="s">
        <v>3128</v>
      </c>
      <c r="D1457" t="s">
        <v>1102</v>
      </c>
      <c r="E1457">
        <v>1017.53459315499</v>
      </c>
      <c r="F1457">
        <v>986.55</v>
      </c>
      <c r="G1457">
        <v>87.671447054339893</v>
      </c>
      <c r="H1457">
        <v>23.7785498532362</v>
      </c>
      <c r="I1457">
        <v>61.856970022277899</v>
      </c>
      <c r="J1457">
        <v>23.359787921301599</v>
      </c>
      <c r="K1457">
        <v>815.85646888696397</v>
      </c>
      <c r="L1457">
        <v>683.81687471933105</v>
      </c>
      <c r="M1457">
        <v>91.659416842967602</v>
      </c>
      <c r="N1457">
        <v>1.3846755555555501</v>
      </c>
      <c r="O1457">
        <v>0</v>
      </c>
      <c r="P1457">
        <v>156.246753246753</v>
      </c>
    </row>
    <row r="1458" spans="1:17" hidden="1" x14ac:dyDescent="0.3">
      <c r="A1458" t="s">
        <v>3090</v>
      </c>
      <c r="B1458" t="s">
        <v>3091</v>
      </c>
      <c r="C1458" t="s">
        <v>3128</v>
      </c>
      <c r="D1458" t="s">
        <v>404</v>
      </c>
      <c r="E1458">
        <v>1016.345475</v>
      </c>
      <c r="F1458">
        <v>319.5</v>
      </c>
      <c r="G1458">
        <v>-40.799152823340002</v>
      </c>
      <c r="H1458">
        <v>14.433571340021601</v>
      </c>
      <c r="I1458">
        <v>3.4192173554520799</v>
      </c>
      <c r="J1458">
        <v>-0.15949407059180501</v>
      </c>
      <c r="K1458">
        <v>313.771047820734</v>
      </c>
      <c r="L1458">
        <v>321.92718947328098</v>
      </c>
      <c r="M1458">
        <v>45.847387937441098</v>
      </c>
      <c r="N1458">
        <v>1.8900637696610401</v>
      </c>
      <c r="O1458">
        <v>58.6071987480438</v>
      </c>
      <c r="P1458">
        <v>15.9078541628877</v>
      </c>
      <c r="Q1458">
        <v>-4.1357741900682997E-2</v>
      </c>
    </row>
    <row r="1459" spans="1:17" hidden="1" x14ac:dyDescent="0.3">
      <c r="A1459" t="s">
        <v>3092</v>
      </c>
      <c r="B1459" t="s">
        <v>3093</v>
      </c>
      <c r="C1459" t="s">
        <v>3128</v>
      </c>
      <c r="D1459" t="s">
        <v>51</v>
      </c>
      <c r="E1459">
        <v>1012.601663775</v>
      </c>
      <c r="F1459">
        <v>1469.25</v>
      </c>
      <c r="G1459">
        <v>142.73121789081799</v>
      </c>
      <c r="H1459">
        <v>6.8290312062166096</v>
      </c>
      <c r="I1459">
        <v>-11.6697134135631</v>
      </c>
      <c r="J1459">
        <v>1.88516105562999</v>
      </c>
      <c r="K1459">
        <v>1496.4254370203701</v>
      </c>
      <c r="L1459">
        <v>1366.8851450797799</v>
      </c>
      <c r="M1459">
        <v>55.184428158071199</v>
      </c>
      <c r="N1459">
        <v>0.67586239756051003</v>
      </c>
      <c r="O1459">
        <v>26.186830015313902</v>
      </c>
      <c r="P1459">
        <v>186.31978953522301</v>
      </c>
      <c r="Q1459">
        <v>0.129726485076162</v>
      </c>
    </row>
    <row r="1460" spans="1:17" hidden="1" x14ac:dyDescent="0.3">
      <c r="A1460" t="s">
        <v>3094</v>
      </c>
      <c r="B1460" t="s">
        <v>3095</v>
      </c>
      <c r="C1460" t="s">
        <v>3128</v>
      </c>
      <c r="D1460" t="s">
        <v>578</v>
      </c>
      <c r="E1460">
        <v>1012.5967995779999</v>
      </c>
      <c r="F1460">
        <v>38.78</v>
      </c>
      <c r="G1460">
        <v>-45.201661775392203</v>
      </c>
      <c r="H1460">
        <v>-10.742832161495301</v>
      </c>
      <c r="I1460">
        <v>-13.361350265083599</v>
      </c>
      <c r="J1460">
        <v>-4.6438115249374103</v>
      </c>
      <c r="K1460">
        <v>44.433491642837197</v>
      </c>
      <c r="L1460">
        <v>46.532834141155199</v>
      </c>
      <c r="M1460">
        <v>24.155973768429799</v>
      </c>
      <c r="N1460">
        <v>0.16906732532365901</v>
      </c>
      <c r="O1460">
        <v>73.027333677153095</v>
      </c>
      <c r="P1460">
        <v>6.5384615384615303</v>
      </c>
      <c r="Q1460">
        <v>-2.2803656338792999E-2</v>
      </c>
    </row>
    <row r="1461" spans="1:17" hidden="1" x14ac:dyDescent="0.3">
      <c r="A1461" t="s">
        <v>3096</v>
      </c>
      <c r="B1461" t="s">
        <v>3097</v>
      </c>
      <c r="C1461" t="s">
        <v>3128</v>
      </c>
      <c r="D1461" t="s">
        <v>512</v>
      </c>
      <c r="E1461">
        <v>1008.950836875</v>
      </c>
      <c r="F1461">
        <v>300.75</v>
      </c>
      <c r="G1461">
        <v>73.999074737079994</v>
      </c>
      <c r="H1461">
        <v>9.8292541127334498</v>
      </c>
      <c r="I1461">
        <v>57.672001623333699</v>
      </c>
      <c r="J1461">
        <v>0.36905652603546002</v>
      </c>
      <c r="K1461">
        <v>303.43139056079599</v>
      </c>
      <c r="L1461">
        <v>244.80814103314799</v>
      </c>
      <c r="M1461">
        <v>36.212866365370999</v>
      </c>
      <c r="N1461">
        <v>1.2686180266781799</v>
      </c>
      <c r="O1461">
        <v>19.368246051537799</v>
      </c>
      <c r="P1461">
        <v>99.833887043189307</v>
      </c>
      <c r="Q1461">
        <v>0.121867807390239</v>
      </c>
    </row>
    <row r="1462" spans="1:17" hidden="1" x14ac:dyDescent="0.3">
      <c r="A1462" t="s">
        <v>3098</v>
      </c>
      <c r="B1462" t="s">
        <v>3099</v>
      </c>
      <c r="C1462" t="s">
        <v>3128</v>
      </c>
      <c r="D1462" t="s">
        <v>215</v>
      </c>
      <c r="E1462">
        <v>1008.737683245</v>
      </c>
      <c r="F1462">
        <v>635.85</v>
      </c>
      <c r="G1462">
        <v>39.199297647965601</v>
      </c>
      <c r="H1462">
        <v>-5.7753660764830501</v>
      </c>
      <c r="I1462">
        <v>-31.2269696243923</v>
      </c>
      <c r="J1462">
        <v>-1.2515309080917201</v>
      </c>
      <c r="K1462">
        <v>736.00714093117597</v>
      </c>
      <c r="L1462">
        <v>740.75329236038306</v>
      </c>
      <c r="M1462">
        <v>24.282432120664801</v>
      </c>
      <c r="N1462">
        <v>0.84719532536363695</v>
      </c>
      <c r="O1462">
        <v>72.139655579145995</v>
      </c>
      <c r="P1462">
        <v>62.206632653061199</v>
      </c>
      <c r="Q1462">
        <v>0.12219847149506601</v>
      </c>
    </row>
    <row r="1463" spans="1:17" hidden="1" x14ac:dyDescent="0.3">
      <c r="A1463" t="s">
        <v>3100</v>
      </c>
      <c r="B1463" t="s">
        <v>3101</v>
      </c>
      <c r="C1463" t="s">
        <v>3128</v>
      </c>
      <c r="D1463" t="s">
        <v>249</v>
      </c>
      <c r="E1463">
        <v>1006.53859176</v>
      </c>
      <c r="F1463">
        <v>692.05</v>
      </c>
      <c r="G1463">
        <v>-7.9568488151670103</v>
      </c>
      <c r="H1463">
        <v>12.139045483752801</v>
      </c>
      <c r="I1463">
        <v>26.248589938666399</v>
      </c>
      <c r="J1463">
        <v>16.215012793910699</v>
      </c>
      <c r="K1463">
        <v>621.51641902608105</v>
      </c>
      <c r="L1463">
        <v>572.38593867249801</v>
      </c>
      <c r="M1463">
        <v>47.110007708092802</v>
      </c>
      <c r="N1463">
        <v>0.93998710509348804</v>
      </c>
      <c r="O1463">
        <v>10.107651181273001</v>
      </c>
      <c r="P1463">
        <v>72.581047381546099</v>
      </c>
    </row>
    <row r="1464" spans="1:17" hidden="1" x14ac:dyDescent="0.3">
      <c r="A1464" t="s">
        <v>3102</v>
      </c>
      <c r="B1464" t="s">
        <v>3103</v>
      </c>
      <c r="C1464" t="s">
        <v>3128</v>
      </c>
      <c r="D1464" t="s">
        <v>128</v>
      </c>
      <c r="E1464">
        <v>1005.176743</v>
      </c>
      <c r="F1464">
        <v>492.4</v>
      </c>
      <c r="G1464">
        <v>73.419647961778907</v>
      </c>
      <c r="H1464">
        <v>21.754621292614601</v>
      </c>
      <c r="I1464">
        <v>88.003546076472304</v>
      </c>
      <c r="J1464">
        <v>11.4967197394834</v>
      </c>
      <c r="K1464">
        <v>464.27092065878702</v>
      </c>
      <c r="M1464">
        <v>58.329042784819798</v>
      </c>
      <c r="N1464">
        <v>1.1371708691695701</v>
      </c>
      <c r="O1464">
        <v>48.243298131600298</v>
      </c>
      <c r="P1464">
        <v>105.08121615993301</v>
      </c>
    </row>
    <row r="1465" spans="1:17" hidden="1" x14ac:dyDescent="0.3">
      <c r="A1465" t="s">
        <v>3104</v>
      </c>
      <c r="B1465" t="s">
        <v>3105</v>
      </c>
      <c r="C1465" t="s">
        <v>3128</v>
      </c>
      <c r="E1465">
        <v>1004.538320625</v>
      </c>
      <c r="F1465">
        <v>18.75</v>
      </c>
      <c r="G1465">
        <v>340.84570610480898</v>
      </c>
      <c r="H1465">
        <v>46.440487845551701</v>
      </c>
      <c r="I1465">
        <v>-53.485683987839302</v>
      </c>
      <c r="J1465">
        <v>11.8908445190248</v>
      </c>
      <c r="K1465">
        <v>23.920850909985798</v>
      </c>
      <c r="L1465">
        <v>30.836345198384301</v>
      </c>
      <c r="M1465">
        <v>88.664681866821795</v>
      </c>
      <c r="N1465">
        <v>1.486763684986</v>
      </c>
      <c r="O1465">
        <v>376.37333333333299</v>
      </c>
      <c r="P1465">
        <v>362.01210833073998</v>
      </c>
      <c r="Q1465">
        <v>0.27433602538871898</v>
      </c>
    </row>
    <row r="1466" spans="1:17" hidden="1" x14ac:dyDescent="0.3">
      <c r="A1466" t="s">
        <v>3106</v>
      </c>
      <c r="B1466" t="s">
        <v>3107</v>
      </c>
      <c r="C1466" t="s">
        <v>3128</v>
      </c>
      <c r="D1466" t="s">
        <v>512</v>
      </c>
      <c r="E1466">
        <v>1004.45982</v>
      </c>
      <c r="F1466">
        <v>1249.9000000000001</v>
      </c>
      <c r="G1466">
        <v>39.602779071901701</v>
      </c>
      <c r="H1466">
        <v>3.0670186049230899</v>
      </c>
      <c r="I1466">
        <v>-5.9909786193055998</v>
      </c>
      <c r="J1466">
        <v>1.94983746188681</v>
      </c>
      <c r="K1466">
        <v>1271.18650910415</v>
      </c>
      <c r="L1466">
        <v>1202.7612241460899</v>
      </c>
      <c r="M1466">
        <v>29.8371703154437</v>
      </c>
      <c r="N1466">
        <v>0.75014096022950205</v>
      </c>
      <c r="O1466">
        <v>29.594367549403898</v>
      </c>
      <c r="P1466">
        <v>72.638121546961301</v>
      </c>
      <c r="Q1466">
        <v>0.154019582644874</v>
      </c>
    </row>
    <row r="1467" spans="1:17" hidden="1" x14ac:dyDescent="0.3">
      <c r="A1467" t="s">
        <v>3108</v>
      </c>
      <c r="B1467" t="s">
        <v>3109</v>
      </c>
      <c r="C1467" t="s">
        <v>3128</v>
      </c>
      <c r="D1467" t="s">
        <v>452</v>
      </c>
      <c r="E1467">
        <v>1001.78055733799</v>
      </c>
      <c r="F1467">
        <v>82.61</v>
      </c>
      <c r="G1467">
        <v>-1.3549446479759299</v>
      </c>
      <c r="H1467">
        <v>-2.8506203777303898</v>
      </c>
      <c r="I1467">
        <v>12.8824271975115</v>
      </c>
      <c r="J1467">
        <v>-4.92603026051653</v>
      </c>
      <c r="K1467">
        <v>93.311886137328301</v>
      </c>
      <c r="L1467">
        <v>87.959038342599797</v>
      </c>
      <c r="M1467">
        <v>27.275521472439799</v>
      </c>
      <c r="N1467">
        <v>0.51688707185400695</v>
      </c>
      <c r="O1467">
        <v>53.431787919138102</v>
      </c>
      <c r="P1467">
        <v>30.197005516154402</v>
      </c>
      <c r="Q1467">
        <v>-6.0330729517473002E-2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Price_Filter_13_11_2024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2024-11-14T03:44:12Z</dcterms:created>
  <dcterms:modified xsi:type="dcterms:W3CDTF">2024-11-22T12:23:39Z</dcterms:modified>
</cp:coreProperties>
</file>